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U:\Dokumentu_parvaldiba\TAP\"/>
    </mc:Choice>
  </mc:AlternateContent>
  <xr:revisionPtr revIDLastSave="0" documentId="8_{A68DDB4E-A6DE-4B3A-82EE-6584B66DA5E7}" xr6:coauthVersionLast="47" xr6:coauthVersionMax="47" xr10:uidLastSave="{00000000-0000-0000-0000-000000000000}"/>
  <bookViews>
    <workbookView xWindow="780" yWindow="780" windowWidth="21600" windowHeight="11385" tabRatio="878" activeTab="1" xr2:uid="{872346AF-963F-4335-B58C-BE047E7AFB2F}"/>
  </bookViews>
  <sheets>
    <sheet name="KOPĀ" sheetId="10" r:id="rId1"/>
    <sheet name="20.00.00" sheetId="11" r:id="rId2"/>
    <sheet name="21.00.00" sheetId="6" r:id="rId3"/>
    <sheet name="25.01.00VKKF " sheetId="12" r:id="rId4"/>
    <sheet name="KM CA" sheetId="27"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10" i="6" l="1"/>
  <c r="F310" i="6" s="1"/>
  <c r="E4" i="10"/>
  <c r="F4" i="10"/>
  <c r="G4" i="10"/>
  <c r="H4" i="10"/>
  <c r="Q25" i="27"/>
  <c r="P25" i="27"/>
  <c r="Q14" i="27"/>
  <c r="D6" i="27"/>
  <c r="P14" i="27"/>
  <c r="P15" i="12"/>
  <c r="P16" i="12"/>
  <c r="P17" i="12"/>
  <c r="Q17" i="12" s="1"/>
  <c r="P14" i="12"/>
  <c r="Q14" i="12" s="1"/>
  <c r="C10" i="11"/>
  <c r="D31" i="11"/>
  <c r="E31" i="11"/>
  <c r="F31" i="11"/>
  <c r="G31" i="11"/>
  <c r="H31" i="11"/>
  <c r="I31" i="11"/>
  <c r="J31" i="11"/>
  <c r="K31" i="11"/>
  <c r="L31" i="11"/>
  <c r="M31" i="11"/>
  <c r="N31" i="11"/>
  <c r="C31" i="11"/>
  <c r="C32" i="11"/>
  <c r="D32" i="11"/>
  <c r="E32" i="11"/>
  <c r="F32" i="11"/>
  <c r="G32" i="11"/>
  <c r="H32" i="11"/>
  <c r="I32" i="11"/>
  <c r="J32" i="11"/>
  <c r="K32" i="11"/>
  <c r="L32" i="11"/>
  <c r="M32" i="11"/>
  <c r="N32" i="11"/>
  <c r="D33" i="11"/>
  <c r="E33" i="11"/>
  <c r="F33" i="11"/>
  <c r="G33" i="11"/>
  <c r="H33" i="11"/>
  <c r="I33" i="11"/>
  <c r="J33" i="11"/>
  <c r="K33" i="11"/>
  <c r="L33" i="11"/>
  <c r="M33" i="11"/>
  <c r="N33" i="11"/>
  <c r="D34" i="11"/>
  <c r="E34" i="11"/>
  <c r="F34" i="11"/>
  <c r="G34" i="11"/>
  <c r="H34" i="11"/>
  <c r="I34" i="11"/>
  <c r="J34" i="11"/>
  <c r="K34" i="11"/>
  <c r="L34" i="11"/>
  <c r="M34" i="11"/>
  <c r="N34" i="11"/>
  <c r="D35" i="11"/>
  <c r="E35" i="11"/>
  <c r="F35" i="11"/>
  <c r="G35" i="11"/>
  <c r="H35" i="11"/>
  <c r="I35" i="11"/>
  <c r="J35" i="11"/>
  <c r="K35" i="11"/>
  <c r="L35" i="11"/>
  <c r="M35" i="11"/>
  <c r="N35" i="11"/>
  <c r="C33" i="11"/>
  <c r="C34" i="11"/>
  <c r="C35" i="11"/>
  <c r="J25" i="11"/>
  <c r="K19" i="11"/>
  <c r="J19" i="11"/>
  <c r="G3" i="10"/>
  <c r="H3" i="10"/>
  <c r="C31" i="6"/>
  <c r="P116" i="6"/>
  <c r="K38" i="6"/>
  <c r="K30" i="6"/>
  <c r="K31" i="6"/>
  <c r="P124" i="6"/>
  <c r="P125" i="6"/>
  <c r="P126" i="6"/>
  <c r="C127" i="6"/>
  <c r="D127" i="6"/>
  <c r="P128" i="6"/>
  <c r="P129" i="6"/>
  <c r="P130" i="6"/>
  <c r="P131" i="6"/>
  <c r="P132" i="6"/>
  <c r="P133" i="6"/>
  <c r="P134" i="6"/>
  <c r="O135" i="6"/>
  <c r="P135" i="6"/>
  <c r="O136" i="6"/>
  <c r="P136" i="6"/>
  <c r="P137" i="6"/>
  <c r="P138" i="6"/>
  <c r="P139" i="6"/>
  <c r="P140" i="6"/>
  <c r="P141" i="6"/>
  <c r="P142" i="6"/>
  <c r="P143" i="6"/>
  <c r="P144" i="6"/>
  <c r="P145" i="6"/>
  <c r="P146" i="6"/>
  <c r="P147" i="6"/>
  <c r="P148" i="6"/>
  <c r="P149" i="6"/>
  <c r="P208" i="6"/>
  <c r="P209" i="6"/>
  <c r="P210" i="6"/>
  <c r="P211" i="6"/>
  <c r="P212" i="6"/>
  <c r="P213" i="6"/>
  <c r="P214" i="6"/>
  <c r="P215" i="6"/>
  <c r="P216" i="6"/>
  <c r="P217" i="6"/>
  <c r="P218" i="6"/>
  <c r="P219" i="6"/>
  <c r="P220" i="6"/>
  <c r="P221" i="6"/>
  <c r="P222" i="6"/>
  <c r="P223" i="6"/>
  <c r="P224" i="6"/>
  <c r="P225" i="6"/>
  <c r="P226" i="6"/>
  <c r="P227" i="6"/>
  <c r="P228" i="6"/>
  <c r="P229" i="6"/>
  <c r="P230" i="6"/>
  <c r="P231" i="6"/>
  <c r="P232" i="6"/>
  <c r="P233" i="6"/>
  <c r="P234" i="6"/>
  <c r="P235" i="6"/>
  <c r="P236" i="6"/>
  <c r="P237" i="6"/>
  <c r="P238" i="6"/>
  <c r="P239" i="6"/>
  <c r="P240" i="6"/>
  <c r="P241" i="6"/>
  <c r="P242" i="6"/>
  <c r="P243" i="6"/>
  <c r="P244" i="6"/>
  <c r="P245" i="6"/>
  <c r="P246" i="6"/>
  <c r="P247" i="6"/>
  <c r="P248" i="6"/>
  <c r="P249" i="6"/>
  <c r="P250" i="6"/>
  <c r="P251" i="6"/>
  <c r="P252" i="6"/>
  <c r="P253" i="6"/>
  <c r="P254" i="6"/>
  <c r="P255" i="6"/>
  <c r="P256" i="6"/>
  <c r="P257" i="6"/>
  <c r="P258" i="6"/>
  <c r="P259" i="6"/>
  <c r="P260" i="6"/>
  <c r="P261" i="6"/>
  <c r="P262" i="6"/>
  <c r="P516" i="6"/>
  <c r="D502" i="6"/>
  <c r="D14" i="6" s="1"/>
  <c r="E502" i="6"/>
  <c r="E14" i="6" s="1"/>
  <c r="F502" i="6"/>
  <c r="F14" i="6" s="1"/>
  <c r="G502" i="6"/>
  <c r="L505" i="6"/>
  <c r="L502" i="6" s="1"/>
  <c r="L13" i="6" s="1"/>
  <c r="K505" i="6"/>
  <c r="K502" i="6" s="1"/>
  <c r="J505" i="6"/>
  <c r="J502" i="6" s="1"/>
  <c r="J14" i="6" s="1"/>
  <c r="I505" i="6"/>
  <c r="I502" i="6" s="1"/>
  <c r="H505" i="6"/>
  <c r="H502" i="6" s="1"/>
  <c r="C505" i="6"/>
  <c r="C502" i="6" s="1"/>
  <c r="C14" i="6" s="1"/>
  <c r="O503" i="6"/>
  <c r="O504" i="6"/>
  <c r="O506" i="6"/>
  <c r="O507" i="6"/>
  <c r="O508" i="6"/>
  <c r="O510" i="6"/>
  <c r="O511" i="6"/>
  <c r="O512" i="6"/>
  <c r="O513" i="6"/>
  <c r="O514" i="6"/>
  <c r="O515" i="6"/>
  <c r="O517" i="6"/>
  <c r="O518" i="6"/>
  <c r="O519" i="6"/>
  <c r="O520" i="6"/>
  <c r="O521" i="6"/>
  <c r="O523" i="6"/>
  <c r="O524" i="6"/>
  <c r="O525" i="6"/>
  <c r="O526" i="6"/>
  <c r="O527" i="6"/>
  <c r="O528" i="6"/>
  <c r="O529" i="6"/>
  <c r="O530" i="6"/>
  <c r="O531" i="6"/>
  <c r="O532" i="6"/>
  <c r="O533" i="6"/>
  <c r="O534" i="6"/>
  <c r="O535" i="6"/>
  <c r="O536" i="6"/>
  <c r="O537" i="6"/>
  <c r="O538" i="6"/>
  <c r="O539" i="6"/>
  <c r="O540" i="6"/>
  <c r="O541" i="6"/>
  <c r="O542" i="6"/>
  <c r="O355" i="6"/>
  <c r="O356" i="6"/>
  <c r="O357" i="6"/>
  <c r="O358" i="6"/>
  <c r="O359" i="6"/>
  <c r="O360" i="6"/>
  <c r="O361" i="6"/>
  <c r="O362" i="6"/>
  <c r="O363" i="6"/>
  <c r="O364" i="6"/>
  <c r="O365" i="6"/>
  <c r="O366" i="6"/>
  <c r="O367" i="6"/>
  <c r="O368" i="6"/>
  <c r="O369" i="6"/>
  <c r="O370" i="6"/>
  <c r="O371" i="6"/>
  <c r="O372" i="6"/>
  <c r="O373" i="6"/>
  <c r="O374" i="6"/>
  <c r="O375" i="6"/>
  <c r="O376" i="6"/>
  <c r="O377" i="6"/>
  <c r="O354" i="6"/>
  <c r="D615" i="6"/>
  <c r="F615" i="6" s="1"/>
  <c r="K173" i="6"/>
  <c r="K23" i="6" s="1"/>
  <c r="F6" i="27"/>
  <c r="D34" i="10" s="1"/>
  <c r="F619" i="6"/>
  <c r="C617" i="6"/>
  <c r="C618" i="6"/>
  <c r="C616" i="6"/>
  <c r="C615" i="6"/>
  <c r="D618" i="6"/>
  <c r="F618" i="6" s="1"/>
  <c r="D617" i="6"/>
  <c r="F617" i="6" s="1"/>
  <c r="D616" i="6"/>
  <c r="F616" i="6" s="1"/>
  <c r="F583" i="6"/>
  <c r="D582" i="6"/>
  <c r="F582" i="6" s="1"/>
  <c r="D581" i="6"/>
  <c r="F581" i="6" s="1"/>
  <c r="D548" i="6"/>
  <c r="F548" i="6" s="1"/>
  <c r="D547" i="6"/>
  <c r="F547" i="6" s="1"/>
  <c r="O516" i="6"/>
  <c r="F440" i="6"/>
  <c r="F441" i="6"/>
  <c r="D442" i="6"/>
  <c r="F442" i="6" s="1"/>
  <c r="D439" i="6"/>
  <c r="F439" i="6" s="1"/>
  <c r="C439" i="6"/>
  <c r="C438" i="6"/>
  <c r="D438" i="6"/>
  <c r="F438" i="6" s="1"/>
  <c r="C400" i="6"/>
  <c r="D400" i="6"/>
  <c r="F400" i="6" s="1"/>
  <c r="E347" i="6"/>
  <c r="I347" i="6" s="1"/>
  <c r="E346" i="6"/>
  <c r="I346" i="6" s="1"/>
  <c r="D311" i="6"/>
  <c r="F311" i="6" s="1"/>
  <c r="C311" i="6"/>
  <c r="C310" i="6"/>
  <c r="D310" i="6"/>
  <c r="C195" i="6"/>
  <c r="C194" i="6"/>
  <c r="D195" i="6"/>
  <c r="F195" i="6" s="1"/>
  <c r="D194" i="6"/>
  <c r="F194" i="6" s="1"/>
  <c r="F154" i="6"/>
  <c r="F155" i="6"/>
  <c r="F157" i="6"/>
  <c r="F158" i="6"/>
  <c r="F159" i="6"/>
  <c r="C153" i="6"/>
  <c r="D153" i="6"/>
  <c r="F153" i="6" s="1"/>
  <c r="C46" i="6"/>
  <c r="D45" i="6"/>
  <c r="F45" i="6" s="1"/>
  <c r="C44" i="6"/>
  <c r="D44" i="6"/>
  <c r="F44" i="6" s="1"/>
  <c r="D43" i="6"/>
  <c r="F43" i="6" s="1"/>
  <c r="D42" i="6"/>
  <c r="F42" i="6" s="1"/>
  <c r="D6" i="10" s="1"/>
  <c r="C42" i="6"/>
  <c r="C43" i="6"/>
  <c r="C95" i="6"/>
  <c r="C93" i="6"/>
  <c r="D95" i="6"/>
  <c r="F95" i="6" s="1"/>
  <c r="D93" i="6"/>
  <c r="F93" i="6" s="1"/>
  <c r="J56" i="11"/>
  <c r="J16" i="11" s="1"/>
  <c r="K56" i="11"/>
  <c r="L56" i="11"/>
  <c r="L16" i="11" s="1"/>
  <c r="M56" i="11"/>
  <c r="M16" i="11" s="1"/>
  <c r="N56" i="11"/>
  <c r="N16" i="11" s="1"/>
  <c r="J57" i="11"/>
  <c r="K57" i="11"/>
  <c r="L57" i="11"/>
  <c r="M57" i="11"/>
  <c r="N57" i="11"/>
  <c r="I56" i="11"/>
  <c r="I16" i="11" s="1"/>
  <c r="P85" i="11"/>
  <c r="Q85" i="11" s="1"/>
  <c r="K415" i="6"/>
  <c r="K16" i="6" s="1"/>
  <c r="K416" i="6"/>
  <c r="K18" i="6" s="1"/>
  <c r="F195" i="11"/>
  <c r="F196" i="11"/>
  <c r="F197" i="11"/>
  <c r="F198" i="11"/>
  <c r="F194" i="11"/>
  <c r="E9" i="11"/>
  <c r="D16" i="11"/>
  <c r="E16" i="11"/>
  <c r="F16" i="11"/>
  <c r="C16" i="11"/>
  <c r="D10" i="11"/>
  <c r="E10" i="11"/>
  <c r="D9" i="11"/>
  <c r="C9" i="11"/>
  <c r="D25" i="11"/>
  <c r="E25" i="11"/>
  <c r="F25" i="11"/>
  <c r="G25" i="11"/>
  <c r="H25" i="11"/>
  <c r="I25" i="11"/>
  <c r="K25" i="11"/>
  <c r="L25" i="11"/>
  <c r="M25" i="11"/>
  <c r="N25" i="11"/>
  <c r="C25" i="11"/>
  <c r="D23" i="11"/>
  <c r="E23" i="11"/>
  <c r="F23" i="11"/>
  <c r="G23" i="11"/>
  <c r="H23" i="11"/>
  <c r="I23" i="11"/>
  <c r="J23" i="11"/>
  <c r="K23" i="11"/>
  <c r="L23" i="11"/>
  <c r="M23" i="11"/>
  <c r="N23" i="11"/>
  <c r="C8" i="11"/>
  <c r="C23" i="11"/>
  <c r="D22" i="11"/>
  <c r="E22" i="11"/>
  <c r="F22" i="11"/>
  <c r="G22" i="11"/>
  <c r="H22" i="11"/>
  <c r="I22" i="11"/>
  <c r="J22" i="11"/>
  <c r="K22" i="11"/>
  <c r="L22" i="11"/>
  <c r="M22" i="11"/>
  <c r="N22" i="11"/>
  <c r="C22" i="11"/>
  <c r="M28" i="27"/>
  <c r="N28" i="27"/>
  <c r="L28" i="27"/>
  <c r="G20" i="11"/>
  <c r="H20" i="11"/>
  <c r="I20" i="11"/>
  <c r="J20" i="11"/>
  <c r="K20" i="11"/>
  <c r="D25" i="27"/>
  <c r="E25" i="27"/>
  <c r="F25" i="27"/>
  <c r="G25" i="27"/>
  <c r="H25" i="27"/>
  <c r="I25" i="27"/>
  <c r="J25" i="27"/>
  <c r="K25" i="27"/>
  <c r="M25" i="27"/>
  <c r="C25" i="27"/>
  <c r="D7" i="27" s="1"/>
  <c r="F7" i="27" s="1"/>
  <c r="E34" i="10" s="1"/>
  <c r="D19" i="11"/>
  <c r="E19" i="11"/>
  <c r="F19" i="11"/>
  <c r="G19" i="11"/>
  <c r="H19" i="11"/>
  <c r="I19" i="11"/>
  <c r="L19" i="11"/>
  <c r="M19" i="11"/>
  <c r="C19" i="11"/>
  <c r="O18" i="11"/>
  <c r="O21" i="11"/>
  <c r="O24" i="11"/>
  <c r="O26" i="11"/>
  <c r="O27" i="11"/>
  <c r="O28" i="11"/>
  <c r="O29" i="11"/>
  <c r="O30" i="11"/>
  <c r="O36" i="11"/>
  <c r="O37" i="11"/>
  <c r="O38" i="11"/>
  <c r="F223" i="11"/>
  <c r="F222" i="11"/>
  <c r="F145" i="11"/>
  <c r="F146" i="11"/>
  <c r="F147" i="11"/>
  <c r="F148" i="11"/>
  <c r="F144" i="11"/>
  <c r="F122" i="11"/>
  <c r="F123" i="11"/>
  <c r="F124" i="11"/>
  <c r="F125" i="11"/>
  <c r="F121" i="11"/>
  <c r="F47" i="11"/>
  <c r="F48" i="11"/>
  <c r="F49" i="11"/>
  <c r="F50" i="11"/>
  <c r="F46" i="11"/>
  <c r="F76" i="11"/>
  <c r="F77" i="11"/>
  <c r="F78" i="11"/>
  <c r="F79" i="11"/>
  <c r="F75" i="11"/>
  <c r="F98" i="11"/>
  <c r="C6" i="11"/>
  <c r="D6" i="11"/>
  <c r="C7" i="11"/>
  <c r="D7" i="11"/>
  <c r="E7" i="11"/>
  <c r="D8" i="11"/>
  <c r="E8" i="11"/>
  <c r="E6" i="11"/>
  <c r="P15" i="27"/>
  <c r="F10" i="27"/>
  <c r="F9" i="27"/>
  <c r="F8" i="27"/>
  <c r="M14" i="6"/>
  <c r="N14" i="6"/>
  <c r="P50" i="6"/>
  <c r="O70" i="6"/>
  <c r="J30" i="6"/>
  <c r="P624" i="6"/>
  <c r="P411" i="6"/>
  <c r="Q34" i="6"/>
  <c r="M13" i="6"/>
  <c r="N13" i="6"/>
  <c r="M268" i="11"/>
  <c r="N268" i="11"/>
  <c r="L268" i="11"/>
  <c r="J283" i="11"/>
  <c r="K283" i="11"/>
  <c r="L283" i="11"/>
  <c r="M283" i="11"/>
  <c r="N283" i="11"/>
  <c r="O284" i="11"/>
  <c r="K280" i="11"/>
  <c r="L280" i="11"/>
  <c r="M280" i="11"/>
  <c r="N280" i="11"/>
  <c r="P277" i="11"/>
  <c r="P278" i="11"/>
  <c r="O277" i="11"/>
  <c r="K274" i="11"/>
  <c r="L274" i="11"/>
  <c r="M274" i="11"/>
  <c r="N274" i="11"/>
  <c r="K271" i="11"/>
  <c r="L271" i="11"/>
  <c r="M271" i="11"/>
  <c r="N271" i="11"/>
  <c r="M300" i="11"/>
  <c r="N300" i="11"/>
  <c r="L300" i="11"/>
  <c r="J271" i="11"/>
  <c r="L229" i="11"/>
  <c r="L201" i="11"/>
  <c r="M201" i="11"/>
  <c r="N201" i="11"/>
  <c r="L151" i="11"/>
  <c r="M151" i="11"/>
  <c r="N151" i="11"/>
  <c r="L128" i="11"/>
  <c r="M128" i="11"/>
  <c r="M105" i="11"/>
  <c r="L105" i="11"/>
  <c r="M82" i="11"/>
  <c r="N82" i="11"/>
  <c r="L82" i="11"/>
  <c r="K33" i="6"/>
  <c r="L33" i="6"/>
  <c r="M33" i="6"/>
  <c r="N33" i="6"/>
  <c r="J33" i="6"/>
  <c r="J31" i="6"/>
  <c r="J27" i="6"/>
  <c r="J28" i="6"/>
  <c r="J29" i="6"/>
  <c r="J25" i="6"/>
  <c r="J24" i="6"/>
  <c r="L38" i="6"/>
  <c r="M38" i="6"/>
  <c r="N38" i="6"/>
  <c r="K37" i="6"/>
  <c r="L37" i="6"/>
  <c r="M37" i="6"/>
  <c r="N37" i="6"/>
  <c r="K36" i="6"/>
  <c r="L36" i="6"/>
  <c r="M36" i="6"/>
  <c r="N36" i="6"/>
  <c r="K32" i="6"/>
  <c r="L32" i="6"/>
  <c r="M32" i="6"/>
  <c r="N32" i="6"/>
  <c r="L31" i="6"/>
  <c r="M31" i="6"/>
  <c r="N31" i="6"/>
  <c r="K29" i="6"/>
  <c r="L29" i="6"/>
  <c r="M29" i="6"/>
  <c r="N29" i="6"/>
  <c r="I28" i="6"/>
  <c r="I27" i="6"/>
  <c r="I25" i="6"/>
  <c r="I24" i="6"/>
  <c r="K28" i="6"/>
  <c r="L28" i="6"/>
  <c r="M28" i="6"/>
  <c r="N28" i="6"/>
  <c r="K27" i="6"/>
  <c r="L27" i="6"/>
  <c r="M27" i="6"/>
  <c r="N27" i="6"/>
  <c r="K26" i="6"/>
  <c r="K25" i="6"/>
  <c r="L25" i="6"/>
  <c r="M25" i="6"/>
  <c r="N25" i="6"/>
  <c r="K24" i="6"/>
  <c r="K21" i="6"/>
  <c r="L21" i="6"/>
  <c r="M21" i="6"/>
  <c r="N21" i="6"/>
  <c r="K20" i="6"/>
  <c r="L20" i="6"/>
  <c r="M20" i="6"/>
  <c r="N20" i="6"/>
  <c r="K15" i="6"/>
  <c r="L15" i="6"/>
  <c r="M15" i="6"/>
  <c r="N15" i="6"/>
  <c r="O102" i="6"/>
  <c r="O107" i="6"/>
  <c r="O108" i="6"/>
  <c r="O101" i="6"/>
  <c r="O634" i="6"/>
  <c r="O624" i="6"/>
  <c r="O63" i="6"/>
  <c r="O64" i="6"/>
  <c r="O65" i="6"/>
  <c r="O66" i="6"/>
  <c r="O67" i="6"/>
  <c r="O51" i="6"/>
  <c r="O50" i="6"/>
  <c r="O482" i="6"/>
  <c r="O481" i="6"/>
  <c r="O472" i="6"/>
  <c r="O471" i="6"/>
  <c r="O323" i="6"/>
  <c r="O325" i="6"/>
  <c r="O321" i="6"/>
  <c r="O319" i="6"/>
  <c r="O15" i="12"/>
  <c r="O16" i="12"/>
  <c r="O17" i="12"/>
  <c r="O14" i="12"/>
  <c r="P88" i="11"/>
  <c r="Q88" i="11" s="1"/>
  <c r="P86" i="11"/>
  <c r="O86" i="11"/>
  <c r="O87" i="11"/>
  <c r="O88" i="11"/>
  <c r="O89" i="11"/>
  <c r="O85" i="11"/>
  <c r="O251" i="11"/>
  <c r="P251" i="11"/>
  <c r="O58" i="11"/>
  <c r="O59" i="11"/>
  <c r="O60" i="11"/>
  <c r="O61" i="11"/>
  <c r="O62" i="11"/>
  <c r="O63" i="11"/>
  <c r="O64" i="11"/>
  <c r="O65" i="11"/>
  <c r="O66" i="11"/>
  <c r="I57" i="11"/>
  <c r="P204" i="11"/>
  <c r="Q204" i="11" s="1"/>
  <c r="O205" i="11"/>
  <c r="O206" i="11"/>
  <c r="O207" i="11"/>
  <c r="O208" i="11"/>
  <c r="O204" i="11"/>
  <c r="O558" i="6"/>
  <c r="O555" i="6"/>
  <c r="O155" i="11"/>
  <c r="O156" i="11"/>
  <c r="O154" i="11"/>
  <c r="F183" i="11"/>
  <c r="F20" i="11" s="1"/>
  <c r="L183" i="11"/>
  <c r="L20" i="11" s="1"/>
  <c r="M183" i="11"/>
  <c r="M20" i="11" s="1"/>
  <c r="N183" i="11"/>
  <c r="N20" i="11" s="1"/>
  <c r="E183" i="11"/>
  <c r="E20" i="11" s="1"/>
  <c r="D183" i="11"/>
  <c r="D20" i="11" s="1"/>
  <c r="C183" i="11"/>
  <c r="C20" i="11" s="1"/>
  <c r="O179" i="11"/>
  <c r="O180" i="11"/>
  <c r="O181" i="11"/>
  <c r="O182" i="11"/>
  <c r="O184" i="11"/>
  <c r="O185" i="11"/>
  <c r="O186" i="11"/>
  <c r="O177" i="11"/>
  <c r="K131" i="11"/>
  <c r="K16" i="11" s="1"/>
  <c r="N134" i="11"/>
  <c r="O132" i="11"/>
  <c r="O133" i="11"/>
  <c r="O135" i="11"/>
  <c r="P306" i="11"/>
  <c r="O306" i="11"/>
  <c r="O304" i="11"/>
  <c r="P303" i="11"/>
  <c r="O305" i="11"/>
  <c r="O307" i="11"/>
  <c r="O303" i="11"/>
  <c r="H5" i="6" l="1"/>
  <c r="I5" i="6"/>
  <c r="M53" i="11"/>
  <c r="N53" i="11"/>
  <c r="L53" i="11"/>
  <c r="O32" i="11"/>
  <c r="O31" i="11"/>
  <c r="O35" i="11"/>
  <c r="O34" i="11"/>
  <c r="O33" i="11"/>
  <c r="Q135" i="6"/>
  <c r="F127" i="6"/>
  <c r="P127" i="6" s="1"/>
  <c r="K17" i="6"/>
  <c r="F620" i="6"/>
  <c r="K14" i="6"/>
  <c r="K13" i="6"/>
  <c r="F315" i="6"/>
  <c r="L14" i="6"/>
  <c r="O505" i="6"/>
  <c r="F10" i="11"/>
  <c r="O25" i="11"/>
  <c r="O23" i="11"/>
  <c r="P25" i="11"/>
  <c r="Q25" i="11" s="1"/>
  <c r="O22" i="11"/>
  <c r="P23" i="11"/>
  <c r="Q23" i="11" s="1"/>
  <c r="F9" i="11"/>
  <c r="O131" i="11"/>
  <c r="N19" i="11"/>
  <c r="P19" i="11" s="1"/>
  <c r="Q19" i="11" s="1"/>
  <c r="O134" i="11"/>
  <c r="O183" i="11"/>
  <c r="O522" i="6"/>
  <c r="C495" i="6"/>
  <c r="B34" i="10"/>
  <c r="D40" i="10" s="1"/>
  <c r="C34" i="10"/>
  <c r="E40" i="10" s="1"/>
  <c r="P22" i="11"/>
  <c r="Q22" i="11" s="1"/>
  <c r="F8" i="11"/>
  <c r="O20" i="11"/>
  <c r="F7" i="11"/>
  <c r="F6" i="11"/>
  <c r="P20" i="11"/>
  <c r="Q20" i="11" s="1"/>
  <c r="N128" i="11"/>
  <c r="P593" i="6"/>
  <c r="P592" i="6"/>
  <c r="Q592" i="6" s="1"/>
  <c r="P590" i="6"/>
  <c r="P589" i="6"/>
  <c r="Q589" i="6" s="1"/>
  <c r="O590" i="6"/>
  <c r="O592" i="6"/>
  <c r="O593" i="6"/>
  <c r="O589" i="6"/>
  <c r="P111" i="11"/>
  <c r="Q111" i="11" s="1"/>
  <c r="N105" i="11"/>
  <c r="P108" i="11"/>
  <c r="Q108" i="11" s="1"/>
  <c r="C173" i="6"/>
  <c r="D173" i="6"/>
  <c r="D23" i="6" s="1"/>
  <c r="E173" i="6"/>
  <c r="E23" i="6" s="1"/>
  <c r="F173" i="6"/>
  <c r="F23" i="6" s="1"/>
  <c r="O109" i="11"/>
  <c r="O108" i="11"/>
  <c r="D21" i="10"/>
  <c r="I7" i="6"/>
  <c r="E7" i="10"/>
  <c r="E6" i="10"/>
  <c r="O19" i="11" l="1"/>
  <c r="C23" i="6"/>
  <c r="O111" i="11"/>
  <c r="O625" i="6"/>
  <c r="O627" i="6"/>
  <c r="O628" i="6"/>
  <c r="O630" i="6"/>
  <c r="O635" i="6"/>
  <c r="G5" i="6"/>
  <c r="F5" i="6"/>
  <c r="H20" i="6"/>
  <c r="I20" i="6"/>
  <c r="J20" i="6"/>
  <c r="H24" i="6"/>
  <c r="H25" i="6"/>
  <c r="H27" i="6"/>
  <c r="H28" i="6"/>
  <c r="H29" i="6"/>
  <c r="I29" i="6"/>
  <c r="H31" i="6"/>
  <c r="I31" i="6"/>
  <c r="H37" i="6"/>
  <c r="I37" i="6"/>
  <c r="J37" i="6"/>
  <c r="H38" i="6"/>
  <c r="I38" i="6"/>
  <c r="J38" i="6"/>
  <c r="J13" i="6"/>
  <c r="P202" i="6"/>
  <c r="Q624" i="6"/>
  <c r="C460" i="6"/>
  <c r="H460" i="6"/>
  <c r="O202" i="6" l="1"/>
  <c r="Q202" i="6"/>
  <c r="H15" i="6"/>
  <c r="F293" i="11"/>
  <c r="D32" i="10" s="1"/>
  <c r="F294" i="11"/>
  <c r="E32" i="10" s="1"/>
  <c r="O272" i="11"/>
  <c r="O275" i="11"/>
  <c r="O276" i="11"/>
  <c r="O279" i="11"/>
  <c r="O281" i="11"/>
  <c r="O285" i="11"/>
  <c r="D280" i="11"/>
  <c r="E280" i="11"/>
  <c r="F280" i="11"/>
  <c r="G280" i="11"/>
  <c r="H280" i="11"/>
  <c r="I280" i="11"/>
  <c r="J280" i="11"/>
  <c r="C280" i="11"/>
  <c r="D283" i="11"/>
  <c r="E283" i="11"/>
  <c r="F283" i="11"/>
  <c r="G283" i="11"/>
  <c r="H283" i="11"/>
  <c r="I283" i="11"/>
  <c r="C283" i="11"/>
  <c r="D274" i="11"/>
  <c r="E274" i="11"/>
  <c r="F274" i="11"/>
  <c r="G274" i="11"/>
  <c r="H274" i="11"/>
  <c r="I274" i="11"/>
  <c r="J274" i="11"/>
  <c r="C274" i="11"/>
  <c r="E271" i="11"/>
  <c r="D271" i="11"/>
  <c r="F271" i="11"/>
  <c r="G271" i="11"/>
  <c r="H271" i="11"/>
  <c r="I271" i="11"/>
  <c r="C271" i="11"/>
  <c r="F263" i="11"/>
  <c r="E29" i="10" s="1"/>
  <c r="F264" i="11"/>
  <c r="F29" i="10" s="1"/>
  <c r="F265" i="11"/>
  <c r="F266" i="11"/>
  <c r="F262" i="11"/>
  <c r="D29" i="10" s="1"/>
  <c r="H57" i="11"/>
  <c r="G57" i="11"/>
  <c r="H56" i="11"/>
  <c r="H16" i="11" s="1"/>
  <c r="G56" i="11"/>
  <c r="O110" i="11"/>
  <c r="O112" i="11"/>
  <c r="F99" i="11"/>
  <c r="E26" i="10" s="1"/>
  <c r="D26" i="10"/>
  <c r="O247" i="11"/>
  <c r="O248" i="11"/>
  <c r="O249" i="11"/>
  <c r="O250" i="11"/>
  <c r="F168" i="11"/>
  <c r="E23" i="10" s="1"/>
  <c r="F167" i="11"/>
  <c r="D23" i="10" s="1"/>
  <c r="P177" i="11"/>
  <c r="Q177" i="11" s="1"/>
  <c r="C178" i="11"/>
  <c r="C17" i="11" s="1"/>
  <c r="D178" i="11"/>
  <c r="D17" i="11" s="1"/>
  <c r="E178" i="11"/>
  <c r="E17" i="11" s="1"/>
  <c r="F178" i="11"/>
  <c r="F17" i="11" s="1"/>
  <c r="G178" i="11"/>
  <c r="H178" i="11"/>
  <c r="I178" i="11"/>
  <c r="I17" i="11" s="1"/>
  <c r="J178" i="11"/>
  <c r="J17" i="11" s="1"/>
  <c r="K178" i="11"/>
  <c r="K17" i="11" s="1"/>
  <c r="L178" i="11"/>
  <c r="M178" i="11"/>
  <c r="N178" i="11"/>
  <c r="C11" i="10"/>
  <c r="G21" i="10"/>
  <c r="E16" i="10"/>
  <c r="G38" i="6"/>
  <c r="G37" i="6"/>
  <c r="G31" i="6"/>
  <c r="G29" i="6"/>
  <c r="G28" i="6"/>
  <c r="G27" i="6"/>
  <c r="G25" i="6"/>
  <c r="G24" i="6"/>
  <c r="G21" i="6"/>
  <c r="G20" i="6"/>
  <c r="D315" i="6"/>
  <c r="E315" i="6"/>
  <c r="P153" i="6"/>
  <c r="Q50" i="6"/>
  <c r="E31" i="10"/>
  <c r="D31" i="10"/>
  <c r="E30" i="10"/>
  <c r="D30" i="10"/>
  <c r="D28" i="10"/>
  <c r="E28" i="10"/>
  <c r="E25" i="10"/>
  <c r="D25" i="10"/>
  <c r="D24" i="10"/>
  <c r="F24" i="10"/>
  <c r="E24" i="10"/>
  <c r="E27" i="10"/>
  <c r="D27" i="10"/>
  <c r="P307" i="11"/>
  <c r="P305" i="11"/>
  <c r="P304" i="11"/>
  <c r="P285" i="11"/>
  <c r="P284" i="11"/>
  <c r="P282" i="11"/>
  <c r="P281" i="11"/>
  <c r="P279" i="11"/>
  <c r="P276" i="11"/>
  <c r="P275" i="11"/>
  <c r="P273" i="11"/>
  <c r="P272" i="11"/>
  <c r="P254" i="11"/>
  <c r="P253" i="11"/>
  <c r="P252" i="11"/>
  <c r="P250" i="11"/>
  <c r="P248" i="11"/>
  <c r="P247" i="11"/>
  <c r="P246" i="11"/>
  <c r="P245" i="11"/>
  <c r="P244" i="11"/>
  <c r="P243" i="11"/>
  <c r="P242" i="11"/>
  <c r="P241" i="11"/>
  <c r="P240" i="11"/>
  <c r="P239" i="11"/>
  <c r="P238" i="11"/>
  <c r="P237" i="11"/>
  <c r="P236" i="11"/>
  <c r="P235" i="11"/>
  <c r="Q235" i="11" s="1"/>
  <c r="P234" i="11"/>
  <c r="P233" i="11"/>
  <c r="P232" i="11"/>
  <c r="Q232" i="11" s="1"/>
  <c r="P214" i="11"/>
  <c r="P213" i="11"/>
  <c r="P212" i="11"/>
  <c r="P211" i="11"/>
  <c r="P210" i="11"/>
  <c r="P209" i="11"/>
  <c r="P208" i="11"/>
  <c r="P207" i="11"/>
  <c r="Q207" i="11" s="1"/>
  <c r="P206" i="11"/>
  <c r="P205" i="11"/>
  <c r="P186" i="11"/>
  <c r="P185" i="11"/>
  <c r="P184" i="11"/>
  <c r="P183" i="11"/>
  <c r="P182" i="11"/>
  <c r="Q182" i="11" s="1"/>
  <c r="P181" i="11"/>
  <c r="P180" i="11"/>
  <c r="P179" i="11"/>
  <c r="P159" i="11"/>
  <c r="P158" i="11"/>
  <c r="P157" i="11"/>
  <c r="Q157" i="11" s="1"/>
  <c r="P156" i="11"/>
  <c r="P155" i="11"/>
  <c r="P154" i="11"/>
  <c r="Q154" i="11" s="1"/>
  <c r="P136" i="11"/>
  <c r="P135" i="11"/>
  <c r="P134" i="11"/>
  <c r="Q134" i="11" s="1"/>
  <c r="P133" i="11"/>
  <c r="P132" i="11"/>
  <c r="P131" i="11"/>
  <c r="Q131" i="11" s="1"/>
  <c r="P113" i="11"/>
  <c r="P112" i="11"/>
  <c r="P110" i="11"/>
  <c r="P109" i="11"/>
  <c r="P90" i="11"/>
  <c r="P89" i="11"/>
  <c r="P87" i="11"/>
  <c r="P67" i="11"/>
  <c r="P66" i="11"/>
  <c r="P65" i="11"/>
  <c r="Q65" i="11" s="1"/>
  <c r="P64" i="11"/>
  <c r="P63" i="11"/>
  <c r="P62" i="11"/>
  <c r="Q62" i="11" s="1"/>
  <c r="P61" i="11"/>
  <c r="P60" i="11"/>
  <c r="P59" i="11"/>
  <c r="P58" i="11"/>
  <c r="P57" i="11" l="1"/>
  <c r="C26" i="10"/>
  <c r="P271" i="11"/>
  <c r="P280" i="11"/>
  <c r="C29" i="10"/>
  <c r="P274" i="11"/>
  <c r="C24" i="10"/>
  <c r="H17" i="11"/>
  <c r="P178" i="11"/>
  <c r="G16" i="11"/>
  <c r="P16" i="11" s="1"/>
  <c r="O283" i="11"/>
  <c r="O57" i="11"/>
  <c r="G17" i="11"/>
  <c r="C28" i="10"/>
  <c r="O502" i="6"/>
  <c r="D494" i="6"/>
  <c r="F494" i="6" s="1"/>
  <c r="G14" i="6"/>
  <c r="H13" i="6"/>
  <c r="H14" i="6"/>
  <c r="I13" i="6"/>
  <c r="I14" i="6"/>
  <c r="D495" i="6"/>
  <c r="N174" i="11"/>
  <c r="N17" i="11"/>
  <c r="M174" i="11"/>
  <c r="M17" i="11"/>
  <c r="L174" i="11"/>
  <c r="L17" i="11"/>
  <c r="O178" i="11"/>
  <c r="O56" i="11"/>
  <c r="P56" i="11"/>
  <c r="Q56" i="11" s="1"/>
  <c r="O271" i="11"/>
  <c r="O280" i="11"/>
  <c r="O274" i="11"/>
  <c r="C27" i="10"/>
  <c r="C25" i="10"/>
  <c r="C23" i="10"/>
  <c r="C30" i="10"/>
  <c r="C31" i="10"/>
  <c r="C32" i="10"/>
  <c r="P283" i="11"/>
  <c r="P52" i="6"/>
  <c r="P53" i="6"/>
  <c r="P54" i="6"/>
  <c r="P55" i="6"/>
  <c r="P56" i="6"/>
  <c r="P57" i="6"/>
  <c r="P58" i="6"/>
  <c r="P59" i="6"/>
  <c r="P61" i="6"/>
  <c r="P62" i="6"/>
  <c r="P63" i="6"/>
  <c r="Q63" i="6" s="1"/>
  <c r="P66" i="6"/>
  <c r="Q66" i="6" s="1"/>
  <c r="P68" i="6"/>
  <c r="P69" i="6"/>
  <c r="P71" i="6"/>
  <c r="P72" i="6"/>
  <c r="P73" i="6"/>
  <c r="P74" i="6"/>
  <c r="P78" i="6"/>
  <c r="P80" i="6"/>
  <c r="P81" i="6"/>
  <c r="P82" i="6"/>
  <c r="P84" i="6"/>
  <c r="P88" i="6"/>
  <c r="P89" i="6"/>
  <c r="P90" i="6"/>
  <c r="P91" i="6"/>
  <c r="P92" i="6"/>
  <c r="P93" i="6"/>
  <c r="P94" i="6"/>
  <c r="P95" i="6"/>
  <c r="P96" i="6"/>
  <c r="P97" i="6"/>
  <c r="P98" i="6"/>
  <c r="P99" i="6"/>
  <c r="P100" i="6"/>
  <c r="P101" i="6"/>
  <c r="Q101" i="6" s="1"/>
  <c r="P102" i="6"/>
  <c r="Q102" i="6" s="1"/>
  <c r="P103" i="6"/>
  <c r="P104" i="6"/>
  <c r="P105" i="6"/>
  <c r="P106" i="6"/>
  <c r="P107" i="6"/>
  <c r="Q107" i="6" s="1"/>
  <c r="P108" i="6"/>
  <c r="Q108" i="6" s="1"/>
  <c r="P109" i="6"/>
  <c r="P110" i="6"/>
  <c r="P111" i="6"/>
  <c r="P112" i="6"/>
  <c r="P113" i="6"/>
  <c r="P114" i="6"/>
  <c r="P115" i="6"/>
  <c r="P117" i="6"/>
  <c r="P118" i="6"/>
  <c r="P119" i="6"/>
  <c r="P120" i="6"/>
  <c r="P121" i="6"/>
  <c r="P122" i="6"/>
  <c r="P123" i="6"/>
  <c r="P150" i="6"/>
  <c r="P151" i="6"/>
  <c r="P152" i="6"/>
  <c r="P154" i="6"/>
  <c r="P155" i="6"/>
  <c r="P157" i="6"/>
  <c r="P158" i="6"/>
  <c r="P159" i="6"/>
  <c r="P160" i="6"/>
  <c r="P161" i="6"/>
  <c r="P162" i="6"/>
  <c r="P163" i="6"/>
  <c r="P165" i="6"/>
  <c r="O165" i="6" s="1"/>
  <c r="P166" i="6"/>
  <c r="P167" i="6"/>
  <c r="P168" i="6"/>
  <c r="P169" i="6"/>
  <c r="P170" i="6"/>
  <c r="P171" i="6"/>
  <c r="P172" i="6"/>
  <c r="P175" i="6"/>
  <c r="O175" i="6" s="1"/>
  <c r="P177" i="6"/>
  <c r="O177" i="6" s="1"/>
  <c r="P178" i="6"/>
  <c r="P179" i="6"/>
  <c r="P181" i="6"/>
  <c r="O181" i="6" s="1"/>
  <c r="P182" i="6"/>
  <c r="P183" i="6"/>
  <c r="P184" i="6"/>
  <c r="P185" i="6"/>
  <c r="P186" i="6"/>
  <c r="P187" i="6"/>
  <c r="P188" i="6"/>
  <c r="P189" i="6"/>
  <c r="P190" i="6"/>
  <c r="P191" i="6"/>
  <c r="P192" i="6"/>
  <c r="P193" i="6"/>
  <c r="P194" i="6"/>
  <c r="P195" i="6"/>
  <c r="P196" i="6"/>
  <c r="P197" i="6"/>
  <c r="P198" i="6"/>
  <c r="P199" i="6"/>
  <c r="P200" i="6"/>
  <c r="P201" i="6"/>
  <c r="P203" i="6"/>
  <c r="P204" i="6"/>
  <c r="P205" i="6"/>
  <c r="Q205" i="6" s="1"/>
  <c r="P206" i="6"/>
  <c r="P207" i="6"/>
  <c r="P263" i="6"/>
  <c r="P264" i="6"/>
  <c r="P265" i="6"/>
  <c r="P266" i="6"/>
  <c r="P267" i="6"/>
  <c r="P268" i="6"/>
  <c r="P269" i="6"/>
  <c r="P270" i="6"/>
  <c r="P271" i="6"/>
  <c r="P272" i="6"/>
  <c r="P273" i="6"/>
  <c r="P274" i="6"/>
  <c r="P275" i="6"/>
  <c r="P276" i="6"/>
  <c r="P277" i="6"/>
  <c r="P278" i="6"/>
  <c r="P279" i="6"/>
  <c r="P280" i="6"/>
  <c r="P281" i="6"/>
  <c r="P282" i="6"/>
  <c r="P283" i="6"/>
  <c r="P284" i="6"/>
  <c r="P285" i="6"/>
  <c r="P286" i="6"/>
  <c r="P287" i="6"/>
  <c r="P288" i="6"/>
  <c r="P289" i="6"/>
  <c r="P290" i="6"/>
  <c r="P307" i="6"/>
  <c r="P308" i="6"/>
  <c r="P309" i="6"/>
  <c r="P310" i="6"/>
  <c r="P311" i="6"/>
  <c r="P312" i="6"/>
  <c r="P313" i="6"/>
  <c r="P314" i="6"/>
  <c r="P315" i="6"/>
  <c r="P316" i="6"/>
  <c r="P317" i="6"/>
  <c r="P318" i="6"/>
  <c r="P319" i="6"/>
  <c r="Q319" i="6" s="1"/>
  <c r="P321" i="6"/>
  <c r="P322" i="6"/>
  <c r="P323" i="6"/>
  <c r="Q323" i="6" s="1"/>
  <c r="P324" i="6"/>
  <c r="P325" i="6"/>
  <c r="P326" i="6"/>
  <c r="P327" i="6"/>
  <c r="P328" i="6"/>
  <c r="P329" i="6"/>
  <c r="P330" i="6"/>
  <c r="P331" i="6"/>
  <c r="P332" i="6"/>
  <c r="P333" i="6"/>
  <c r="P334" i="6"/>
  <c r="P335" i="6"/>
  <c r="P336" i="6"/>
  <c r="P337" i="6"/>
  <c r="P338" i="6"/>
  <c r="P339" i="6"/>
  <c r="P340" i="6"/>
  <c r="P341" i="6"/>
  <c r="P342" i="6"/>
  <c r="P343" i="6"/>
  <c r="P344" i="6"/>
  <c r="P345" i="6"/>
  <c r="P347" i="6"/>
  <c r="P348" i="6"/>
  <c r="P349" i="6"/>
  <c r="P350" i="6"/>
  <c r="P351" i="6"/>
  <c r="P352" i="6"/>
  <c r="P353" i="6"/>
  <c r="P354" i="6"/>
  <c r="P358" i="6"/>
  <c r="P359" i="6"/>
  <c r="P360" i="6"/>
  <c r="P361" i="6"/>
  <c r="P362" i="6"/>
  <c r="P363" i="6"/>
  <c r="P364" i="6"/>
  <c r="P365" i="6"/>
  <c r="P366" i="6"/>
  <c r="P370" i="6"/>
  <c r="P371" i="6"/>
  <c r="P372" i="6"/>
  <c r="P373" i="6"/>
  <c r="P374" i="6"/>
  <c r="P375" i="6"/>
  <c r="P376" i="6"/>
  <c r="P378" i="6"/>
  <c r="P379" i="6"/>
  <c r="P380" i="6"/>
  <c r="P381" i="6"/>
  <c r="P382" i="6"/>
  <c r="P383" i="6"/>
  <c r="P384" i="6"/>
  <c r="P385" i="6"/>
  <c r="P386" i="6"/>
  <c r="P387" i="6"/>
  <c r="P388" i="6"/>
  <c r="P389" i="6"/>
  <c r="P390" i="6"/>
  <c r="P391" i="6"/>
  <c r="P392" i="6"/>
  <c r="P393" i="6"/>
  <c r="P394" i="6"/>
  <c r="P395" i="6"/>
  <c r="P396" i="6"/>
  <c r="P397" i="6"/>
  <c r="P398" i="6"/>
  <c r="P399" i="6"/>
  <c r="P400" i="6"/>
  <c r="P402" i="6"/>
  <c r="P403" i="6"/>
  <c r="P404" i="6"/>
  <c r="P405" i="6"/>
  <c r="P406" i="6"/>
  <c r="P407" i="6"/>
  <c r="P409" i="6"/>
  <c r="P410" i="6"/>
  <c r="P414" i="6"/>
  <c r="P417" i="6"/>
  <c r="P418" i="6"/>
  <c r="P419" i="6"/>
  <c r="P420" i="6"/>
  <c r="P421" i="6"/>
  <c r="P422" i="6"/>
  <c r="P423" i="6"/>
  <c r="P424" i="6"/>
  <c r="P425" i="6"/>
  <c r="P426" i="6"/>
  <c r="P427" i="6"/>
  <c r="P428" i="6"/>
  <c r="P429" i="6"/>
  <c r="P430" i="6"/>
  <c r="P431" i="6"/>
  <c r="P432" i="6"/>
  <c r="P433" i="6"/>
  <c r="P434" i="6"/>
  <c r="P435" i="6"/>
  <c r="P436" i="6"/>
  <c r="P437" i="6"/>
  <c r="P438" i="6"/>
  <c r="P439" i="6"/>
  <c r="P440" i="6"/>
  <c r="P441" i="6"/>
  <c r="P442" i="6"/>
  <c r="P443" i="6"/>
  <c r="P444" i="6"/>
  <c r="P445" i="6"/>
  <c r="P447" i="6"/>
  <c r="P448" i="6"/>
  <c r="P449" i="6"/>
  <c r="P450" i="6"/>
  <c r="P451" i="6"/>
  <c r="P453" i="6"/>
  <c r="P455" i="6"/>
  <c r="P456" i="6"/>
  <c r="P458" i="6"/>
  <c r="Q458" i="6" s="1"/>
  <c r="P459" i="6"/>
  <c r="P461" i="6"/>
  <c r="P462" i="6"/>
  <c r="P463" i="6"/>
  <c r="P464" i="6"/>
  <c r="P465" i="6"/>
  <c r="P466" i="6"/>
  <c r="P467" i="6"/>
  <c r="P468" i="6"/>
  <c r="P469" i="6"/>
  <c r="P470" i="6"/>
  <c r="P473" i="6"/>
  <c r="P474" i="6"/>
  <c r="P475" i="6"/>
  <c r="P476" i="6"/>
  <c r="P477" i="6"/>
  <c r="P478" i="6"/>
  <c r="P479" i="6"/>
  <c r="P480" i="6"/>
  <c r="P481" i="6"/>
  <c r="P482" i="6"/>
  <c r="P483" i="6"/>
  <c r="P484" i="6"/>
  <c r="P485" i="6"/>
  <c r="P486" i="6"/>
  <c r="P487" i="6"/>
  <c r="P488" i="6"/>
  <c r="P489" i="6"/>
  <c r="P490" i="6"/>
  <c r="P491" i="6"/>
  <c r="P492" i="6"/>
  <c r="P493" i="6"/>
  <c r="P496" i="6"/>
  <c r="P497" i="6"/>
  <c r="P498" i="6"/>
  <c r="P499" i="6"/>
  <c r="P500" i="6"/>
  <c r="P501" i="6"/>
  <c r="P502" i="6"/>
  <c r="P503" i="6"/>
  <c r="P504" i="6"/>
  <c r="P505" i="6"/>
  <c r="P506" i="6"/>
  <c r="P507" i="6"/>
  <c r="P508" i="6"/>
  <c r="P510" i="6"/>
  <c r="P511" i="6"/>
  <c r="P512" i="6"/>
  <c r="P513" i="6"/>
  <c r="P514" i="6"/>
  <c r="P515" i="6"/>
  <c r="P517" i="6"/>
  <c r="P518" i="6"/>
  <c r="P519" i="6"/>
  <c r="P520" i="6"/>
  <c r="P521" i="6"/>
  <c r="P523" i="6"/>
  <c r="P524" i="6"/>
  <c r="P525" i="6"/>
  <c r="P526" i="6"/>
  <c r="P527" i="6"/>
  <c r="P528" i="6"/>
  <c r="P529" i="6"/>
  <c r="P530" i="6"/>
  <c r="P531" i="6"/>
  <c r="P532" i="6"/>
  <c r="P533" i="6"/>
  <c r="P534" i="6"/>
  <c r="P535" i="6"/>
  <c r="P536" i="6"/>
  <c r="P537" i="6"/>
  <c r="P538" i="6"/>
  <c r="P539" i="6"/>
  <c r="P540" i="6"/>
  <c r="P541" i="6"/>
  <c r="P542" i="6"/>
  <c r="P543" i="6"/>
  <c r="P544" i="6"/>
  <c r="P545" i="6"/>
  <c r="P546" i="6"/>
  <c r="P547" i="6"/>
  <c r="P548" i="6"/>
  <c r="P549" i="6"/>
  <c r="P550" i="6"/>
  <c r="P551" i="6"/>
  <c r="P552" i="6"/>
  <c r="P553" i="6"/>
  <c r="P554" i="6"/>
  <c r="P555" i="6"/>
  <c r="Q555" i="6" s="1"/>
  <c r="P556" i="6"/>
  <c r="P557" i="6"/>
  <c r="P558" i="6"/>
  <c r="Q558" i="6" s="1"/>
  <c r="P559" i="6"/>
  <c r="P560" i="6"/>
  <c r="P561" i="6"/>
  <c r="P562" i="6"/>
  <c r="P563" i="6"/>
  <c r="P564" i="6"/>
  <c r="P565" i="6"/>
  <c r="P566" i="6"/>
  <c r="P567" i="6"/>
  <c r="P568" i="6"/>
  <c r="P569" i="6"/>
  <c r="P570" i="6"/>
  <c r="P571" i="6"/>
  <c r="P572" i="6"/>
  <c r="P573" i="6"/>
  <c r="P574" i="6"/>
  <c r="P575" i="6"/>
  <c r="P576" i="6"/>
  <c r="P577" i="6"/>
  <c r="P578" i="6"/>
  <c r="P579" i="6"/>
  <c r="P580" i="6"/>
  <c r="P581" i="6"/>
  <c r="P582" i="6"/>
  <c r="P583" i="6"/>
  <c r="P584" i="6"/>
  <c r="P585" i="6"/>
  <c r="P586" i="6"/>
  <c r="P587" i="6"/>
  <c r="P588" i="6"/>
  <c r="P591" i="6"/>
  <c r="P594" i="6"/>
  <c r="P595" i="6"/>
  <c r="P596" i="6"/>
  <c r="P597" i="6"/>
  <c r="P598" i="6"/>
  <c r="P599" i="6"/>
  <c r="P600" i="6"/>
  <c r="P601" i="6"/>
  <c r="P602" i="6"/>
  <c r="P603" i="6"/>
  <c r="P604" i="6"/>
  <c r="P605" i="6"/>
  <c r="P606" i="6"/>
  <c r="P607" i="6"/>
  <c r="P608" i="6"/>
  <c r="P609" i="6"/>
  <c r="P610" i="6"/>
  <c r="P611" i="6"/>
  <c r="P612" i="6"/>
  <c r="P613" i="6"/>
  <c r="P614" i="6"/>
  <c r="P615" i="6"/>
  <c r="P618" i="6"/>
  <c r="P619" i="6"/>
  <c r="P620" i="6"/>
  <c r="P621" i="6"/>
  <c r="P622" i="6"/>
  <c r="P623" i="6"/>
  <c r="P626" i="6"/>
  <c r="P627" i="6"/>
  <c r="Q627" i="6" s="1"/>
  <c r="P628" i="6"/>
  <c r="Q628" i="6" s="1"/>
  <c r="P629" i="6"/>
  <c r="P630" i="6"/>
  <c r="Q630" i="6" s="1"/>
  <c r="P633" i="6"/>
  <c r="P634" i="6"/>
  <c r="Q634" i="6" s="1"/>
  <c r="P635" i="6"/>
  <c r="Q635" i="6" s="1"/>
  <c r="P636" i="6"/>
  <c r="P637" i="6"/>
  <c r="P638" i="6"/>
  <c r="P639" i="6"/>
  <c r="P640" i="6"/>
  <c r="P641" i="6"/>
  <c r="P642" i="6"/>
  <c r="P643" i="6"/>
  <c r="P644" i="6"/>
  <c r="P645" i="6"/>
  <c r="P646" i="6"/>
  <c r="Q502" i="6" l="1"/>
  <c r="O17" i="11"/>
  <c r="P17" i="11"/>
  <c r="Q17" i="11" s="1"/>
  <c r="O16" i="11"/>
  <c r="Q16" i="11"/>
  <c r="Q14" i="6"/>
  <c r="F495" i="6"/>
  <c r="Q516" i="6"/>
  <c r="D18" i="10" l="1"/>
  <c r="E18" i="10"/>
  <c r="E5" i="6" l="1"/>
  <c r="D5" i="6"/>
  <c r="C18" i="10"/>
  <c r="P495" i="6"/>
  <c r="C308" i="11"/>
  <c r="P308" i="11" s="1"/>
  <c r="C7" i="6"/>
  <c r="C9" i="6"/>
  <c r="G9" i="6"/>
  <c r="D7" i="6"/>
  <c r="E7" i="6"/>
  <c r="F9" i="6"/>
  <c r="F7" i="6"/>
  <c r="F8" i="6"/>
  <c r="F6" i="6"/>
  <c r="G7" i="6"/>
  <c r="G6" i="6"/>
  <c r="H7" i="6"/>
  <c r="G8" i="6"/>
  <c r="D37" i="6"/>
  <c r="E37" i="6"/>
  <c r="F37" i="6"/>
  <c r="C37" i="6"/>
  <c r="D35" i="6"/>
  <c r="E35" i="6"/>
  <c r="F35" i="6"/>
  <c r="C35" i="6"/>
  <c r="D38" i="6"/>
  <c r="F38" i="6"/>
  <c r="C38" i="6"/>
  <c r="D31" i="6"/>
  <c r="E31" i="6"/>
  <c r="F31" i="6"/>
  <c r="D28" i="6"/>
  <c r="E28" i="6"/>
  <c r="F28" i="6"/>
  <c r="D29" i="6"/>
  <c r="E29" i="6"/>
  <c r="F29" i="6"/>
  <c r="D26" i="6"/>
  <c r="E26" i="6"/>
  <c r="F26" i="6"/>
  <c r="D27" i="6"/>
  <c r="E27" i="6"/>
  <c r="F27" i="6"/>
  <c r="C27" i="6"/>
  <c r="D24" i="6"/>
  <c r="E24" i="6"/>
  <c r="F24" i="6"/>
  <c r="D25" i="6"/>
  <c r="E25" i="6"/>
  <c r="F25" i="6"/>
  <c r="C25" i="6"/>
  <c r="C26" i="6"/>
  <c r="C24" i="6"/>
  <c r="D20" i="6"/>
  <c r="E20" i="6"/>
  <c r="F20" i="6"/>
  <c r="C20" i="6"/>
  <c r="C13" i="6"/>
  <c r="D13" i="6"/>
  <c r="E13" i="6"/>
  <c r="F13" i="6"/>
  <c r="P617" i="6"/>
  <c r="P616" i="6"/>
  <c r="P625" i="6"/>
  <c r="Q625" i="6" s="1"/>
  <c r="J7" i="6" l="1"/>
  <c r="K7" i="6" s="1"/>
  <c r="O27" i="6"/>
  <c r="Q27" i="6"/>
  <c r="O37" i="6"/>
  <c r="Q37" i="6"/>
  <c r="Q35" i="6"/>
  <c r="R14" i="6"/>
  <c r="J5" i="6"/>
  <c r="K5" i="6" s="1"/>
  <c r="Q31" i="6"/>
  <c r="O31" i="6"/>
  <c r="Q20" i="6"/>
  <c r="R20" i="6" s="1"/>
  <c r="O20" i="6"/>
  <c r="Q25" i="6"/>
  <c r="O25" i="6"/>
  <c r="O631" i="6"/>
  <c r="P631" i="6"/>
  <c r="Q631" i="6" s="1"/>
  <c r="P632" i="6" l="1"/>
  <c r="O632" i="6"/>
  <c r="I33" i="6"/>
  <c r="H33" i="6"/>
  <c r="G33" i="6"/>
  <c r="F33" i="6"/>
  <c r="E33" i="6"/>
  <c r="D33" i="6"/>
  <c r="N460" i="6"/>
  <c r="M460" i="6"/>
  <c r="L460" i="6"/>
  <c r="K460" i="6"/>
  <c r="J460" i="6"/>
  <c r="I460" i="6"/>
  <c r="G460" i="6"/>
  <c r="F460" i="6"/>
  <c r="E460" i="6"/>
  <c r="D460" i="6"/>
  <c r="O459" i="6"/>
  <c r="O458" i="6"/>
  <c r="G15" i="6"/>
  <c r="O456" i="6"/>
  <c r="O455" i="6"/>
  <c r="P454" i="6"/>
  <c r="O451" i="6"/>
  <c r="O450" i="6"/>
  <c r="O449" i="6"/>
  <c r="O448" i="6"/>
  <c r="O509" i="6" l="1"/>
  <c r="C494" i="6"/>
  <c r="C5" i="6" s="1"/>
  <c r="P446" i="6"/>
  <c r="Q446" i="6" s="1"/>
  <c r="O446" i="6"/>
  <c r="P509" i="6"/>
  <c r="P457" i="6"/>
  <c r="R457" i="6" s="1"/>
  <c r="P522" i="6"/>
  <c r="P471" i="6"/>
  <c r="Q471" i="6" s="1"/>
  <c r="P460" i="6"/>
  <c r="O460" i="6"/>
  <c r="P472" i="6"/>
  <c r="C33" i="6"/>
  <c r="P452" i="6"/>
  <c r="O454" i="6"/>
  <c r="O457" i="6"/>
  <c r="P494" i="6" l="1"/>
  <c r="Q33" i="6"/>
  <c r="O33" i="6"/>
  <c r="O452" i="6"/>
  <c r="R452" i="6"/>
  <c r="N416" i="6"/>
  <c r="N18" i="6" s="1"/>
  <c r="M416" i="6"/>
  <c r="M18" i="6" s="1"/>
  <c r="L416" i="6"/>
  <c r="L18" i="6" s="1"/>
  <c r="J416" i="6"/>
  <c r="I416" i="6"/>
  <c r="H416" i="6"/>
  <c r="G416" i="6"/>
  <c r="G18" i="6" s="1"/>
  <c r="F416" i="6"/>
  <c r="E416" i="6"/>
  <c r="D416" i="6"/>
  <c r="G415" i="6"/>
  <c r="G17" i="6" s="1"/>
  <c r="F415" i="6"/>
  <c r="F17" i="6" s="1"/>
  <c r="E415" i="6"/>
  <c r="D415" i="6"/>
  <c r="P413" i="6"/>
  <c r="J415" i="6"/>
  <c r="J17" i="6" s="1"/>
  <c r="H415" i="6"/>
  <c r="H17" i="6" s="1"/>
  <c r="C415" i="6"/>
  <c r="O409" i="6"/>
  <c r="P408" i="6"/>
  <c r="D16" i="6" l="1"/>
  <c r="D17" i="6"/>
  <c r="C16" i="6"/>
  <c r="C17" i="6"/>
  <c r="E16" i="6"/>
  <c r="E17" i="6"/>
  <c r="Q408" i="6"/>
  <c r="H16" i="6"/>
  <c r="J16" i="6"/>
  <c r="I415" i="6"/>
  <c r="I17" i="6" s="1"/>
  <c r="C416" i="6"/>
  <c r="P412" i="6"/>
  <c r="F16" i="6"/>
  <c r="G16" i="6"/>
  <c r="M415" i="6"/>
  <c r="O408" i="6"/>
  <c r="N415" i="6"/>
  <c r="D401" i="6" l="1"/>
  <c r="O416" i="6"/>
  <c r="C401" i="6"/>
  <c r="N17" i="6"/>
  <c r="N16" i="6"/>
  <c r="M17" i="6"/>
  <c r="M16" i="6"/>
  <c r="L17" i="6"/>
  <c r="L16" i="6"/>
  <c r="P416" i="6"/>
  <c r="I16" i="6"/>
  <c r="P415" i="6"/>
  <c r="O415" i="6"/>
  <c r="H346" i="6"/>
  <c r="F401" i="6" l="1"/>
  <c r="P401" i="6" s="1"/>
  <c r="D6" i="6"/>
  <c r="E6" i="6"/>
  <c r="J6" i="6" s="1"/>
  <c r="C6" i="6"/>
  <c r="Q415" i="6"/>
  <c r="O16" i="6"/>
  <c r="Q16" i="6"/>
  <c r="P357" i="6"/>
  <c r="P355" i="6"/>
  <c r="Q355" i="6" s="1"/>
  <c r="P367" i="6"/>
  <c r="Q367" i="6" s="1"/>
  <c r="P369" i="6"/>
  <c r="P356" i="6"/>
  <c r="P346" i="6"/>
  <c r="R16" i="6" l="1"/>
  <c r="I6" i="6"/>
  <c r="K6" i="6" s="1"/>
  <c r="H6" i="6"/>
  <c r="O17" i="6"/>
  <c r="Q17" i="6"/>
  <c r="R17" i="6" s="1"/>
  <c r="P368" i="6"/>
  <c r="E320" i="6"/>
  <c r="D320" i="6"/>
  <c r="C320" i="6"/>
  <c r="O320" i="6" l="1"/>
  <c r="P320" i="6"/>
  <c r="O206" i="6"/>
  <c r="O205" i="6"/>
  <c r="O203" i="6"/>
  <c r="N180" i="6" l="1"/>
  <c r="M180" i="6"/>
  <c r="L180" i="6"/>
  <c r="N176" i="6"/>
  <c r="N26" i="6" s="1"/>
  <c r="M176" i="6"/>
  <c r="M26" i="6" s="1"/>
  <c r="L176" i="6"/>
  <c r="L26" i="6" s="1"/>
  <c r="J176" i="6"/>
  <c r="J26" i="6" s="1"/>
  <c r="I176" i="6"/>
  <c r="I26" i="6" s="1"/>
  <c r="H176" i="6"/>
  <c r="G176" i="6"/>
  <c r="G173" i="6" s="1"/>
  <c r="N174" i="6"/>
  <c r="N24" i="6" s="1"/>
  <c r="M174" i="6"/>
  <c r="M24" i="6" s="1"/>
  <c r="L174" i="6"/>
  <c r="L24" i="6" s="1"/>
  <c r="N173" i="6" l="1"/>
  <c r="N23" i="6" s="1"/>
  <c r="Q24" i="6"/>
  <c r="O24" i="6"/>
  <c r="P180" i="6"/>
  <c r="O180" i="6" s="1"/>
  <c r="G23" i="6"/>
  <c r="L173" i="6"/>
  <c r="M173" i="6"/>
  <c r="M23" i="6" s="1"/>
  <c r="H173" i="6"/>
  <c r="H23" i="6" s="1"/>
  <c r="H26" i="6"/>
  <c r="I173" i="6"/>
  <c r="I23" i="6" s="1"/>
  <c r="J173" i="6"/>
  <c r="J23" i="6" s="1"/>
  <c r="P174" i="6"/>
  <c r="G13" i="6"/>
  <c r="O13" i="6" s="1"/>
  <c r="P164" i="6"/>
  <c r="G26" i="6"/>
  <c r="P176" i="6"/>
  <c r="Q180" i="6" l="1"/>
  <c r="L23" i="6"/>
  <c r="P173" i="6"/>
  <c r="D156" i="6"/>
  <c r="D8" i="6" s="1"/>
  <c r="Q26" i="6"/>
  <c r="O26" i="6"/>
  <c r="Q176" i="6"/>
  <c r="O176" i="6"/>
  <c r="Q174" i="6"/>
  <c r="O174" i="6"/>
  <c r="Q164" i="6"/>
  <c r="O164" i="6"/>
  <c r="E87" i="6"/>
  <c r="D87" i="6"/>
  <c r="C87" i="6"/>
  <c r="F86" i="6"/>
  <c r="F83" i="6" s="1"/>
  <c r="E86" i="6"/>
  <c r="D86" i="6"/>
  <c r="C86" i="6"/>
  <c r="E85" i="6"/>
  <c r="N77" i="6"/>
  <c r="N30" i="6" s="1"/>
  <c r="M77" i="6"/>
  <c r="M30" i="6" s="1"/>
  <c r="L77" i="6"/>
  <c r="K77" i="6"/>
  <c r="I83" i="6"/>
  <c r="H83" i="6"/>
  <c r="G83" i="6"/>
  <c r="G77" i="6" s="1"/>
  <c r="G30" i="6" s="1"/>
  <c r="C76" i="6"/>
  <c r="C45" i="6" s="1"/>
  <c r="C8" i="6" s="1"/>
  <c r="C75" i="6"/>
  <c r="J21" i="6"/>
  <c r="I21" i="6"/>
  <c r="H21" i="6"/>
  <c r="F21" i="6"/>
  <c r="E21" i="6"/>
  <c r="D21" i="6"/>
  <c r="J18" i="6"/>
  <c r="I18" i="6"/>
  <c r="H18" i="6"/>
  <c r="F18" i="6"/>
  <c r="D18" i="6"/>
  <c r="F60" i="6"/>
  <c r="E60" i="6"/>
  <c r="D15" i="6"/>
  <c r="C15" i="6"/>
  <c r="E8" i="6" l="1"/>
  <c r="J8" i="6" s="1"/>
  <c r="F156" i="6"/>
  <c r="P156" i="6" s="1"/>
  <c r="L30" i="6"/>
  <c r="P87" i="6"/>
  <c r="P86" i="6"/>
  <c r="Q173" i="6"/>
  <c r="O173" i="6"/>
  <c r="J15" i="6"/>
  <c r="H36" i="6"/>
  <c r="I36" i="6"/>
  <c r="J36" i="6"/>
  <c r="I15" i="6"/>
  <c r="E15" i="6"/>
  <c r="P60" i="6"/>
  <c r="C18" i="6"/>
  <c r="P65" i="6"/>
  <c r="P67" i="6"/>
  <c r="Q67" i="6" s="1"/>
  <c r="C21" i="6"/>
  <c r="P75" i="6"/>
  <c r="C28" i="6"/>
  <c r="P76" i="6"/>
  <c r="C29" i="6"/>
  <c r="G32" i="6"/>
  <c r="G36" i="6"/>
  <c r="P85" i="6"/>
  <c r="E38" i="6"/>
  <c r="F77" i="6"/>
  <c r="F30" i="6" s="1"/>
  <c r="F36" i="6"/>
  <c r="P51" i="6"/>
  <c r="Q51" i="6" s="1"/>
  <c r="F15" i="6"/>
  <c r="D83" i="6"/>
  <c r="E83" i="6"/>
  <c r="C83" i="6"/>
  <c r="H8" i="6" l="1"/>
  <c r="I8" i="6"/>
  <c r="K8" i="6" s="1"/>
  <c r="Q29" i="6"/>
  <c r="O29" i="6"/>
  <c r="Q28" i="6"/>
  <c r="O28" i="6"/>
  <c r="Q38" i="6"/>
  <c r="O38" i="6"/>
  <c r="Q21" i="6"/>
  <c r="R21" i="6" s="1"/>
  <c r="O21" i="6"/>
  <c r="Q15" i="6"/>
  <c r="R15" i="6" s="1"/>
  <c r="O14" i="6"/>
  <c r="O15" i="6"/>
  <c r="J32" i="6"/>
  <c r="I77" i="6"/>
  <c r="I30" i="6" s="1"/>
  <c r="I32" i="6"/>
  <c r="H77" i="6"/>
  <c r="H30" i="6" s="1"/>
  <c r="H32" i="6"/>
  <c r="C36" i="6"/>
  <c r="P83" i="6"/>
  <c r="E36" i="6"/>
  <c r="D36" i="6"/>
  <c r="P70" i="6"/>
  <c r="Q70" i="6" s="1"/>
  <c r="E18" i="6"/>
  <c r="P64" i="6"/>
  <c r="Q64" i="6" s="1"/>
  <c r="F32" i="6"/>
  <c r="F6" i="12"/>
  <c r="O36" i="6" l="1"/>
  <c r="Q36" i="6"/>
  <c r="Q23" i="6"/>
  <c r="R23" i="6" s="1"/>
  <c r="O23" i="6"/>
  <c r="O18" i="6"/>
  <c r="Q18" i="6"/>
  <c r="R18" i="6" s="1"/>
  <c r="D32" i="6"/>
  <c r="D77" i="6"/>
  <c r="D30" i="6" s="1"/>
  <c r="C32" i="6"/>
  <c r="C77" i="6"/>
  <c r="P79" i="6"/>
  <c r="E32" i="6"/>
  <c r="E77" i="6"/>
  <c r="E30" i="6" s="1"/>
  <c r="F7" i="12"/>
  <c r="E33" i="10" s="1"/>
  <c r="F22" i="10"/>
  <c r="F3" i="10" s="1"/>
  <c r="G22" i="10"/>
  <c r="H22" i="10"/>
  <c r="G17" i="10"/>
  <c r="H17" i="10"/>
  <c r="F14" i="10"/>
  <c r="G14" i="10"/>
  <c r="H5" i="10"/>
  <c r="B29" i="10"/>
  <c r="E22" i="10"/>
  <c r="D22" i="10"/>
  <c r="F21" i="10"/>
  <c r="F17" i="10" s="1"/>
  <c r="E21" i="10"/>
  <c r="A21" i="10"/>
  <c r="E20" i="10"/>
  <c r="D20" i="10"/>
  <c r="A20" i="10"/>
  <c r="E19" i="10"/>
  <c r="D19" i="10"/>
  <c r="B18" i="10"/>
  <c r="A19" i="10"/>
  <c r="A18" i="10"/>
  <c r="H16" i="10"/>
  <c r="H14" i="10" s="1"/>
  <c r="D16" i="10"/>
  <c r="A16" i="10"/>
  <c r="E15" i="10"/>
  <c r="D15" i="10"/>
  <c r="A15" i="10"/>
  <c r="E13" i="10"/>
  <c r="D13" i="10"/>
  <c r="A13" i="10"/>
  <c r="E12" i="10"/>
  <c r="D12" i="10"/>
  <c r="A12" i="10"/>
  <c r="A11" i="10"/>
  <c r="E10" i="10"/>
  <c r="D10" i="10"/>
  <c r="A10" i="10"/>
  <c r="G9" i="10"/>
  <c r="D9" i="10"/>
  <c r="D8" i="10"/>
  <c r="A9" i="10"/>
  <c r="A8" i="10"/>
  <c r="D7" i="10"/>
  <c r="A7" i="10"/>
  <c r="G6" i="10"/>
  <c r="F6" i="10"/>
  <c r="C6" i="10" s="1"/>
  <c r="A6" i="10"/>
  <c r="B11" i="10"/>
  <c r="E3" i="10" l="1"/>
  <c r="D5" i="10"/>
  <c r="D4" i="10" s="1"/>
  <c r="D3" i="10" s="1"/>
  <c r="B21" i="10"/>
  <c r="G5" i="10"/>
  <c r="E5" i="10"/>
  <c r="D14" i="10"/>
  <c r="D17" i="10"/>
  <c r="E17" i="10"/>
  <c r="D46" i="6"/>
  <c r="B33" i="10"/>
  <c r="C33" i="10"/>
  <c r="C30" i="6"/>
  <c r="O77" i="6"/>
  <c r="Q32" i="6"/>
  <c r="O32" i="6"/>
  <c r="P77" i="6"/>
  <c r="E14" i="10"/>
  <c r="C15" i="10"/>
  <c r="B16" i="10"/>
  <c r="C16" i="10"/>
  <c r="B8" i="10"/>
  <c r="C8" i="10"/>
  <c r="C9" i="10"/>
  <c r="C10" i="10"/>
  <c r="C12" i="10"/>
  <c r="C13" i="10"/>
  <c r="C19" i="10"/>
  <c r="C20" i="10"/>
  <c r="C21" i="10"/>
  <c r="C22" i="10"/>
  <c r="B24" i="10"/>
  <c r="B19" i="10"/>
  <c r="B23" i="10"/>
  <c r="B31" i="10"/>
  <c r="B15" i="10"/>
  <c r="B14" i="10" s="1"/>
  <c r="B6" i="10"/>
  <c r="B9" i="10"/>
  <c r="B12" i="10"/>
  <c r="B20" i="10"/>
  <c r="B10" i="10"/>
  <c r="B13" i="10"/>
  <c r="B26" i="10"/>
  <c r="B30" i="10"/>
  <c r="B32" i="10"/>
  <c r="B28" i="10"/>
  <c r="B27" i="10"/>
  <c r="B25" i="10"/>
  <c r="F7" i="10"/>
  <c r="F5" i="10" s="1"/>
  <c r="E37" i="10" l="1"/>
  <c r="C14" i="10"/>
  <c r="C17" i="10"/>
  <c r="D9" i="6"/>
  <c r="F46" i="6"/>
  <c r="E9" i="6"/>
  <c r="J9" i="6" s="1"/>
  <c r="Q77" i="6"/>
  <c r="D39" i="10"/>
  <c r="E39" i="10"/>
  <c r="O30" i="6"/>
  <c r="Q30" i="6"/>
  <c r="B17" i="10"/>
  <c r="B7" i="10"/>
  <c r="B5" i="10" s="1"/>
  <c r="C7" i="10"/>
  <c r="C5" i="10" s="1"/>
  <c r="B22" i="10"/>
  <c r="B4" i="10" l="1"/>
  <c r="D38" i="10"/>
  <c r="C4" i="10"/>
  <c r="C3" i="10" s="1"/>
  <c r="E38" i="10"/>
  <c r="D37" i="10"/>
  <c r="B3" i="10"/>
  <c r="R30" i="6"/>
  <c r="I9" i="6"/>
  <c r="K9" i="6" s="1"/>
  <c r="H9" i="6"/>
  <c r="D41" i="10" l="1"/>
  <c r="E41" i="10"/>
  <c r="E42" i="10" l="1"/>
</calcChain>
</file>

<file path=xl/sharedStrings.xml><?xml version="1.0" encoding="utf-8"?>
<sst xmlns="http://schemas.openxmlformats.org/spreadsheetml/2006/main" count="5159" uniqueCount="262">
  <si>
    <t>iestāde</t>
  </si>
  <si>
    <t>2022.gada prognoze</t>
  </si>
  <si>
    <t> </t>
  </si>
  <si>
    <t>prognozētais patēriņa apjoms</t>
  </si>
  <si>
    <t>prognozētā gada summa (euro)</t>
  </si>
  <si>
    <t>2022.gada budžetā plānotā summa (euro)</t>
  </si>
  <si>
    <t>2022.gadam papildu nepieciešams (euro)</t>
  </si>
  <si>
    <t>Vidēji 3 gados izlietotais apjoms</t>
  </si>
  <si>
    <t>Vidēji 3 gados patērētais apjoms</t>
  </si>
  <si>
    <t>1.</t>
  </si>
  <si>
    <t>Elektroenerģija (kWh)</t>
  </si>
  <si>
    <t>Elektroenerģija</t>
  </si>
  <si>
    <t>2.</t>
  </si>
  <si>
    <t>Siltumenerģija (mWh)</t>
  </si>
  <si>
    <t>Siltumenerģija</t>
  </si>
  <si>
    <t>3.</t>
  </si>
  <si>
    <t>Dabas gāze (m3)</t>
  </si>
  <si>
    <t xml:space="preserve">                 -  </t>
  </si>
  <si>
    <t>Dabas gāze</t>
  </si>
  <si>
    <t>4.</t>
  </si>
  <si>
    <t xml:space="preserve">Citi siltumenerģijas veidi </t>
  </si>
  <si>
    <t>5.</t>
  </si>
  <si>
    <t>Nomas maksā iekalkulētais (iekļautais) apmērs</t>
  </si>
  <si>
    <t>Faktiskās izmaksas</t>
  </si>
  <si>
    <t>janvāris</t>
  </si>
  <si>
    <t>februāris</t>
  </si>
  <si>
    <t>marts</t>
  </si>
  <si>
    <t>aprīlis</t>
  </si>
  <si>
    <t>maijs</t>
  </si>
  <si>
    <t>jūnijs</t>
  </si>
  <si>
    <t>jūlijs</t>
  </si>
  <si>
    <t>augusts</t>
  </si>
  <si>
    <t>septembris</t>
  </si>
  <si>
    <t>oktobris</t>
  </si>
  <si>
    <t>novembris</t>
  </si>
  <si>
    <t>decembris</t>
  </si>
  <si>
    <t>gada vidējais</t>
  </si>
  <si>
    <t>2022.gads</t>
  </si>
  <si>
    <t>mēneša maksa par elektronerģiju ar PVN</t>
  </si>
  <si>
    <t>patērētais elektroenerģijas apjoms (kWh)</t>
  </si>
  <si>
    <t>ja nepieciešams variet izdalīt pa ēkām/struktūrvienībām</t>
  </si>
  <si>
    <t>mēneša maksa par siltumenerģiju ar PVN</t>
  </si>
  <si>
    <t>patērētās siltumenerģijas apjoms (mWh)</t>
  </si>
  <si>
    <t>2021.gads</t>
  </si>
  <si>
    <t>2020.gads</t>
  </si>
  <si>
    <t>2019.gads</t>
  </si>
  <si>
    <t>patērētais apjoms (m3).</t>
  </si>
  <si>
    <t>mēneša maksa par dabas gāzi (apkurei) ar PVN</t>
  </si>
  <si>
    <t>patērētais apjoms (m3)</t>
  </si>
  <si>
    <t xml:space="preserve">               -  </t>
  </si>
  <si>
    <t xml:space="preserve"> -   </t>
  </si>
  <si>
    <t>Citi siltumenerģijas resursi</t>
  </si>
  <si>
    <t>4.1.</t>
  </si>
  <si>
    <t>veids</t>
  </si>
  <si>
    <t xml:space="preserve">patērētais apjoms   </t>
  </si>
  <si>
    <t>4.2.</t>
  </si>
  <si>
    <t xml:space="preserve">5. </t>
  </si>
  <si>
    <t>Ja elektronerģijas un citu energo resursu izdevumi iekļauti nomas maksā</t>
  </si>
  <si>
    <t>5.1.</t>
  </si>
  <si>
    <t>Nomas maksas palielinājums pret iepriekšējā gada tekošo mēnesi</t>
  </si>
  <si>
    <t>nomas maksa (euro)</t>
  </si>
  <si>
    <t>nomātā platība (m2)</t>
  </si>
  <si>
    <t>5.2.</t>
  </si>
  <si>
    <t>Katra energo resursu patērētie apjomi, konkrēti</t>
  </si>
  <si>
    <t>Latvijas Nacionālais vēstures muzejs</t>
  </si>
  <si>
    <t>Latvijas Nacionālais mākslas muzejs</t>
  </si>
  <si>
    <t>Rakstniecības un mūzikas muzejs</t>
  </si>
  <si>
    <t>kopā</t>
  </si>
  <si>
    <t>21.00.00.</t>
  </si>
  <si>
    <t>Muzeji</t>
  </si>
  <si>
    <t>Memoriālo muzeju apvienība</t>
  </si>
  <si>
    <t>Rundāles pils muzejs</t>
  </si>
  <si>
    <t>Īpaši aizsargājamais kultūras piemineklis - Turaidas muzejrezervāts</t>
  </si>
  <si>
    <t>Latvijas Etnogrāfiskais brīvdabas muzejs</t>
  </si>
  <si>
    <t>Rīgas vēstures un kuģniecības muzejs</t>
  </si>
  <si>
    <t>Bibliotēkas</t>
  </si>
  <si>
    <t>Latvijas Nacionālā bibliotēka</t>
  </si>
  <si>
    <t>Latvijas Neredzīgo bibliotēka</t>
  </si>
  <si>
    <t>Mantojuma iestādes</t>
  </si>
  <si>
    <t>Nacionālā kultūras mantojuma pārvalde</t>
  </si>
  <si>
    <t>Kultūras informācijas sistēmu centrs</t>
  </si>
  <si>
    <t>Latvijas Nacionālais kultūras centrs</t>
  </si>
  <si>
    <t>Latvijas Nacionālais arhīvs</t>
  </si>
  <si>
    <t>20.00.00.</t>
  </si>
  <si>
    <t>Alfrēda Kalniņa Cēsu Mūzikas vidusskola</t>
  </si>
  <si>
    <t>Staņislava Broka Daugavpils Mūzikas vidusskola</t>
  </si>
  <si>
    <t>Jelgavas mūzikas vidusskola</t>
  </si>
  <si>
    <t>Ivanova Rēzeknes mūzikas vidusskola</t>
  </si>
  <si>
    <t>Rēzeknes mākslas un dizaina vidusskola</t>
  </si>
  <si>
    <t>PIKC Rīgas Dizaina un mākslas vidusskola</t>
  </si>
  <si>
    <t>Jāzepa Mediņa Rīgas Mūzikas vidusskola</t>
  </si>
  <si>
    <t>25.01.00.</t>
  </si>
  <si>
    <t>VKKF</t>
  </si>
  <si>
    <t>elektroenerģija</t>
  </si>
  <si>
    <t>Kopā papildus nepieciešamais</t>
  </si>
  <si>
    <t>kopā bez nomas</t>
  </si>
  <si>
    <t>siltums</t>
  </si>
  <si>
    <t>gāze</t>
  </si>
  <si>
    <t>cita apkure</t>
  </si>
  <si>
    <t>nomas palielinājums</t>
  </si>
  <si>
    <t xml:space="preserve">Kopā  </t>
  </si>
  <si>
    <t>Profesionālās izglītības kompetences centrs "Ventspils Mūzikas vidusskola"</t>
  </si>
  <si>
    <t>PIKC Nacionālā Mākslu vidusskola</t>
  </si>
  <si>
    <t>Profesionālās izglītības kompetences centrs Liepājas Mūzikas, mākslas un dizaina vidusskola"</t>
  </si>
  <si>
    <t>kopā ar nomu</t>
  </si>
  <si>
    <t>bez nomas</t>
  </si>
  <si>
    <t>Programmas</t>
  </si>
  <si>
    <t>97.00.00</t>
  </si>
  <si>
    <t>kopā:</t>
  </si>
  <si>
    <t xml:space="preserve">                -  </t>
  </si>
  <si>
    <t>-</t>
  </si>
  <si>
    <t>Ja elektronerģijas un citu energo resursu izdevumi iekļauti nomas maksā ar PVN</t>
  </si>
  <si>
    <t xml:space="preserve">                  -  </t>
  </si>
  <si>
    <t xml:space="preserve">                   -  </t>
  </si>
  <si>
    <t>20.00.00 Kultūrizglītība</t>
  </si>
  <si>
    <t xml:space="preserve">                    -  </t>
  </si>
  <si>
    <t>1.A.Kalniņa Cēsu Mūzikas vidusskola</t>
  </si>
  <si>
    <t>L.Kalēju ielā 4</t>
  </si>
  <si>
    <t>Raunas iela 12-2</t>
  </si>
  <si>
    <t>2. S.Broka Daugavpils Mūzikas vidusskola</t>
  </si>
  <si>
    <t>3. Jelgavas Mūzikas vidusskola</t>
  </si>
  <si>
    <t>4.J.Ivanova Rēzeknes Mūzikas vidusskola</t>
  </si>
  <si>
    <t>5. PIKC Ventspils Mūzikas vidusskola</t>
  </si>
  <si>
    <t>6. Rēzeknes Mākslas un dizaina vidusskola</t>
  </si>
  <si>
    <t>patērētais elektroenerģijas apjoms (kWh) mākslas nams</t>
  </si>
  <si>
    <t>patērētais elektroenerģijas apjoms (kWh) skolas ēka</t>
  </si>
  <si>
    <t>patērētais elektroenerģijas apjoms (kWh) dienesta viesnīca</t>
  </si>
  <si>
    <t>patērētās siltumenerģijas apjoms (mWh) Mākslas nams</t>
  </si>
  <si>
    <t>patērētās siltumenerģijas apjoms (mWh) skolas ēka</t>
  </si>
  <si>
    <t>patērētās siltumenerģijas apjoms (mWh) dienesta viesnīca</t>
  </si>
  <si>
    <t>7. PIKC Rīgas Dizaina un mākslas vidusskola</t>
  </si>
  <si>
    <t>Citi siltumenerģijas veidi  malka m3</t>
  </si>
  <si>
    <t>8.J.Mediņa Rīgas Mūzikas vidusskola</t>
  </si>
  <si>
    <t>9.PIKC Nacionālā Mākslu vidusskola</t>
  </si>
  <si>
    <t>dati norādīti bez slokas iela 52b</t>
  </si>
  <si>
    <t>Dabas gāze (kWh)</t>
  </si>
  <si>
    <t>Elektroenerģija (kWh) Slokas 52B*</t>
  </si>
  <si>
    <t>Dabas gāze (kWh) Slokas 52B*</t>
  </si>
  <si>
    <t>bez Slokas 52b</t>
  </si>
  <si>
    <t xml:space="preserve">Slokas 52B </t>
  </si>
  <si>
    <t>mēneša maksa par siltumenerģiju ar PVN (bez Slokas 52b)</t>
  </si>
  <si>
    <t>10.PIKC Liepājas Mūzikas, mākslas un dizaina vidusskola</t>
  </si>
  <si>
    <t>2020./2021 m.g. sakarā Covid 19 pandēmiju mācības notika attālināti.</t>
  </si>
  <si>
    <t>Līdz ar to samazinājās elektroenerģijas un siltumenerģijas patēriņš.</t>
  </si>
  <si>
    <t xml:space="preserve">2021.gadā tika nodota  eksplutācijā dienesta viesnīca. Ar septembra mēnesi viesnīca tika izmantota.Līdz ar to palielinājās elektroenerģijas patēriņš 2021.gada beigās un 2022.gadā. Līdz šim skola nodrošināja šīs izmaksas esošā budžeta ietvaros. </t>
  </si>
  <si>
    <t>2022,gada jūlijā plānots nodot ekspluatācijā Alejas ielas 18, Liepājā , 2.kārtas būve. Būsu nepieciešams papildus finansējums komunālajiem pakalpojumiem. Tie nav iekāluti šajā aprēķinā</t>
  </si>
  <si>
    <t xml:space="preserve">Salīdzinot 2021.gadu ar 2022.gada siltumenerģijas un elektroenerģijas  izmaksas un patēriņš ir palielinājies sakarā ar inflāciju.  2021.gada 1. un 2.ceturksnī , 4.ceturksnī mācību process notika attālināti. Elektronenerģija un siltumenerģija tika izmantota tikai infrastruktūras uzturēšanai. 2021,gadā tika nodota ekspluatāciijā dienesta viesnīca, kurā iepriekš netika izmantota siltumenerģija. 2021.gada septembra mēnesī dienesta viesnīca uzsāka savu funkciju   pienākumu veikšanu. Tika pieslēgta apkure. Sakarā ar covid pandēmiju un attālināto mācību procesu 2021.gada oktobra mēnesī dienesta viesnīca uz noteiktu laiku tika slēgta. </t>
  </si>
  <si>
    <t>21.00.00 programmas "Kultūras mantojums" padotības iestādes kopā</t>
  </si>
  <si>
    <t>prognozētā gada summa (euro) bez Pulka 8</t>
  </si>
  <si>
    <t>2022.gada budžetā plānotā summa (euro) bez Pulka 8</t>
  </si>
  <si>
    <t>2022.gadam papildu nepieciešams (euro) bez Pulka 8</t>
  </si>
  <si>
    <t>kontrole</t>
  </si>
  <si>
    <t>mēneša maksa par elektronerģiju ar PVN bez Pulka 8</t>
  </si>
  <si>
    <t>vairāk</t>
  </si>
  <si>
    <t>mazāk</t>
  </si>
  <si>
    <t>mēneša maksa par siltumenerģiju ar PVN bez Pulka 8</t>
  </si>
  <si>
    <t>4.3.</t>
  </si>
  <si>
    <t xml:space="preserve">                     -  </t>
  </si>
  <si>
    <t>Citi siltumenerģijas veidi (mērvienības dažādas)</t>
  </si>
  <si>
    <t>Nomas maksā iekalkulētais (iekļautais) apmērs, apkure rēķinos par m2</t>
  </si>
  <si>
    <t>O.Vācieša muzejs</t>
  </si>
  <si>
    <t>A.Upīša muzejs Rīga</t>
  </si>
  <si>
    <t>A.Upīša muzejs Skrīveri</t>
  </si>
  <si>
    <t>J. Akuratera muzejs</t>
  </si>
  <si>
    <t>K. Barona muzejs</t>
  </si>
  <si>
    <t>J. Rozentāla un R. Blaumaņa muzejs</t>
  </si>
  <si>
    <t>Raiņa un Aspazijas māja</t>
  </si>
  <si>
    <t>Raiņa un Aspazijas vasarnīca</t>
  </si>
  <si>
    <t>Jasmuiža</t>
  </si>
  <si>
    <t>Tadenava</t>
  </si>
  <si>
    <t>Administrācija</t>
  </si>
  <si>
    <t>veids briketes EUR</t>
  </si>
  <si>
    <t>patērētais apjoms iepakojumi</t>
  </si>
  <si>
    <t>veids granulas EUR</t>
  </si>
  <si>
    <t>patērētais apjoms tonnas</t>
  </si>
  <si>
    <t>veids malka EUR</t>
  </si>
  <si>
    <t>patērētais apjoms m3</t>
  </si>
  <si>
    <t>Siltumenerģija EUR</t>
  </si>
  <si>
    <t xml:space="preserve">                         -    </t>
  </si>
  <si>
    <t>Citi siltumenerģijas veidi   (m3)</t>
  </si>
  <si>
    <t>Citi siltumenerģijas veidi, t.sk.</t>
  </si>
  <si>
    <t>degviela apkurei (l)</t>
  </si>
  <si>
    <t>kokskaidu granulas (t)</t>
  </si>
  <si>
    <t>malka (Vēveros un Vītolniekos) m3</t>
  </si>
  <si>
    <t>kokskaidu granulas</t>
  </si>
  <si>
    <t>patērētais apjoms    (t)</t>
  </si>
  <si>
    <t xml:space="preserve">marķētā dīzeļdegviela </t>
  </si>
  <si>
    <t>patērētais apjoms   (l)</t>
  </si>
  <si>
    <t>akmeņogles</t>
  </si>
  <si>
    <t>4.4.</t>
  </si>
  <si>
    <t xml:space="preserve">malka </t>
  </si>
  <si>
    <t>patērētais apjoms   (m3)</t>
  </si>
  <si>
    <t>prognozētais patēriņa apjoms  bez Pulka 8</t>
  </si>
  <si>
    <t>prognozētais patēriņa apjoms kopā Mārstaļļu ielā 2/4 un Mežaparka estrāde Ostas ielā 11un Pulka 8</t>
  </si>
  <si>
    <t>prognozētā gada summa (euro) kopā Mārstaļļu ielā 2/4 un Mežaparka estrāde Ostas ielā 11un Pulka 8</t>
  </si>
  <si>
    <t>2022.gadam papildu nepieciešams (euro) kopā Mārstaļļu ielā 2/4 un Mežaparka estrāde Ostas ielā 11un Pulka 8</t>
  </si>
  <si>
    <t>1a)</t>
  </si>
  <si>
    <t>patērētais elektroenerģijas apjoms (kWh) bez Pulka 8</t>
  </si>
  <si>
    <t>2a)</t>
  </si>
  <si>
    <t>patērētās siltumenerģijas apjoms (mWh) bez Pulka 8</t>
  </si>
  <si>
    <t xml:space="preserve">mēneša maksa par elektronerģiju ar PVN </t>
  </si>
  <si>
    <t xml:space="preserve">patērētais elektroenerģijas apjoms (kWh) </t>
  </si>
  <si>
    <t>2022.gada prognoze                                                                       Elektroenerģijas plānotais apjoma pieaugums 2022. gadā par 122128,45 kWh salīdzinājumā ar 2021. gadu saistīts ar: Pulka ielas 8, Rīgā Restaurācijas departamenta iekārtu lietošanas apjoma pieaugumu, jo vairākas iekārtas saistībā ar to ieregulēšanu nevarēja tikt izmantotas pilnā apjomā; tāpat paredzams elektroenerģijas pieaugums sasitībā ar darbu klātienē palielināšanos  – plānotās izmaiņas - 85509,15 kWh, kā arī plānots, ka pārējās muzeja nomātajās ēkās, kurās ir izvietotas muzeja ekspozīcijas, darbosies visu gadu un nebūs slēgtas apmeklētājiem - plānotās izmaiņas - 36619,33kWh.</t>
  </si>
  <si>
    <t>Brīvības bulvāris 32, Rīga  - summa ar PVN</t>
  </si>
  <si>
    <t>Brīvības bulvāris 32, Rīga  - patērētais elektroenerģijas apjoms (kWh)</t>
  </si>
  <si>
    <t>Vecpilsētas iela 13/15, |Rīga - summa ar PVN</t>
  </si>
  <si>
    <t>Vecpilsētas iela 13/15, |Rīga  - patērētais elektroenerģijas apjoms (kWh)</t>
  </si>
  <si>
    <t>Zāģeru iela 7, Rīga - summa ar PVN</t>
  </si>
  <si>
    <t>Zāģeru iela 7, Rīga  - patērētais elektroenerģijas apjoms (kWh)</t>
  </si>
  <si>
    <t>Pulka iela  8, Rīga - summa ar PVN</t>
  </si>
  <si>
    <t>Pulka iela  8, Rīga  - patērētais elektroenerģijas apjoms (kWh)</t>
  </si>
  <si>
    <t>Brīvības bulvāris 32, Rīga  - patērētais  siltumenerģijas apjoms (mWh)</t>
  </si>
  <si>
    <t>Vecpilsētas iela 13/15, Rīga  - patērētais   siltumenerģijas apjoms (mWh)</t>
  </si>
  <si>
    <t>Zāģeru iela 7, Rīga  - patērētais  siltumenerģijas apjoms (mWh)</t>
  </si>
  <si>
    <t>Pulka iela  8, Rīga  - patērētais siltumenerģijas apjoms (mWh)</t>
  </si>
  <si>
    <t>Siltumenerģija (MWh)</t>
  </si>
  <si>
    <t>mēneša maksa par siltumenerģiju ar PVN M3 un M5</t>
  </si>
  <si>
    <t>patērētās siltumenerģijas apjoms M3 un M5 (mWh)</t>
  </si>
  <si>
    <t>mēneša maksa par siltumenerģiju ar PVN Silakrogs</t>
  </si>
  <si>
    <t>patērētās siltumenerģijas apjoms Silakrogs (mWh)</t>
  </si>
  <si>
    <t>mēneša maksa par siltumenerģiju ar PVN KOPĀ</t>
  </si>
  <si>
    <t>patērētās siltumenerģijas apjoms (mWh) KOPĀ</t>
  </si>
  <si>
    <t>pa ēkām/struktūrvienībām</t>
  </si>
  <si>
    <t>Daugavpils, Ventspils fil. (Latvenergo, AS)</t>
  </si>
  <si>
    <t>Cēsu fil. (LNB Cēsu MRU, SIA)</t>
  </si>
  <si>
    <t>Liepājas fil. (Neredzīgo biedr.Liepājas uzņ., SIA )</t>
  </si>
  <si>
    <t>Bibl.Rīgā (BELEKTRIS, SIA)</t>
  </si>
  <si>
    <t xml:space="preserve"> </t>
  </si>
  <si>
    <t>Daugavpils fil. (PAS 'Daugavpils siltumtīkli')</t>
  </si>
  <si>
    <t>Rēzeknes fil.(LNerBiedr,Rehab.c.)</t>
  </si>
  <si>
    <t>Rīga</t>
  </si>
  <si>
    <t>Rīga, Maskavas iela</t>
  </si>
  <si>
    <t>Cēsis</t>
  </si>
  <si>
    <t>Kuldīga</t>
  </si>
  <si>
    <t>Rēzekne</t>
  </si>
  <si>
    <t>Daugavils</t>
  </si>
  <si>
    <t>10% pieaugums ( saskaņā ar Latvenergo statistikas datiem par 2022. gada janvāri https://latvenergo.lv/lv/jaunumi/elektroenergijas-cena/1)</t>
  </si>
  <si>
    <t>Daugavpils</t>
  </si>
  <si>
    <t>6% pieaugums (vērtējot 2020. pret 2021. gadu)</t>
  </si>
  <si>
    <t>patērētais apjoms (m3),</t>
  </si>
  <si>
    <t>4,1,</t>
  </si>
  <si>
    <t>4,2,</t>
  </si>
  <si>
    <t>5,1,</t>
  </si>
  <si>
    <t>5,2,</t>
  </si>
  <si>
    <r>
      <t>patērētās siltumenerģijas apjoms</t>
    </r>
    <r>
      <rPr>
        <sz val="11"/>
        <color rgb="FFFF0000"/>
        <rFont val="Times New Roman"/>
        <family val="1"/>
        <charset val="186"/>
      </rPr>
      <t xml:space="preserve"> </t>
    </r>
    <r>
      <rPr>
        <b/>
        <sz val="11"/>
        <color rgb="FFFF0000"/>
        <rFont val="Times New Roman"/>
        <family val="1"/>
        <charset val="186"/>
      </rPr>
      <t>(m</t>
    </r>
    <r>
      <rPr>
        <b/>
        <sz val="11"/>
        <color rgb="FFFF0000"/>
        <rFont val="Calibri"/>
        <family val="2"/>
        <charset val="186"/>
      </rPr>
      <t>²</t>
    </r>
    <r>
      <rPr>
        <b/>
        <sz val="11"/>
        <color rgb="FFFF0000"/>
        <rFont val="Times New Roman"/>
        <family val="1"/>
        <charset val="186"/>
      </rPr>
      <t>)</t>
    </r>
  </si>
  <si>
    <r>
      <rPr>
        <b/>
        <i/>
        <sz val="14"/>
        <color rgb="FF000000"/>
        <rFont val="Times New Roman"/>
        <family val="1"/>
        <charset val="186"/>
      </rPr>
      <t xml:space="preserve">2022.gada prognoze  </t>
    </r>
    <r>
      <rPr>
        <b/>
        <i/>
        <sz val="10"/>
        <color rgb="FF00B050"/>
        <rFont val="Times New Roman"/>
        <family val="1"/>
        <charset val="186"/>
      </rPr>
      <t xml:space="preserve">LNA salīdzinot energoresursu 2019.gada patēriņu ar 2022.gadu, starpība saistīta ar ēkas Skandu ielā 14, Rīgā veiktiem renovācijas darbiem apkures sistēmai, kura nenodrošināja klimata kontroli, līdz ar to 2019.gadā patērētie energoresursi nebija tik efektīvi, lai nodrošinātu klimata rezultātu. 2018. gadā Skandu ielā 14 elektroenerģijas patēriņš  bija 118866 kWh un gāzes patēriņš bija 123742.6 m3, un saistībā ar to, ka LNA ēkā, Skandu ielā 14, Rīgā tika uzstādītas klimata kontroles iekārtas, kas nodrošina mitruma kontroli visa gada laikā, lai varētu nodrošināt dokumentārā mantojuma glabāšanas funkcijas, kā arī 2022. gadā pieslēgta Skandu ielas 14 elektroenerģijas uzskaites rādījumiem Nitrofilmu glabātava, kura arī tika renovēta, bet iepriekš netika apkurināta un bija atslēgta elektrība, tad ir būtiski pieaudzis elektroenerģijas un gāzes patēriņš. Iekārtas regulē nepieciešamo resursu patēŗiņu, lai iegūtu uzstādīto vēlamo klimata rezultātu (siltums/mitrums u.c.). Pakāpeniski no 2021. gada oktobra pa posmiem Skandu ielas 14 renovācijas darbi tika nodoti VNĪ, līdz 2022. gada martā pilnībā pieņemti renovācijas darbi. Bet šajā apkures sezonā regulējumi tiek veikti, kur iespējams, klimatu iekārtas sistēmas klimata rezultāts tiek uzstādīts minimāli iespējamais dokumentārā mantojuma saglabāšanai.
</t>
    </r>
    <r>
      <rPr>
        <b/>
        <i/>
        <sz val="14"/>
        <color rgb="FF000000"/>
        <rFont val="Times New Roman"/>
        <family val="1"/>
        <charset val="186"/>
      </rPr>
      <t xml:space="preserve">
</t>
    </r>
  </si>
  <si>
    <t>Kontrole, plāns +papildus nepieciešams, salīdzinot fakts+prognoze ar plānu</t>
  </si>
  <si>
    <t>veids  granulas</t>
  </si>
  <si>
    <t>patērētais apjoms   tonnas</t>
  </si>
  <si>
    <t>Kultūras ministrija - Nozares vadība</t>
  </si>
  <si>
    <t>Kr.Valdemāra 11a summa</t>
  </si>
  <si>
    <t>Kr.Valdemāra 11a</t>
  </si>
  <si>
    <t>Kr.Valdemāra 17a summa</t>
  </si>
  <si>
    <t>Kr.Valdemāra 17a</t>
  </si>
  <si>
    <t>Meirovica bulvāris 4.stāvs summa</t>
  </si>
  <si>
    <t>Meirovica bulvāris 4.stāvs</t>
  </si>
  <si>
    <t>Meirovica bulvāris 3.stāvs summa</t>
  </si>
  <si>
    <t>Meirovica bulvāris 3.stāvs</t>
  </si>
  <si>
    <t>21.00.00. "Kultūras mantojums"kopā:</t>
  </si>
  <si>
    <t>20.00.00. "Kultūrizglītība" KM vidusskolas</t>
  </si>
  <si>
    <t>25.01.00. "Valsts kultūrkapitāla fonda darbības nodrošināšana"</t>
  </si>
  <si>
    <t xml:space="preserve">97.00.00 "Nozaru vadība un politikas plānošana" KM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</si>
</sst>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 #,##0.00\ _€_-;\-* #,##0.00\ _€_-;_-* &quot;-&quot;??\ _€_-;_-@_-"/>
    <numFmt numFmtId="165" formatCode="0.000"/>
    <numFmt numFmtId="166" formatCode="_-* #,##0.000_-;\-* #,##0.000_-;_-* &quot;-&quot;??_-;_-@_-"/>
    <numFmt numFmtId="167" formatCode="_-* #,##0\ _€_-;\-* #,##0\ _€_-;_-* &quot;-&quot;??\ _€_-;_-@_-"/>
    <numFmt numFmtId="168" formatCode="#,##0.000"/>
  </numFmts>
  <fonts count="77" x14ac:knownFonts="1">
    <font>
      <sz val="11"/>
      <color theme="1"/>
      <name val="Calibri"/>
      <family val="2"/>
      <charset val="186"/>
      <scheme val="minor"/>
    </font>
    <font>
      <sz val="11"/>
      <color theme="1"/>
      <name val="Calibri"/>
      <family val="2"/>
      <charset val="186"/>
      <scheme val="minor"/>
    </font>
    <font>
      <sz val="11"/>
      <color theme="1"/>
      <name val="Times New Roman"/>
      <family val="1"/>
      <charset val="186"/>
    </font>
    <font>
      <b/>
      <sz val="14"/>
      <color theme="1"/>
      <name val="Times New Roman"/>
      <family val="1"/>
      <charset val="186"/>
    </font>
    <font>
      <b/>
      <sz val="11"/>
      <color theme="1"/>
      <name val="Times New Roman"/>
      <family val="1"/>
      <charset val="186"/>
    </font>
    <font>
      <i/>
      <sz val="8"/>
      <color theme="1"/>
      <name val="Times New Roman"/>
      <family val="1"/>
      <charset val="186"/>
    </font>
    <font>
      <i/>
      <sz val="11"/>
      <color theme="1"/>
      <name val="Times New Roman"/>
      <family val="1"/>
      <charset val="186"/>
    </font>
    <font>
      <b/>
      <i/>
      <sz val="11"/>
      <color theme="1"/>
      <name val="Times New Roman"/>
      <family val="1"/>
      <charset val="186"/>
    </font>
    <font>
      <b/>
      <i/>
      <sz val="14"/>
      <color theme="1"/>
      <name val="Times New Roman"/>
      <family val="1"/>
      <charset val="186"/>
    </font>
    <font>
      <sz val="10"/>
      <color theme="1"/>
      <name val="Times New Roman"/>
      <family val="1"/>
      <charset val="186"/>
    </font>
    <font>
      <sz val="9"/>
      <color theme="1"/>
      <name val="Times New Roman"/>
      <family val="1"/>
      <charset val="186"/>
    </font>
    <font>
      <b/>
      <sz val="14"/>
      <color rgb="FF000000"/>
      <name val="Times New Roman"/>
      <family val="1"/>
      <charset val="186"/>
    </font>
    <font>
      <b/>
      <i/>
      <sz val="11"/>
      <color rgb="FF000000"/>
      <name val="Times New Roman"/>
      <family val="1"/>
      <charset val="186"/>
    </font>
    <font>
      <i/>
      <sz val="11"/>
      <color rgb="FF000000"/>
      <name val="Times New Roman"/>
      <family val="1"/>
      <charset val="186"/>
    </font>
    <font>
      <b/>
      <i/>
      <sz val="14"/>
      <color rgb="FF000000"/>
      <name val="Times New Roman"/>
      <family val="1"/>
      <charset val="186"/>
    </font>
    <font>
      <sz val="11"/>
      <color rgb="FF000000"/>
      <name val="Times New Roman"/>
      <family val="1"/>
      <charset val="186"/>
    </font>
    <font>
      <sz val="9"/>
      <color rgb="FF000000"/>
      <name val="Times New Roman"/>
      <family val="1"/>
      <charset val="186"/>
    </font>
    <font>
      <sz val="10"/>
      <color rgb="FF000000"/>
      <name val="Times New Roman"/>
      <family val="1"/>
      <charset val="186"/>
    </font>
    <font>
      <b/>
      <sz val="11"/>
      <color rgb="FF000000"/>
      <name val="Times New Roman"/>
      <family val="1"/>
      <charset val="186"/>
    </font>
    <font>
      <i/>
      <sz val="8"/>
      <color rgb="FF000000"/>
      <name val="Times New Roman"/>
      <family val="1"/>
      <charset val="186"/>
    </font>
    <font>
      <i/>
      <sz val="10"/>
      <color rgb="FF000000"/>
      <name val="Times New Roman"/>
      <family val="1"/>
      <charset val="186"/>
    </font>
    <font>
      <sz val="11"/>
      <color rgb="FFFF0000"/>
      <name val="Calibri"/>
      <family val="2"/>
      <charset val="186"/>
      <scheme val="minor"/>
    </font>
    <font>
      <sz val="11"/>
      <name val="Times New Roman"/>
      <family val="1"/>
      <charset val="186"/>
    </font>
    <font>
      <sz val="9"/>
      <name val="Times New Roman"/>
      <family val="1"/>
      <charset val="186"/>
    </font>
    <font>
      <b/>
      <sz val="11"/>
      <color rgb="FFFF0000"/>
      <name val="Times New Roman"/>
      <family val="1"/>
      <charset val="186"/>
    </font>
    <font>
      <sz val="11"/>
      <color rgb="FFFF0000"/>
      <name val="Times New Roman"/>
      <family val="1"/>
      <charset val="186"/>
    </font>
    <font>
      <b/>
      <sz val="14"/>
      <color rgb="FF000000"/>
      <name val="Times New Roman"/>
      <family val="1"/>
    </font>
    <font>
      <b/>
      <i/>
      <sz val="11"/>
      <color rgb="FF000000"/>
      <name val="Times New Roman"/>
      <family val="1"/>
    </font>
    <font>
      <sz val="11"/>
      <color rgb="FF000000"/>
      <name val="Times New Roman"/>
      <family val="1"/>
    </font>
    <font>
      <i/>
      <sz val="11"/>
      <color rgb="FF000000"/>
      <name val="Times New Roman"/>
      <family val="1"/>
    </font>
    <font>
      <b/>
      <i/>
      <sz val="14"/>
      <color rgb="FF000000"/>
      <name val="Times New Roman"/>
      <family val="1"/>
    </font>
    <font>
      <sz val="9"/>
      <color rgb="FF000000"/>
      <name val="Times New Roman"/>
      <family val="1"/>
    </font>
    <font>
      <sz val="10"/>
      <color rgb="FF000000"/>
      <name val="Times New Roman"/>
      <family val="1"/>
    </font>
    <font>
      <b/>
      <sz val="11"/>
      <color rgb="FF000000"/>
      <name val="Times New Roman"/>
      <family val="1"/>
    </font>
    <font>
      <i/>
      <sz val="8"/>
      <color rgb="FF000000"/>
      <name val="Times New Roman"/>
      <family val="1"/>
    </font>
    <font>
      <i/>
      <sz val="10"/>
      <color rgb="FF000000"/>
      <name val="Times New Roman"/>
      <family val="1"/>
    </font>
    <font>
      <sz val="11"/>
      <color rgb="FF000000"/>
      <name val="Calibri"/>
      <family val="2"/>
      <charset val="186"/>
    </font>
    <font>
      <sz val="11"/>
      <name val="Times New Roman"/>
      <family val="1"/>
    </font>
    <font>
      <b/>
      <sz val="10"/>
      <color rgb="FF000000"/>
      <name val="Times New Roman"/>
      <family val="1"/>
    </font>
    <font>
      <b/>
      <sz val="11"/>
      <color rgb="FFFF0000"/>
      <name val="Times New Roman"/>
      <family val="1"/>
    </font>
    <font>
      <b/>
      <sz val="11"/>
      <color rgb="FFFF0000"/>
      <name val="Calibri"/>
      <family val="2"/>
      <charset val="186"/>
    </font>
    <font>
      <i/>
      <sz val="11"/>
      <color rgb="FF7030A0"/>
      <name val="Times New Roman"/>
      <family val="1"/>
      <charset val="186"/>
    </font>
    <font>
      <u/>
      <sz val="11"/>
      <color theme="10"/>
      <name val="Calibri"/>
      <family val="2"/>
      <charset val="186"/>
      <scheme val="minor"/>
    </font>
    <font>
      <b/>
      <sz val="11"/>
      <color theme="1"/>
      <name val="Calibri"/>
      <family val="2"/>
      <charset val="186"/>
      <scheme val="minor"/>
    </font>
    <font>
      <b/>
      <i/>
      <sz val="10"/>
      <color rgb="FF00B050"/>
      <name val="Times New Roman"/>
      <family val="1"/>
    </font>
    <font>
      <b/>
      <sz val="10"/>
      <color rgb="FF00B050"/>
      <name val="Times New Roman"/>
      <family val="1"/>
    </font>
    <font>
      <b/>
      <sz val="11"/>
      <color rgb="FF00B050"/>
      <name val="Times New Roman"/>
      <family val="1"/>
    </font>
    <font>
      <b/>
      <i/>
      <sz val="11"/>
      <color rgb="FF00B050"/>
      <name val="Times New Roman"/>
      <family val="1"/>
    </font>
    <font>
      <sz val="11"/>
      <color rgb="FF444444"/>
      <name val="Times New Roman"/>
      <family val="1"/>
      <charset val="186"/>
    </font>
    <font>
      <sz val="11"/>
      <color rgb="FF00B050"/>
      <name val="Times New Roman"/>
      <family val="1"/>
    </font>
    <font>
      <sz val="10"/>
      <color rgb="FF00B050"/>
      <name val="Times New Roman"/>
      <family val="1"/>
    </font>
    <font>
      <sz val="11"/>
      <color rgb="FFFF0000"/>
      <name val="Times New Roman"/>
      <family val="1"/>
    </font>
    <font>
      <sz val="11"/>
      <color rgb="FF1F497D"/>
      <name val="Calibri"/>
      <family val="2"/>
      <charset val="186"/>
      <scheme val="minor"/>
    </font>
    <font>
      <sz val="8"/>
      <name val="Calibri"/>
      <family val="2"/>
      <charset val="186"/>
      <scheme val="minor"/>
    </font>
    <font>
      <b/>
      <sz val="11"/>
      <name val="Times New Roman"/>
      <family val="1"/>
      <charset val="186"/>
    </font>
    <font>
      <b/>
      <sz val="11"/>
      <color theme="1"/>
      <name val="Times New Roman"/>
      <family val="1"/>
    </font>
    <font>
      <b/>
      <sz val="11"/>
      <color rgb="FF444444"/>
      <name val="Calibri"/>
      <family val="2"/>
      <charset val="1"/>
    </font>
    <font>
      <b/>
      <i/>
      <sz val="10"/>
      <color rgb="FF00B050"/>
      <name val="Times New Roman"/>
      <family val="1"/>
      <charset val="186"/>
    </font>
    <font>
      <b/>
      <sz val="12"/>
      <color theme="1"/>
      <name val="Times New Roman"/>
      <family val="1"/>
    </font>
    <font>
      <b/>
      <i/>
      <sz val="12"/>
      <color rgb="FF000000"/>
      <name val="Times New Roman"/>
      <family val="1"/>
    </font>
    <font>
      <i/>
      <sz val="11"/>
      <color rgb="FF7030A0"/>
      <name val="Times New Roman"/>
      <family val="1"/>
    </font>
    <font>
      <b/>
      <sz val="10"/>
      <name val="Times New Roman"/>
      <family val="1"/>
      <charset val="186"/>
    </font>
    <font>
      <sz val="10"/>
      <name val="Times New Roman"/>
      <family val="1"/>
      <charset val="186"/>
    </font>
    <font>
      <i/>
      <sz val="10"/>
      <name val="Times New Roman"/>
      <family val="1"/>
      <charset val="186"/>
    </font>
    <font>
      <i/>
      <sz val="11"/>
      <color theme="1"/>
      <name val="Times New Roman"/>
      <family val="1"/>
    </font>
    <font>
      <u/>
      <sz val="11"/>
      <color theme="10"/>
      <name val="Calibri"/>
      <family val="2"/>
      <scheme val="minor"/>
    </font>
    <font>
      <b/>
      <i/>
      <sz val="11"/>
      <name val="Times New Roman"/>
      <family val="1"/>
      <charset val="186"/>
    </font>
    <font>
      <b/>
      <sz val="14"/>
      <name val="Times New Roman"/>
      <family val="1"/>
      <charset val="186"/>
    </font>
    <font>
      <i/>
      <sz val="11"/>
      <name val="Times New Roman"/>
      <family val="1"/>
      <charset val="186"/>
    </font>
    <font>
      <b/>
      <i/>
      <sz val="14"/>
      <name val="Times New Roman"/>
      <family val="1"/>
      <charset val="186"/>
    </font>
    <font>
      <i/>
      <sz val="8"/>
      <name val="Times New Roman"/>
      <family val="1"/>
      <charset val="186"/>
    </font>
    <font>
      <sz val="12"/>
      <name val="Calibri"/>
      <family val="2"/>
      <charset val="186"/>
    </font>
    <font>
      <sz val="11"/>
      <name val="Calibri"/>
      <family val="2"/>
      <charset val="186"/>
    </font>
    <font>
      <u/>
      <sz val="11"/>
      <name val="Calibri"/>
      <family val="2"/>
      <charset val="186"/>
    </font>
    <font>
      <i/>
      <u/>
      <sz val="11"/>
      <name val="Calibri"/>
      <family val="2"/>
      <charset val="186"/>
    </font>
    <font>
      <i/>
      <sz val="11"/>
      <name val="Calibri"/>
      <family val="2"/>
      <charset val="186"/>
    </font>
    <font>
      <b/>
      <sz val="11"/>
      <color rgb="FFFF0000"/>
      <name val="Calibri"/>
      <family val="2"/>
      <charset val="186"/>
      <scheme val="minor"/>
    </font>
  </fonts>
  <fills count="27">
    <fill>
      <patternFill patternType="none"/>
    </fill>
    <fill>
      <patternFill patternType="gray125"/>
    </fill>
    <fill>
      <patternFill patternType="solid">
        <fgColor theme="9" tint="0.79998168889431442"/>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5" tint="0.79998168889431442"/>
        <bgColor indexed="64"/>
      </patternFill>
    </fill>
    <fill>
      <patternFill patternType="solid">
        <fgColor rgb="FFFCE4D6"/>
        <bgColor rgb="FF000000"/>
      </patternFill>
    </fill>
    <fill>
      <patternFill patternType="solid">
        <fgColor rgb="FFE2EFDA"/>
        <bgColor rgb="FF000000"/>
      </patternFill>
    </fill>
    <fill>
      <patternFill patternType="solid">
        <fgColor rgb="FFC6E0B4"/>
        <bgColor rgb="FF000000"/>
      </patternFill>
    </fill>
    <fill>
      <patternFill patternType="solid">
        <fgColor rgb="FFA9D08E"/>
        <bgColor rgb="FF000000"/>
      </patternFill>
    </fill>
    <fill>
      <patternFill patternType="solid">
        <fgColor rgb="FFFFFFFF"/>
        <bgColor rgb="FF000000"/>
      </patternFill>
    </fill>
    <fill>
      <patternFill patternType="solid">
        <fgColor rgb="FFFFFFFF"/>
        <bgColor rgb="FFFFFFFF"/>
      </patternFill>
    </fill>
    <fill>
      <patternFill patternType="solid">
        <fgColor rgb="FF92D050"/>
        <bgColor rgb="FF000000"/>
      </patternFill>
    </fill>
    <fill>
      <patternFill patternType="solid">
        <fgColor rgb="FFFFCCFF"/>
        <bgColor rgb="FF000000"/>
      </patternFill>
    </fill>
    <fill>
      <patternFill patternType="solid">
        <fgColor rgb="FFFFF2CC"/>
        <bgColor rgb="FF000000"/>
      </patternFill>
    </fill>
    <fill>
      <patternFill patternType="solid">
        <fgColor rgb="FFD9E1F2"/>
        <bgColor rgb="FF000000"/>
      </patternFill>
    </fill>
    <fill>
      <patternFill patternType="solid">
        <fgColor rgb="FFFFE699"/>
        <bgColor rgb="FF000000"/>
      </patternFill>
    </fill>
    <fill>
      <patternFill patternType="solid">
        <fgColor rgb="FF9BC2E6"/>
        <bgColor rgb="FF000000"/>
      </patternFill>
    </fill>
    <fill>
      <patternFill patternType="solid">
        <fgColor rgb="FFFFFFFF"/>
        <bgColor indexed="64"/>
      </patternFill>
    </fill>
    <fill>
      <patternFill patternType="solid">
        <fgColor theme="4" tint="0.59999389629810485"/>
        <bgColor indexed="64"/>
      </patternFill>
    </fill>
    <fill>
      <patternFill patternType="solid">
        <fgColor rgb="FFB4C6E7"/>
        <bgColor rgb="FF000000"/>
      </patternFill>
    </fill>
    <fill>
      <patternFill patternType="solid">
        <fgColor theme="0"/>
        <bgColor indexed="64"/>
      </patternFill>
    </fill>
    <fill>
      <patternFill patternType="solid">
        <fgColor rgb="FFFFFF00"/>
        <bgColor indexed="64"/>
      </patternFill>
    </fill>
    <fill>
      <patternFill patternType="solid">
        <fgColor rgb="FFFFFF00"/>
        <bgColor rgb="FF000000"/>
      </patternFill>
    </fill>
    <fill>
      <patternFill patternType="solid">
        <fgColor rgb="FFFCE4D6"/>
        <bgColor indexed="64"/>
      </patternFill>
    </fill>
    <fill>
      <patternFill patternType="solid">
        <fgColor rgb="FFD9D9D9"/>
        <bgColor indexed="64"/>
      </patternFill>
    </fill>
    <fill>
      <patternFill patternType="solid">
        <fgColor rgb="FFF2F2F2"/>
        <bgColor indexed="64"/>
      </patternFill>
    </fill>
  </fills>
  <borders count="19">
    <border>
      <left/>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right style="thin">
        <color rgb="FF000000"/>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indexed="64"/>
      </left>
      <right/>
      <top/>
      <bottom/>
      <diagonal/>
    </border>
    <border>
      <left style="thin">
        <color rgb="FF000000"/>
      </left>
      <right/>
      <top style="thin">
        <color rgb="FF000000"/>
      </top>
      <bottom style="thin">
        <color rgb="FF000000"/>
      </bottom>
      <diagonal/>
    </border>
  </borders>
  <cellStyleXfs count="5">
    <xf numFmtId="0" fontId="0" fillId="0" borderId="0"/>
    <xf numFmtId="43" fontId="1" fillId="0" borderId="0" applyFont="0" applyFill="0" applyBorder="0" applyAlignment="0" applyProtection="0"/>
    <xf numFmtId="0" fontId="42" fillId="0" borderId="0" applyNumberFormat="0" applyFill="0" applyBorder="0" applyAlignment="0" applyProtection="0"/>
    <xf numFmtId="0" fontId="65" fillId="0" borderId="0" applyNumberFormat="0" applyFill="0" applyBorder="0" applyAlignment="0" applyProtection="0"/>
    <xf numFmtId="43" fontId="1" fillId="0" borderId="0" applyFont="0" applyFill="0" applyBorder="0" applyAlignment="0" applyProtection="0"/>
  </cellStyleXfs>
  <cellXfs count="455">
    <xf numFmtId="0" fontId="0" fillId="0" borderId="0" xfId="0"/>
    <xf numFmtId="0" fontId="2" fillId="0" borderId="0" xfId="0" applyFont="1"/>
    <xf numFmtId="0" fontId="2" fillId="0" borderId="0" xfId="0" applyFont="1" applyAlignment="1">
      <alignment wrapText="1"/>
    </xf>
    <xf numFmtId="0" fontId="4" fillId="0" borderId="0" xfId="0" applyFont="1"/>
    <xf numFmtId="0" fontId="2" fillId="0" borderId="3" xfId="0" applyFont="1" applyBorder="1"/>
    <xf numFmtId="0" fontId="2" fillId="0" borderId="3" xfId="0" applyFont="1" applyBorder="1" applyAlignment="1">
      <alignment wrapText="1"/>
    </xf>
    <xf numFmtId="0" fontId="4" fillId="0" borderId="3" xfId="0" applyFont="1" applyBorder="1"/>
    <xf numFmtId="0" fontId="4" fillId="0" borderId="3" xfId="0" applyFont="1" applyBorder="1" applyAlignment="1">
      <alignment wrapText="1"/>
    </xf>
    <xf numFmtId="0" fontId="5" fillId="0" borderId="3" xfId="0" applyFont="1" applyBorder="1" applyAlignment="1">
      <alignment wrapText="1"/>
    </xf>
    <xf numFmtId="0" fontId="7" fillId="0" borderId="0" xfId="0" applyFont="1"/>
    <xf numFmtId="43" fontId="4" fillId="0" borderId="3" xfId="1" applyFont="1" applyBorder="1"/>
    <xf numFmtId="0" fontId="2" fillId="0" borderId="0" xfId="0" applyFont="1" applyAlignment="1">
      <alignment horizontal="center" wrapText="1"/>
    </xf>
    <xf numFmtId="0" fontId="2" fillId="0" borderId="3" xfId="0" applyFont="1" applyBorder="1" applyAlignment="1">
      <alignment horizontal="center" wrapText="1"/>
    </xf>
    <xf numFmtId="0" fontId="2" fillId="0" borderId="3" xfId="0" applyFont="1" applyBorder="1" applyAlignment="1">
      <alignment horizontal="left" wrapText="1"/>
    </xf>
    <xf numFmtId="0" fontId="9" fillId="0" borderId="0" xfId="0" applyFont="1" applyAlignment="1">
      <alignment horizontal="center" wrapText="1"/>
    </xf>
    <xf numFmtId="0" fontId="9" fillId="0" borderId="0" xfId="0" applyFont="1" applyAlignment="1">
      <alignment horizontal="center"/>
    </xf>
    <xf numFmtId="43" fontId="2" fillId="0" borderId="3" xfId="0" applyNumberFormat="1" applyFont="1" applyBorder="1" applyAlignment="1">
      <alignment horizontal="center" wrapText="1"/>
    </xf>
    <xf numFmtId="0" fontId="12" fillId="0" borderId="0" xfId="0" applyFont="1"/>
    <xf numFmtId="0" fontId="15" fillId="0" borderId="3" xfId="0" applyFont="1" applyBorder="1" applyAlignment="1">
      <alignment wrapText="1"/>
    </xf>
    <xf numFmtId="0" fontId="15" fillId="0" borderId="6" xfId="0" applyFont="1" applyBorder="1" applyAlignment="1">
      <alignment wrapText="1"/>
    </xf>
    <xf numFmtId="0" fontId="15" fillId="0" borderId="0" xfId="0" applyFont="1" applyAlignment="1">
      <alignment wrapText="1"/>
    </xf>
    <xf numFmtId="0" fontId="15" fillId="0" borderId="8" xfId="0" applyFont="1" applyBorder="1" applyAlignment="1">
      <alignment wrapText="1"/>
    </xf>
    <xf numFmtId="0" fontId="15" fillId="0" borderId="10" xfId="0" applyFont="1" applyBorder="1" applyAlignment="1">
      <alignment wrapText="1"/>
    </xf>
    <xf numFmtId="0" fontId="17" fillId="0" borderId="0" xfId="0" applyFont="1" applyAlignment="1">
      <alignment wrapText="1"/>
    </xf>
    <xf numFmtId="0" fontId="17" fillId="0" borderId="0" xfId="0" applyFont="1"/>
    <xf numFmtId="0" fontId="15" fillId="0" borderId="3" xfId="0" applyFont="1" applyBorder="1"/>
    <xf numFmtId="0" fontId="18" fillId="0" borderId="6" xfId="0" applyFont="1" applyBorder="1" applyAlignment="1">
      <alignment wrapText="1"/>
    </xf>
    <xf numFmtId="0" fontId="15" fillId="0" borderId="6" xfId="0" applyFont="1" applyBorder="1"/>
    <xf numFmtId="0" fontId="12" fillId="0" borderId="6" xfId="0" applyFont="1" applyBorder="1"/>
    <xf numFmtId="0" fontId="15" fillId="0" borderId="8" xfId="0" applyFont="1" applyBorder="1"/>
    <xf numFmtId="0" fontId="18" fillId="0" borderId="8" xfId="0" applyFont="1" applyBorder="1"/>
    <xf numFmtId="0" fontId="18" fillId="0" borderId="10" xfId="0" applyFont="1" applyBorder="1" applyAlignment="1">
      <alignment wrapText="1"/>
    </xf>
    <xf numFmtId="0" fontId="18" fillId="0" borderId="10" xfId="0" applyFont="1" applyBorder="1"/>
    <xf numFmtId="0" fontId="12" fillId="0" borderId="10" xfId="0" applyFont="1" applyBorder="1"/>
    <xf numFmtId="0" fontId="15" fillId="0" borderId="10" xfId="0" applyFont="1" applyBorder="1"/>
    <xf numFmtId="0" fontId="19" fillId="0" borderId="10" xfId="0" applyFont="1" applyBorder="1" applyAlignment="1">
      <alignment wrapText="1"/>
    </xf>
    <xf numFmtId="0" fontId="13" fillId="0" borderId="10" xfId="0" applyFont="1" applyBorder="1" applyAlignment="1">
      <alignment wrapText="1"/>
    </xf>
    <xf numFmtId="0" fontId="15" fillId="0" borderId="9" xfId="0" applyFont="1" applyBorder="1"/>
    <xf numFmtId="0" fontId="20" fillId="0" borderId="10" xfId="0" applyFont="1" applyBorder="1" applyAlignment="1">
      <alignment wrapText="1"/>
    </xf>
    <xf numFmtId="0" fontId="15" fillId="0" borderId="0" xfId="0" applyFont="1"/>
    <xf numFmtId="4" fontId="18" fillId="0" borderId="10" xfId="0" applyNumberFormat="1" applyFont="1" applyBorder="1"/>
    <xf numFmtId="0" fontId="18" fillId="0" borderId="6" xfId="0" applyFont="1" applyBorder="1"/>
    <xf numFmtId="4" fontId="15" fillId="0" borderId="10" xfId="0" applyNumberFormat="1" applyFont="1" applyBorder="1"/>
    <xf numFmtId="0" fontId="13" fillId="0" borderId="10" xfId="0" applyFont="1" applyBorder="1"/>
    <xf numFmtId="4" fontId="15" fillId="0" borderId="0" xfId="0" applyNumberFormat="1" applyFont="1"/>
    <xf numFmtId="0" fontId="27" fillId="0" borderId="0" xfId="0" applyFont="1"/>
    <xf numFmtId="0" fontId="28" fillId="0" borderId="0" xfId="0" applyFont="1"/>
    <xf numFmtId="0" fontId="28" fillId="0" borderId="3" xfId="0" applyFont="1" applyBorder="1" applyAlignment="1">
      <alignment wrapText="1"/>
    </xf>
    <xf numFmtId="0" fontId="28" fillId="0" borderId="6" xfId="0" applyFont="1" applyBorder="1" applyAlignment="1">
      <alignment wrapText="1"/>
    </xf>
    <xf numFmtId="0" fontId="28" fillId="0" borderId="0" xfId="0" applyFont="1" applyAlignment="1">
      <alignment wrapText="1"/>
    </xf>
    <xf numFmtId="0" fontId="31" fillId="0" borderId="3" xfId="0" applyFont="1" applyBorder="1" applyAlignment="1">
      <alignment wrapText="1"/>
    </xf>
    <xf numFmtId="0" fontId="31" fillId="0" borderId="6" xfId="0" applyFont="1" applyBorder="1" applyAlignment="1">
      <alignment wrapText="1"/>
    </xf>
    <xf numFmtId="0" fontId="28" fillId="0" borderId="8" xfId="0" applyFont="1" applyBorder="1" applyAlignment="1">
      <alignment wrapText="1"/>
    </xf>
    <xf numFmtId="0" fontId="28" fillId="0" borderId="10" xfId="0" applyFont="1" applyBorder="1" applyAlignment="1">
      <alignment wrapText="1"/>
    </xf>
    <xf numFmtId="4" fontId="28" fillId="0" borderId="10" xfId="0" applyNumberFormat="1" applyFont="1" applyBorder="1" applyAlignment="1">
      <alignment wrapText="1"/>
    </xf>
    <xf numFmtId="0" fontId="31" fillId="0" borderId="8" xfId="0" applyFont="1" applyBorder="1" applyAlignment="1">
      <alignment wrapText="1"/>
    </xf>
    <xf numFmtId="0" fontId="31" fillId="0" borderId="10" xfId="0" applyFont="1" applyBorder="1" applyAlignment="1">
      <alignment wrapText="1"/>
    </xf>
    <xf numFmtId="4" fontId="31" fillId="0" borderId="10" xfId="0" applyNumberFormat="1" applyFont="1" applyBorder="1" applyAlignment="1">
      <alignment wrapText="1"/>
    </xf>
    <xf numFmtId="0" fontId="31" fillId="0" borderId="10" xfId="0" applyFont="1" applyBorder="1"/>
    <xf numFmtId="4" fontId="31" fillId="0" borderId="10" xfId="0" applyNumberFormat="1" applyFont="1" applyBorder="1"/>
    <xf numFmtId="0" fontId="32" fillId="0" borderId="0" xfId="0" applyFont="1" applyAlignment="1">
      <alignment wrapText="1"/>
    </xf>
    <xf numFmtId="0" fontId="32" fillId="0" borderId="0" xfId="0" applyFont="1"/>
    <xf numFmtId="0" fontId="33" fillId="0" borderId="0" xfId="0" applyFont="1"/>
    <xf numFmtId="0" fontId="28" fillId="0" borderId="3" xfId="0" applyFont="1" applyBorder="1"/>
    <xf numFmtId="0" fontId="33" fillId="0" borderId="6" xfId="0" applyFont="1" applyBorder="1" applyAlignment="1">
      <alignment wrapText="1"/>
    </xf>
    <xf numFmtId="0" fontId="28" fillId="0" borderId="6" xfId="0" applyFont="1" applyBorder="1"/>
    <xf numFmtId="0" fontId="27" fillId="0" borderId="6" xfId="0" applyFont="1" applyBorder="1"/>
    <xf numFmtId="0" fontId="28" fillId="0" borderId="8" xfId="0" applyFont="1" applyBorder="1"/>
    <xf numFmtId="0" fontId="33" fillId="0" borderId="8" xfId="0" applyFont="1" applyBorder="1"/>
    <xf numFmtId="0" fontId="33" fillId="0" borderId="10" xfId="0" applyFont="1" applyBorder="1" applyAlignment="1">
      <alignment wrapText="1"/>
    </xf>
    <xf numFmtId="0" fontId="33" fillId="0" borderId="10" xfId="0" applyFont="1" applyBorder="1"/>
    <xf numFmtId="4" fontId="33" fillId="0" borderId="10" xfId="0" applyNumberFormat="1" applyFont="1" applyBorder="1"/>
    <xf numFmtId="0" fontId="27" fillId="0" borderId="10" xfId="0" applyFont="1" applyBorder="1"/>
    <xf numFmtId="4" fontId="27" fillId="0" borderId="10" xfId="0" applyNumberFormat="1" applyFont="1" applyBorder="1"/>
    <xf numFmtId="0" fontId="28" fillId="0" borderId="10" xfId="0" applyFont="1" applyBorder="1"/>
    <xf numFmtId="4" fontId="28" fillId="0" borderId="10" xfId="0" applyNumberFormat="1" applyFont="1" applyBorder="1"/>
    <xf numFmtId="0" fontId="34" fillId="0" borderId="10" xfId="0" applyFont="1" applyBorder="1" applyAlignment="1">
      <alignment wrapText="1"/>
    </xf>
    <xf numFmtId="0" fontId="29" fillId="0" borderId="10" xfId="0" applyFont="1" applyBorder="1" applyAlignment="1">
      <alignment wrapText="1"/>
    </xf>
    <xf numFmtId="0" fontId="28" fillId="0" borderId="9" xfId="0" applyFont="1" applyBorder="1"/>
    <xf numFmtId="0" fontId="35" fillId="0" borderId="10" xfId="0" applyFont="1" applyBorder="1" applyAlignment="1">
      <alignment wrapText="1"/>
    </xf>
    <xf numFmtId="0" fontId="29" fillId="0" borderId="10" xfId="0" applyFont="1" applyBorder="1"/>
    <xf numFmtId="0" fontId="28" fillId="0" borderId="7" xfId="0" applyFont="1" applyBorder="1"/>
    <xf numFmtId="0" fontId="27" fillId="12" borderId="0" xfId="0" applyFont="1" applyFill="1"/>
    <xf numFmtId="3" fontId="28" fillId="0" borderId="10" xfId="0" applyNumberFormat="1" applyFont="1" applyBorder="1" applyAlignment="1">
      <alignment wrapText="1"/>
    </xf>
    <xf numFmtId="0" fontId="28" fillId="13" borderId="10" xfId="0" applyFont="1" applyFill="1" applyBorder="1" applyAlignment="1">
      <alignment wrapText="1"/>
    </xf>
    <xf numFmtId="0" fontId="36" fillId="0" borderId="10" xfId="0" applyFont="1" applyBorder="1"/>
    <xf numFmtId="0" fontId="28" fillId="13" borderId="10" xfId="0" applyFont="1" applyFill="1" applyBorder="1"/>
    <xf numFmtId="4" fontId="28" fillId="13" borderId="10" xfId="0" applyNumberFormat="1" applyFont="1" applyFill="1" applyBorder="1"/>
    <xf numFmtId="0" fontId="35" fillId="13" borderId="10" xfId="0" applyFont="1" applyFill="1" applyBorder="1" applyAlignment="1">
      <alignment wrapText="1"/>
    </xf>
    <xf numFmtId="0" fontId="36" fillId="0" borderId="0" xfId="0" applyFont="1"/>
    <xf numFmtId="0" fontId="33" fillId="0" borderId="8" xfId="0" applyFont="1" applyBorder="1" applyAlignment="1">
      <alignment wrapText="1"/>
    </xf>
    <xf numFmtId="3" fontId="33" fillId="0" borderId="10" xfId="0" applyNumberFormat="1" applyFont="1" applyBorder="1" applyAlignment="1">
      <alignment wrapText="1"/>
    </xf>
    <xf numFmtId="0" fontId="33" fillId="0" borderId="0" xfId="0" applyFont="1" applyAlignment="1">
      <alignment wrapText="1"/>
    </xf>
    <xf numFmtId="0" fontId="27" fillId="0" borderId="10" xfId="0" applyFont="1" applyBorder="1" applyAlignment="1">
      <alignment wrapText="1"/>
    </xf>
    <xf numFmtId="4" fontId="33" fillId="0" borderId="0" xfId="0" applyNumberFormat="1" applyFont="1"/>
    <xf numFmtId="0" fontId="28" fillId="10" borderId="10" xfId="0" applyFont="1" applyFill="1" applyBorder="1" applyAlignment="1">
      <alignment wrapText="1"/>
    </xf>
    <xf numFmtId="0" fontId="39" fillId="0" borderId="10" xfId="0" applyFont="1" applyBorder="1"/>
    <xf numFmtId="0" fontId="28" fillId="14" borderId="8" xfId="0" applyFont="1" applyFill="1" applyBorder="1"/>
    <xf numFmtId="0" fontId="28" fillId="14" borderId="10" xfId="0" applyFont="1" applyFill="1" applyBorder="1" applyAlignment="1">
      <alignment wrapText="1"/>
    </xf>
    <xf numFmtId="0" fontId="28" fillId="14" borderId="10" xfId="0" applyFont="1" applyFill="1" applyBorder="1"/>
    <xf numFmtId="4" fontId="28" fillId="14" borderId="10" xfId="0" applyNumberFormat="1" applyFont="1" applyFill="1" applyBorder="1"/>
    <xf numFmtId="0" fontId="28" fillId="7" borderId="8" xfId="0" applyFont="1" applyFill="1" applyBorder="1"/>
    <xf numFmtId="0" fontId="28" fillId="7" borderId="10" xfId="0" applyFont="1" applyFill="1" applyBorder="1" applyAlignment="1">
      <alignment wrapText="1"/>
    </xf>
    <xf numFmtId="0" fontId="28" fillId="7" borderId="10" xfId="0" applyFont="1" applyFill="1" applyBorder="1"/>
    <xf numFmtId="0" fontId="28" fillId="15" borderId="8" xfId="0" applyFont="1" applyFill="1" applyBorder="1"/>
    <xf numFmtId="0" fontId="28" fillId="15" borderId="10" xfId="0" applyFont="1" applyFill="1" applyBorder="1" applyAlignment="1">
      <alignment wrapText="1"/>
    </xf>
    <xf numFmtId="0" fontId="28" fillId="15" borderId="10" xfId="0" applyFont="1" applyFill="1" applyBorder="1"/>
    <xf numFmtId="0" fontId="28" fillId="6" borderId="8" xfId="0" applyFont="1" applyFill="1" applyBorder="1"/>
    <xf numFmtId="0" fontId="28" fillId="6" borderId="10" xfId="0" applyFont="1" applyFill="1" applyBorder="1" applyAlignment="1">
      <alignment wrapText="1"/>
    </xf>
    <xf numFmtId="0" fontId="28" fillId="6" borderId="10" xfId="0" applyFont="1" applyFill="1" applyBorder="1"/>
    <xf numFmtId="4" fontId="28" fillId="6" borderId="10" xfId="0" applyNumberFormat="1" applyFont="1" applyFill="1" applyBorder="1"/>
    <xf numFmtId="4" fontId="28" fillId="15" borderId="10" xfId="0" applyNumberFormat="1" applyFont="1" applyFill="1" applyBorder="1"/>
    <xf numFmtId="0" fontId="27" fillId="16" borderId="0" xfId="0" applyFont="1" applyFill="1"/>
    <xf numFmtId="3" fontId="28" fillId="0" borderId="10" xfId="0" applyNumberFormat="1" applyFont="1" applyBorder="1"/>
    <xf numFmtId="0" fontId="35" fillId="14" borderId="10" xfId="0" applyFont="1" applyFill="1" applyBorder="1" applyAlignment="1">
      <alignment wrapText="1"/>
    </xf>
    <xf numFmtId="0" fontId="34" fillId="14" borderId="10" xfId="0" applyFont="1" applyFill="1" applyBorder="1" applyAlignment="1">
      <alignment wrapText="1"/>
    </xf>
    <xf numFmtId="0" fontId="27" fillId="17" borderId="0" xfId="0" applyFont="1" applyFill="1"/>
    <xf numFmtId="10" fontId="28" fillId="0" borderId="0" xfId="0" applyNumberFormat="1" applyFont="1" applyAlignment="1">
      <alignment wrapText="1"/>
    </xf>
    <xf numFmtId="3" fontId="33" fillId="0" borderId="10" xfId="0" applyNumberFormat="1" applyFont="1" applyBorder="1"/>
    <xf numFmtId="0" fontId="43" fillId="0" borderId="0" xfId="0" applyFont="1"/>
    <xf numFmtId="0" fontId="44" fillId="0" borderId="10" xfId="0" applyFont="1" applyBorder="1"/>
    <xf numFmtId="4" fontId="44" fillId="0" borderId="10" xfId="0" applyNumberFormat="1" applyFont="1" applyBorder="1"/>
    <xf numFmtId="0" fontId="45" fillId="0" borderId="10" xfId="0" applyFont="1" applyBorder="1" applyAlignment="1">
      <alignment wrapText="1"/>
    </xf>
    <xf numFmtId="0" fontId="46" fillId="0" borderId="8" xfId="0" applyFont="1" applyBorder="1"/>
    <xf numFmtId="0" fontId="38" fillId="0" borderId="10" xfId="0" applyFont="1" applyBorder="1" applyAlignment="1">
      <alignment wrapText="1"/>
    </xf>
    <xf numFmtId="4" fontId="47" fillId="0" borderId="10" xfId="0" applyNumberFormat="1" applyFont="1" applyBorder="1"/>
    <xf numFmtId="0" fontId="44" fillId="0" borderId="10" xfId="0" applyFont="1" applyBorder="1" applyAlignment="1">
      <alignment wrapText="1"/>
    </xf>
    <xf numFmtId="0" fontId="32" fillId="0" borderId="10" xfId="0" applyFont="1" applyBorder="1" applyAlignment="1">
      <alignment wrapText="1"/>
    </xf>
    <xf numFmtId="0" fontId="44" fillId="0" borderId="8" xfId="0" applyFont="1" applyBorder="1"/>
    <xf numFmtId="0" fontId="32" fillId="0" borderId="6" xfId="0" applyFont="1" applyBorder="1" applyAlignment="1">
      <alignment wrapText="1"/>
    </xf>
    <xf numFmtId="0" fontId="45" fillId="0" borderId="6" xfId="0" applyFont="1" applyBorder="1" applyAlignment="1">
      <alignment wrapText="1"/>
    </xf>
    <xf numFmtId="4" fontId="46" fillId="0" borderId="10" xfId="0" applyNumberFormat="1" applyFont="1" applyBorder="1" applyAlignment="1">
      <alignment wrapText="1"/>
    </xf>
    <xf numFmtId="0" fontId="28" fillId="0" borderId="6" xfId="0" applyFont="1" applyBorder="1" applyAlignment="1">
      <alignment horizontal="right" wrapText="1"/>
    </xf>
    <xf numFmtId="0" fontId="46" fillId="0" borderId="6" xfId="0" applyFont="1" applyBorder="1" applyAlignment="1">
      <alignment wrapText="1"/>
    </xf>
    <xf numFmtId="0" fontId="46" fillId="0" borderId="10" xfId="0" applyFont="1" applyBorder="1" applyAlignment="1">
      <alignment wrapText="1"/>
    </xf>
    <xf numFmtId="0" fontId="44" fillId="0" borderId="2" xfId="0" applyFont="1" applyBorder="1" applyAlignment="1">
      <alignment wrapText="1"/>
    </xf>
    <xf numFmtId="0" fontId="48" fillId="0" borderId="12" xfId="0" applyFont="1" applyBorder="1"/>
    <xf numFmtId="0" fontId="49" fillId="0" borderId="6" xfId="0" applyFont="1" applyBorder="1" applyAlignment="1">
      <alignment wrapText="1"/>
    </xf>
    <xf numFmtId="0" fontId="50" fillId="0" borderId="6" xfId="0" applyFont="1" applyBorder="1" applyAlignment="1">
      <alignment wrapText="1"/>
    </xf>
    <xf numFmtId="0" fontId="51" fillId="0" borderId="0" xfId="0" applyFont="1"/>
    <xf numFmtId="0" fontId="0" fillId="0" borderId="0" xfId="0" applyAlignment="1">
      <alignment wrapText="1"/>
    </xf>
    <xf numFmtId="0" fontId="0" fillId="0" borderId="12" xfId="0" applyBorder="1" applyAlignment="1">
      <alignment wrapText="1"/>
    </xf>
    <xf numFmtId="0" fontId="0" fillId="0" borderId="12" xfId="0" applyBorder="1"/>
    <xf numFmtId="0" fontId="0" fillId="0" borderId="16" xfId="0" applyBorder="1"/>
    <xf numFmtId="43" fontId="0" fillId="0" borderId="12" xfId="1" applyFont="1" applyBorder="1"/>
    <xf numFmtId="43" fontId="0" fillId="0" borderId="16" xfId="1" applyFont="1" applyBorder="1"/>
    <xf numFmtId="0" fontId="0" fillId="0" borderId="3" xfId="0" applyBorder="1"/>
    <xf numFmtId="43" fontId="0" fillId="0" borderId="3" xfId="1" applyFont="1" applyBorder="1"/>
    <xf numFmtId="0" fontId="0" fillId="0" borderId="3" xfId="0" applyBorder="1" applyAlignment="1">
      <alignment wrapText="1"/>
    </xf>
    <xf numFmtId="0" fontId="43" fillId="5" borderId="3" xfId="0" applyFont="1" applyFill="1" applyBorder="1" applyAlignment="1">
      <alignment wrapText="1"/>
    </xf>
    <xf numFmtId="43" fontId="43" fillId="5" borderId="3" xfId="1" applyFont="1" applyFill="1" applyBorder="1"/>
    <xf numFmtId="0" fontId="43" fillId="5" borderId="12" xfId="0" applyFont="1" applyFill="1" applyBorder="1"/>
    <xf numFmtId="43" fontId="43" fillId="5" borderId="12" xfId="1" applyFont="1" applyFill="1" applyBorder="1"/>
    <xf numFmtId="0" fontId="43" fillId="19" borderId="12" xfId="0" applyFont="1" applyFill="1" applyBorder="1" applyAlignment="1">
      <alignment wrapText="1"/>
    </xf>
    <xf numFmtId="43" fontId="43" fillId="19" borderId="12" xfId="1" applyFont="1" applyFill="1" applyBorder="1" applyAlignment="1">
      <alignment wrapText="1"/>
    </xf>
    <xf numFmtId="4" fontId="0" fillId="0" borderId="0" xfId="0" applyNumberFormat="1"/>
    <xf numFmtId="0" fontId="22" fillId="0" borderId="3" xfId="0" applyFont="1" applyBorder="1" applyAlignment="1">
      <alignment wrapText="1"/>
    </xf>
    <xf numFmtId="0" fontId="22" fillId="0" borderId="6" xfId="0" applyFont="1" applyBorder="1" applyAlignment="1">
      <alignment wrapText="1"/>
    </xf>
    <xf numFmtId="0" fontId="22" fillId="0" borderId="8" xfId="0" applyFont="1" applyBorder="1" applyAlignment="1">
      <alignment wrapText="1"/>
    </xf>
    <xf numFmtId="0" fontId="22" fillId="0" borderId="10" xfId="0" applyFont="1" applyBorder="1" applyAlignment="1">
      <alignment wrapText="1"/>
    </xf>
    <xf numFmtId="4" fontId="22" fillId="0" borderId="10" xfId="0" applyNumberFormat="1" applyFont="1" applyBorder="1" applyAlignment="1">
      <alignment wrapText="1"/>
    </xf>
    <xf numFmtId="0" fontId="13" fillId="0" borderId="8" xfId="0" applyFont="1" applyBorder="1"/>
    <xf numFmtId="1" fontId="15" fillId="0" borderId="10" xfId="0" applyNumberFormat="1" applyFont="1" applyBorder="1" applyAlignment="1">
      <alignment wrapText="1"/>
    </xf>
    <xf numFmtId="1" fontId="0" fillId="0" borderId="0" xfId="0" applyNumberFormat="1"/>
    <xf numFmtId="4" fontId="28" fillId="0" borderId="0" xfId="0" applyNumberFormat="1" applyFont="1" applyAlignment="1">
      <alignment wrapText="1"/>
    </xf>
    <xf numFmtId="3" fontId="28" fillId="0" borderId="0" xfId="0" applyNumberFormat="1" applyFont="1" applyAlignment="1">
      <alignment wrapText="1"/>
    </xf>
    <xf numFmtId="0" fontId="52" fillId="0" borderId="0" xfId="0" applyFont="1"/>
    <xf numFmtId="4" fontId="33" fillId="21" borderId="10" xfId="0" applyNumberFormat="1" applyFont="1" applyFill="1" applyBorder="1"/>
    <xf numFmtId="4" fontId="28" fillId="21" borderId="10" xfId="0" applyNumberFormat="1" applyFont="1" applyFill="1" applyBorder="1"/>
    <xf numFmtId="0" fontId="28" fillId="21" borderId="10" xfId="0" applyFont="1" applyFill="1" applyBorder="1"/>
    <xf numFmtId="0" fontId="46" fillId="0" borderId="0" xfId="0" applyFont="1" applyAlignment="1">
      <alignment wrapText="1"/>
    </xf>
    <xf numFmtId="0" fontId="28" fillId="22" borderId="10" xfId="0" applyFont="1" applyFill="1" applyBorder="1" applyAlignment="1">
      <alignment wrapText="1"/>
    </xf>
    <xf numFmtId="4" fontId="28" fillId="22" borderId="10" xfId="0" applyNumberFormat="1" applyFont="1" applyFill="1" applyBorder="1" applyAlignment="1">
      <alignment wrapText="1"/>
    </xf>
    <xf numFmtId="4" fontId="33" fillId="22" borderId="10" xfId="0" applyNumberFormat="1" applyFont="1" applyFill="1" applyBorder="1"/>
    <xf numFmtId="165" fontId="12" fillId="0" borderId="10" xfId="0" applyNumberFormat="1" applyFont="1" applyBorder="1"/>
    <xf numFmtId="165" fontId="13" fillId="0" borderId="10" xfId="0" applyNumberFormat="1" applyFont="1" applyBorder="1"/>
    <xf numFmtId="166" fontId="6" fillId="5" borderId="3" xfId="1" applyNumberFormat="1" applyFont="1" applyFill="1" applyBorder="1"/>
    <xf numFmtId="0" fontId="33" fillId="22" borderId="8" xfId="0" applyFont="1" applyFill="1" applyBorder="1"/>
    <xf numFmtId="0" fontId="33" fillId="22" borderId="10" xfId="0" applyFont="1" applyFill="1" applyBorder="1" applyAlignment="1">
      <alignment wrapText="1"/>
    </xf>
    <xf numFmtId="0" fontId="0" fillId="22" borderId="0" xfId="0" applyFill="1"/>
    <xf numFmtId="0" fontId="28" fillId="3" borderId="8" xfId="0" applyFont="1" applyFill="1" applyBorder="1"/>
    <xf numFmtId="0" fontId="28" fillId="3" borderId="10" xfId="0" applyFont="1" applyFill="1" applyBorder="1" applyAlignment="1">
      <alignment wrapText="1"/>
    </xf>
    <xf numFmtId="0" fontId="28" fillId="3" borderId="0" xfId="0" applyFont="1" applyFill="1"/>
    <xf numFmtId="0" fontId="0" fillId="3" borderId="0" xfId="0" applyFill="1"/>
    <xf numFmtId="0" fontId="28" fillId="4" borderId="8" xfId="0" applyFont="1" applyFill="1" applyBorder="1"/>
    <xf numFmtId="0" fontId="28" fillId="4" borderId="10" xfId="0" applyFont="1" applyFill="1" applyBorder="1" applyAlignment="1">
      <alignment wrapText="1"/>
    </xf>
    <xf numFmtId="0" fontId="28" fillId="4" borderId="0" xfId="0" applyFont="1" applyFill="1"/>
    <xf numFmtId="0" fontId="0" fillId="4" borderId="0" xfId="0" applyFill="1"/>
    <xf numFmtId="3" fontId="33" fillId="0" borderId="0" xfId="0" applyNumberFormat="1" applyFont="1"/>
    <xf numFmtId="3" fontId="28" fillId="0" borderId="0" xfId="0" applyNumberFormat="1" applyFont="1"/>
    <xf numFmtId="0" fontId="41" fillId="0" borderId="10" xfId="0" applyFont="1" applyBorder="1"/>
    <xf numFmtId="3" fontId="39" fillId="0" borderId="0" xfId="0" applyNumberFormat="1" applyFont="1"/>
    <xf numFmtId="2" fontId="33" fillId="0" borderId="10" xfId="0" applyNumberFormat="1" applyFont="1" applyBorder="1"/>
    <xf numFmtId="2" fontId="28" fillId="0" borderId="10" xfId="0" applyNumberFormat="1" applyFont="1" applyBorder="1"/>
    <xf numFmtId="1" fontId="28" fillId="0" borderId="10" xfId="0" applyNumberFormat="1" applyFont="1" applyBorder="1"/>
    <xf numFmtId="1" fontId="33" fillId="0" borderId="10" xfId="0" applyNumberFormat="1" applyFont="1" applyBorder="1"/>
    <xf numFmtId="164" fontId="33" fillId="0" borderId="10" xfId="0" applyNumberFormat="1" applyFont="1" applyBorder="1"/>
    <xf numFmtId="164" fontId="2" fillId="0" borderId="0" xfId="0" applyNumberFormat="1" applyFont="1" applyAlignment="1">
      <alignment horizontal="center" wrapText="1"/>
    </xf>
    <xf numFmtId="0" fontId="28" fillId="18" borderId="10" xfId="0" applyFont="1" applyFill="1" applyBorder="1"/>
    <xf numFmtId="0" fontId="33" fillId="0" borderId="15" xfId="0" applyFont="1" applyBorder="1"/>
    <xf numFmtId="0" fontId="28" fillId="0" borderId="15" xfId="0" applyFont="1" applyBorder="1"/>
    <xf numFmtId="43" fontId="43" fillId="18" borderId="12" xfId="1" applyFont="1" applyFill="1" applyBorder="1"/>
    <xf numFmtId="43" fontId="43" fillId="24" borderId="12" xfId="1" applyFont="1" applyFill="1" applyBorder="1"/>
    <xf numFmtId="4" fontId="54" fillId="0" borderId="3" xfId="0" applyNumberFormat="1" applyFont="1" applyBorder="1"/>
    <xf numFmtId="4" fontId="54" fillId="0" borderId="6" xfId="0" applyNumberFormat="1" applyFont="1" applyBorder="1"/>
    <xf numFmtId="4" fontId="22" fillId="0" borderId="8" xfId="0" applyNumberFormat="1" applyFont="1" applyBorder="1"/>
    <xf numFmtId="4" fontId="22" fillId="0" borderId="10" xfId="0" applyNumberFormat="1" applyFont="1" applyBorder="1"/>
    <xf numFmtId="43" fontId="0" fillId="0" borderId="3" xfId="1" applyFont="1" applyFill="1" applyBorder="1"/>
    <xf numFmtId="43" fontId="0" fillId="0" borderId="12" xfId="1" applyFont="1" applyFill="1" applyBorder="1"/>
    <xf numFmtId="43" fontId="0" fillId="0" borderId="16" xfId="1" applyFont="1" applyFill="1" applyBorder="1"/>
    <xf numFmtId="43" fontId="43" fillId="18" borderId="14" xfId="1" applyFont="1" applyFill="1" applyBorder="1"/>
    <xf numFmtId="0" fontId="15" fillId="0" borderId="5" xfId="0" applyFont="1" applyBorder="1" applyAlignment="1">
      <alignment wrapText="1"/>
    </xf>
    <xf numFmtId="43" fontId="0" fillId="0" borderId="0" xfId="0" applyNumberFormat="1"/>
    <xf numFmtId="0" fontId="43" fillId="0" borderId="3" xfId="0" applyFont="1" applyBorder="1"/>
    <xf numFmtId="43" fontId="43" fillId="18" borderId="0" xfId="1" applyFont="1" applyFill="1" applyBorder="1"/>
    <xf numFmtId="0" fontId="43" fillId="24" borderId="12" xfId="0" applyFont="1" applyFill="1" applyBorder="1"/>
    <xf numFmtId="164" fontId="0" fillId="0" borderId="0" xfId="0" applyNumberFormat="1"/>
    <xf numFmtId="0" fontId="56" fillId="18" borderId="0" xfId="0" applyFont="1" applyFill="1"/>
    <xf numFmtId="3" fontId="43" fillId="18" borderId="0" xfId="0" applyNumberFormat="1" applyFont="1" applyFill="1"/>
    <xf numFmtId="4" fontId="43" fillId="18" borderId="0" xfId="0" applyNumberFormat="1" applyFont="1" applyFill="1"/>
    <xf numFmtId="0" fontId="43" fillId="18" borderId="0" xfId="0" applyFont="1" applyFill="1"/>
    <xf numFmtId="0" fontId="28" fillId="0" borderId="6" xfId="0" applyFont="1" applyBorder="1" applyAlignment="1">
      <alignment horizontal="center" wrapText="1"/>
    </xf>
    <xf numFmtId="43" fontId="55" fillId="0" borderId="3" xfId="1" applyFont="1" applyBorder="1"/>
    <xf numFmtId="43" fontId="58" fillId="0" borderId="3" xfId="1" applyFont="1" applyBorder="1"/>
    <xf numFmtId="164" fontId="59" fillId="0" borderId="3" xfId="0" applyNumberFormat="1" applyFont="1" applyBorder="1"/>
    <xf numFmtId="3" fontId="15" fillId="0" borderId="2" xfId="0" applyNumberFormat="1" applyFont="1" applyBorder="1" applyAlignment="1">
      <alignment wrapText="1"/>
    </xf>
    <xf numFmtId="4" fontId="39" fillId="0" borderId="10" xfId="0" applyNumberFormat="1" applyFont="1" applyBorder="1"/>
    <xf numFmtId="2" fontId="39" fillId="0" borderId="10" xfId="0" applyNumberFormat="1" applyFont="1" applyBorder="1"/>
    <xf numFmtId="4" fontId="28" fillId="0" borderId="0" xfId="0" applyNumberFormat="1" applyFont="1"/>
    <xf numFmtId="0" fontId="18" fillId="26" borderId="8" xfId="0" applyFont="1" applyFill="1" applyBorder="1"/>
    <xf numFmtId="0" fontId="18" fillId="26" borderId="10" xfId="0" applyFont="1" applyFill="1" applyBorder="1"/>
    <xf numFmtId="0" fontId="33" fillId="26" borderId="10" xfId="0" applyFont="1" applyFill="1" applyBorder="1"/>
    <xf numFmtId="165" fontId="12" fillId="26" borderId="10" xfId="0" applyNumberFormat="1" applyFont="1" applyFill="1" applyBorder="1"/>
    <xf numFmtId="0" fontId="33" fillId="26" borderId="10" xfId="0" applyFont="1" applyFill="1" applyBorder="1" applyAlignment="1">
      <alignment wrapText="1"/>
    </xf>
    <xf numFmtId="0" fontId="15" fillId="26" borderId="3" xfId="0" applyFont="1" applyFill="1" applyBorder="1"/>
    <xf numFmtId="0" fontId="15" fillId="26" borderId="6" xfId="0" applyFont="1" applyFill="1" applyBorder="1"/>
    <xf numFmtId="0" fontId="28" fillId="26" borderId="10" xfId="0" applyFont="1" applyFill="1" applyBorder="1" applyAlignment="1">
      <alignment wrapText="1"/>
    </xf>
    <xf numFmtId="165" fontId="13" fillId="26" borderId="10" xfId="0" applyNumberFormat="1" applyFont="1" applyFill="1" applyBorder="1"/>
    <xf numFmtId="4" fontId="15" fillId="24" borderId="0" xfId="0" applyNumberFormat="1" applyFont="1" applyFill="1"/>
    <xf numFmtId="4" fontId="15" fillId="18" borderId="0" xfId="0" applyNumberFormat="1" applyFont="1" applyFill="1"/>
    <xf numFmtId="4" fontId="33" fillId="26" borderId="10" xfId="0" applyNumberFormat="1" applyFont="1" applyFill="1" applyBorder="1"/>
    <xf numFmtId="4" fontId="28" fillId="26" borderId="10" xfId="0" applyNumberFormat="1" applyFont="1" applyFill="1" applyBorder="1"/>
    <xf numFmtId="4" fontId="28" fillId="18" borderId="10" xfId="0" applyNumberFormat="1" applyFont="1" applyFill="1" applyBorder="1"/>
    <xf numFmtId="3" fontId="33" fillId="0" borderId="15" xfId="0" applyNumberFormat="1" applyFont="1" applyBorder="1"/>
    <xf numFmtId="3" fontId="28" fillId="0" borderId="15" xfId="0" applyNumberFormat="1" applyFont="1" applyBorder="1"/>
    <xf numFmtId="0" fontId="60" fillId="0" borderId="15" xfId="0" applyFont="1" applyBorder="1"/>
    <xf numFmtId="0" fontId="33" fillId="11" borderId="15" xfId="0" applyFont="1" applyFill="1" applyBorder="1"/>
    <xf numFmtId="3" fontId="33" fillId="11" borderId="15" xfId="0" applyNumberFormat="1" applyFont="1" applyFill="1" applyBorder="1"/>
    <xf numFmtId="0" fontId="28" fillId="11" borderId="15" xfId="0" applyFont="1" applyFill="1" applyBorder="1"/>
    <xf numFmtId="3" fontId="28" fillId="11" borderId="15" xfId="0" applyNumberFormat="1" applyFont="1" applyFill="1" applyBorder="1"/>
    <xf numFmtId="4" fontId="51" fillId="0" borderId="10" xfId="0" applyNumberFormat="1" applyFont="1" applyBorder="1"/>
    <xf numFmtId="0" fontId="38" fillId="25" borderId="10" xfId="0" applyFont="1" applyFill="1" applyBorder="1" applyAlignment="1">
      <alignment wrapText="1"/>
    </xf>
    <xf numFmtId="4" fontId="33" fillId="25" borderId="10" xfId="0" applyNumberFormat="1" applyFont="1" applyFill="1" applyBorder="1"/>
    <xf numFmtId="4" fontId="27" fillId="25" borderId="10" xfId="0" applyNumberFormat="1" applyFont="1" applyFill="1" applyBorder="1"/>
    <xf numFmtId="0" fontId="33" fillId="25" borderId="10" xfId="0" applyFont="1" applyFill="1" applyBorder="1" applyAlignment="1">
      <alignment wrapText="1"/>
    </xf>
    <xf numFmtId="4" fontId="33" fillId="24" borderId="0" xfId="0" applyNumberFormat="1" applyFont="1" applyFill="1"/>
    <xf numFmtId="0" fontId="62" fillId="0" borderId="0" xfId="0" applyFont="1"/>
    <xf numFmtId="43" fontId="4" fillId="0" borderId="0" xfId="0" applyNumberFormat="1" applyFont="1"/>
    <xf numFmtId="43" fontId="55" fillId="0" borderId="3" xfId="4" applyFont="1" applyBorder="1"/>
    <xf numFmtId="164" fontId="59" fillId="0" borderId="10" xfId="0" applyNumberFormat="1" applyFont="1" applyBorder="1"/>
    <xf numFmtId="2" fontId="29" fillId="0" borderId="10" xfId="0" applyNumberFormat="1" applyFont="1" applyBorder="1"/>
    <xf numFmtId="0" fontId="56" fillId="24" borderId="12" xfId="0" applyFont="1" applyFill="1" applyBorder="1"/>
    <xf numFmtId="4" fontId="43" fillId="24" borderId="12" xfId="0" applyNumberFormat="1" applyFont="1" applyFill="1" applyBorder="1"/>
    <xf numFmtId="3" fontId="43" fillId="24" borderId="16" xfId="0" applyNumberFormat="1" applyFont="1" applyFill="1" applyBorder="1"/>
    <xf numFmtId="4" fontId="33" fillId="0" borderId="10" xfId="0" applyNumberFormat="1" applyFont="1" applyBorder="1" applyAlignment="1">
      <alignment wrapText="1"/>
    </xf>
    <xf numFmtId="4" fontId="46" fillId="18" borderId="10" xfId="0" applyNumberFormat="1" applyFont="1" applyFill="1" applyBorder="1" applyAlignment="1">
      <alignment wrapText="1"/>
    </xf>
    <xf numFmtId="2" fontId="28" fillId="0" borderId="10" xfId="0" applyNumberFormat="1" applyFont="1" applyBorder="1" applyAlignment="1">
      <alignment wrapText="1"/>
    </xf>
    <xf numFmtId="4" fontId="33" fillId="0" borderId="15" xfId="0" applyNumberFormat="1" applyFont="1" applyBorder="1"/>
    <xf numFmtId="4" fontId="33" fillId="11" borderId="15" xfId="0" applyNumberFormat="1" applyFont="1" applyFill="1" applyBorder="1"/>
    <xf numFmtId="4" fontId="46" fillId="0" borderId="10" xfId="0" applyNumberFormat="1" applyFont="1" applyBorder="1"/>
    <xf numFmtId="4" fontId="33" fillId="18" borderId="10" xfId="0" applyNumberFormat="1" applyFont="1" applyFill="1" applyBorder="1"/>
    <xf numFmtId="0" fontId="28" fillId="12" borderId="10" xfId="0" applyFont="1" applyFill="1" applyBorder="1" applyAlignment="1">
      <alignment wrapText="1"/>
    </xf>
    <xf numFmtId="4" fontId="28" fillId="12" borderId="10" xfId="0" applyNumberFormat="1" applyFont="1" applyFill="1" applyBorder="1" applyAlignment="1">
      <alignment wrapText="1"/>
    </xf>
    <xf numFmtId="4" fontId="28" fillId="9" borderId="10" xfId="0" applyNumberFormat="1" applyFont="1" applyFill="1" applyBorder="1"/>
    <xf numFmtId="4" fontId="33" fillId="23" borderId="10" xfId="0" applyNumberFormat="1" applyFont="1" applyFill="1" applyBorder="1" applyAlignment="1">
      <alignment wrapText="1"/>
    </xf>
    <xf numFmtId="0" fontId="33" fillId="23" borderId="10" xfId="0" applyFont="1" applyFill="1" applyBorder="1"/>
    <xf numFmtId="4" fontId="33" fillId="23" borderId="10" xfId="0" applyNumberFormat="1" applyFont="1" applyFill="1" applyBorder="1"/>
    <xf numFmtId="0" fontId="28" fillId="8" borderId="10" xfId="0" applyFont="1" applyFill="1" applyBorder="1"/>
    <xf numFmtId="0" fontId="39" fillId="14" borderId="10" xfId="0" applyFont="1" applyFill="1" applyBorder="1"/>
    <xf numFmtId="0" fontId="44" fillId="14" borderId="10" xfId="0" applyFont="1" applyFill="1" applyBorder="1"/>
    <xf numFmtId="3" fontId="28" fillId="14" borderId="10" xfId="0" applyNumberFormat="1" applyFont="1" applyFill="1" applyBorder="1"/>
    <xf numFmtId="4" fontId="37" fillId="0" borderId="10" xfId="0" applyNumberFormat="1" applyFont="1" applyBorder="1" applyAlignment="1">
      <alignment wrapText="1"/>
    </xf>
    <xf numFmtId="0" fontId="0" fillId="0" borderId="0" xfId="0" applyAlignment="1">
      <alignment wrapText="1"/>
    </xf>
    <xf numFmtId="0" fontId="16" fillId="0" borderId="0" xfId="0" applyFont="1" applyBorder="1" applyAlignment="1">
      <alignment wrapText="1"/>
    </xf>
    <xf numFmtId="4" fontId="16" fillId="0" borderId="0" xfId="0" applyNumberFormat="1" applyFont="1" applyBorder="1" applyAlignment="1">
      <alignment wrapText="1"/>
    </xf>
    <xf numFmtId="0" fontId="15" fillId="0" borderId="0" xfId="0" applyFont="1" applyBorder="1" applyAlignment="1">
      <alignment wrapText="1"/>
    </xf>
    <xf numFmtId="0" fontId="17" fillId="0" borderId="0" xfId="0" applyFont="1" applyBorder="1" applyAlignment="1">
      <alignment wrapText="1"/>
    </xf>
    <xf numFmtId="0" fontId="17" fillId="0" borderId="0" xfId="0" applyFont="1" applyBorder="1"/>
    <xf numFmtId="0" fontId="16" fillId="0" borderId="0" xfId="0" applyFont="1" applyBorder="1"/>
    <xf numFmtId="0" fontId="28" fillId="0" borderId="0" xfId="0" applyFont="1" applyBorder="1" applyAlignment="1">
      <alignment wrapText="1"/>
    </xf>
    <xf numFmtId="0" fontId="31" fillId="0" borderId="0" xfId="0" applyFont="1" applyBorder="1" applyAlignment="1">
      <alignment wrapText="1"/>
    </xf>
    <xf numFmtId="4" fontId="31" fillId="0" borderId="0" xfId="0" applyNumberFormat="1" applyFont="1" applyBorder="1" applyAlignment="1">
      <alignment wrapText="1"/>
    </xf>
    <xf numFmtId="4" fontId="31" fillId="0" borderId="0" xfId="0" applyNumberFormat="1" applyFont="1" applyBorder="1"/>
    <xf numFmtId="0" fontId="31" fillId="0" borderId="0" xfId="0" applyFont="1" applyBorder="1"/>
    <xf numFmtId="0" fontId="32" fillId="0" borderId="0" xfId="0" applyFont="1" applyBorder="1" applyAlignment="1">
      <alignment wrapText="1"/>
    </xf>
    <xf numFmtId="0" fontId="32" fillId="0" borderId="0" xfId="0" applyFont="1" applyBorder="1"/>
    <xf numFmtId="0" fontId="33" fillId="0" borderId="0" xfId="0" applyFont="1" applyBorder="1" applyAlignment="1">
      <alignment wrapText="1"/>
    </xf>
    <xf numFmtId="0" fontId="38" fillId="0" borderId="0" xfId="0" applyFont="1" applyBorder="1" applyAlignment="1">
      <alignment wrapText="1"/>
    </xf>
    <xf numFmtId="0" fontId="38" fillId="0" borderId="0" xfId="0" applyFont="1" applyBorder="1"/>
    <xf numFmtId="0" fontId="28" fillId="0" borderId="0" xfId="0" applyFont="1" applyBorder="1"/>
    <xf numFmtId="0" fontId="51" fillId="0" borderId="0" xfId="0" applyFont="1" applyBorder="1" applyAlignment="1">
      <alignment horizontal="right" wrapText="1"/>
    </xf>
    <xf numFmtId="10" fontId="28" fillId="0" borderId="0" xfId="0" applyNumberFormat="1" applyFont="1" applyBorder="1" applyAlignment="1">
      <alignment wrapText="1"/>
    </xf>
    <xf numFmtId="0" fontId="51" fillId="0" borderId="0" xfId="0" applyFont="1" applyBorder="1" applyAlignment="1">
      <alignment wrapText="1"/>
    </xf>
    <xf numFmtId="2" fontId="51" fillId="0" borderId="0" xfId="0" applyNumberFormat="1" applyFont="1" applyBorder="1" applyAlignment="1">
      <alignment wrapText="1"/>
    </xf>
    <xf numFmtId="4" fontId="35" fillId="0" borderId="0" xfId="0" applyNumberFormat="1" applyFont="1" applyFill="1" applyBorder="1"/>
    <xf numFmtId="0" fontId="28" fillId="0" borderId="0" xfId="0" applyFont="1" applyFill="1" applyBorder="1" applyAlignment="1">
      <alignment wrapText="1"/>
    </xf>
    <xf numFmtId="0" fontId="31" fillId="0" borderId="0" xfId="0" applyFont="1" applyFill="1" applyBorder="1" applyAlignment="1">
      <alignment wrapText="1"/>
    </xf>
    <xf numFmtId="4" fontId="31" fillId="0" borderId="0" xfId="0" applyNumberFormat="1" applyFont="1" applyFill="1" applyBorder="1" applyAlignment="1">
      <alignment wrapText="1"/>
    </xf>
    <xf numFmtId="4" fontId="31" fillId="0" borderId="0" xfId="0" applyNumberFormat="1" applyFont="1" applyFill="1" applyBorder="1"/>
    <xf numFmtId="0" fontId="31" fillId="0" borderId="0" xfId="0" applyFont="1" applyFill="1" applyBorder="1"/>
    <xf numFmtId="0" fontId="32" fillId="0" borderId="0" xfId="0" applyFont="1" applyFill="1" applyBorder="1" applyAlignment="1">
      <alignment wrapText="1"/>
    </xf>
    <xf numFmtId="0" fontId="32" fillId="0" borderId="0" xfId="0" applyFont="1" applyFill="1" applyBorder="1"/>
    <xf numFmtId="0" fontId="56" fillId="24" borderId="12" xfId="0" applyFont="1" applyFill="1" applyBorder="1" applyAlignment="1">
      <alignment wrapText="1"/>
    </xf>
    <xf numFmtId="43" fontId="21" fillId="0" borderId="12" xfId="1" applyFont="1" applyFill="1" applyBorder="1"/>
    <xf numFmtId="0" fontId="0" fillId="0" borderId="18" xfId="0" applyBorder="1"/>
    <xf numFmtId="0" fontId="43" fillId="0" borderId="18" xfId="0" applyFont="1" applyBorder="1"/>
    <xf numFmtId="164" fontId="0" fillId="0" borderId="3" xfId="0" applyNumberFormat="1" applyBorder="1" applyAlignment="1">
      <alignment horizontal="right"/>
    </xf>
    <xf numFmtId="167" fontId="0" fillId="0" borderId="3" xfId="0" applyNumberFormat="1" applyBorder="1"/>
    <xf numFmtId="43" fontId="43" fillId="0" borderId="3" xfId="0" applyNumberFormat="1" applyFont="1" applyBorder="1" applyAlignment="1">
      <alignment horizontal="right"/>
    </xf>
    <xf numFmtId="4" fontId="33" fillId="0" borderId="10" xfId="0" applyNumberFormat="1" applyFont="1" applyFill="1" applyBorder="1"/>
    <xf numFmtId="3" fontId="28" fillId="0" borderId="10" xfId="0" applyNumberFormat="1" applyFont="1" applyFill="1" applyBorder="1"/>
    <xf numFmtId="0" fontId="28" fillId="0" borderId="10" xfId="0" applyFont="1" applyFill="1" applyBorder="1"/>
    <xf numFmtId="0" fontId="15" fillId="0" borderId="12" xfId="0" applyFont="1" applyFill="1" applyBorder="1" applyAlignment="1">
      <alignment wrapText="1"/>
    </xf>
    <xf numFmtId="43" fontId="15" fillId="0" borderId="12" xfId="0" applyNumberFormat="1" applyFont="1" applyFill="1" applyBorder="1" applyAlignment="1">
      <alignment wrapText="1"/>
    </xf>
    <xf numFmtId="0" fontId="2" fillId="0" borderId="0" xfId="0" applyFont="1" applyBorder="1" applyAlignment="1">
      <alignment horizontal="center" wrapText="1"/>
    </xf>
    <xf numFmtId="0" fontId="10" fillId="0" borderId="0" xfId="0" applyFont="1" applyBorder="1" applyAlignment="1">
      <alignment horizontal="center" wrapText="1"/>
    </xf>
    <xf numFmtId="0" fontId="10" fillId="0" borderId="0" xfId="0" applyFont="1" applyBorder="1" applyAlignment="1">
      <alignment horizontal="left" wrapText="1"/>
    </xf>
    <xf numFmtId="164" fontId="10" fillId="0" borderId="0" xfId="0" applyNumberFormat="1" applyFont="1" applyBorder="1" applyAlignment="1">
      <alignment horizontal="center" wrapText="1"/>
    </xf>
    <xf numFmtId="164" fontId="10" fillId="0" borderId="0" xfId="0" applyNumberFormat="1" applyFont="1" applyBorder="1" applyAlignment="1">
      <alignment horizontal="center"/>
    </xf>
    <xf numFmtId="0" fontId="9" fillId="0" borderId="0" xfId="0" applyFont="1" applyBorder="1" applyAlignment="1">
      <alignment horizontal="center" wrapText="1"/>
    </xf>
    <xf numFmtId="0" fontId="9" fillId="0" borderId="0" xfId="0" applyFont="1" applyBorder="1" applyAlignment="1">
      <alignment horizontal="center"/>
    </xf>
    <xf numFmtId="164" fontId="4" fillId="0" borderId="0" xfId="0" applyNumberFormat="1" applyFont="1"/>
    <xf numFmtId="0" fontId="22" fillId="0" borderId="0" xfId="0" applyFont="1"/>
    <xf numFmtId="0" fontId="22" fillId="0" borderId="0" xfId="0" applyFont="1" applyAlignment="1">
      <alignment wrapText="1"/>
    </xf>
    <xf numFmtId="0" fontId="66" fillId="0" borderId="0" xfId="0" applyFont="1"/>
    <xf numFmtId="0" fontId="23" fillId="0" borderId="0" xfId="0" applyFont="1" applyBorder="1" applyAlignment="1">
      <alignment wrapText="1"/>
    </xf>
    <xf numFmtId="0" fontId="22" fillId="0" borderId="0" xfId="0" applyFont="1" applyBorder="1"/>
    <xf numFmtId="4" fontId="23" fillId="0" borderId="0" xfId="0" applyNumberFormat="1" applyFont="1" applyBorder="1" applyAlignment="1">
      <alignment wrapText="1"/>
    </xf>
    <xf numFmtId="4" fontId="23" fillId="0" borderId="0" xfId="0" applyNumberFormat="1" applyFont="1" applyBorder="1"/>
    <xf numFmtId="0" fontId="22" fillId="0" borderId="0" xfId="0" applyFont="1" applyBorder="1" applyAlignment="1">
      <alignment wrapText="1"/>
    </xf>
    <xf numFmtId="0" fontId="62" fillId="0" borderId="0" xfId="0" applyFont="1" applyBorder="1" applyAlignment="1">
      <alignment wrapText="1"/>
    </xf>
    <xf numFmtId="0" fontId="62" fillId="0" borderId="0" xfId="0" applyFont="1" applyBorder="1"/>
    <xf numFmtId="0" fontId="62" fillId="0" borderId="0" xfId="0" applyFont="1" applyAlignment="1">
      <alignment wrapText="1"/>
    </xf>
    <xf numFmtId="0" fontId="54" fillId="0" borderId="0" xfId="0" applyFont="1"/>
    <xf numFmtId="0" fontId="22" fillId="0" borderId="3" xfId="0" applyFont="1" applyBorder="1"/>
    <xf numFmtId="0" fontId="54" fillId="0" borderId="6" xfId="0" applyFont="1" applyBorder="1" applyAlignment="1">
      <alignment wrapText="1"/>
    </xf>
    <xf numFmtId="0" fontId="22" fillId="0" borderId="6" xfId="0" applyFont="1" applyBorder="1"/>
    <xf numFmtId="0" fontId="66" fillId="0" borderId="6" xfId="0" applyFont="1" applyBorder="1"/>
    <xf numFmtId="0" fontId="22" fillId="0" borderId="8" xfId="0" applyFont="1" applyBorder="1"/>
    <xf numFmtId="0" fontId="54" fillId="0" borderId="8" xfId="0" applyFont="1" applyBorder="1"/>
    <xf numFmtId="0" fontId="54" fillId="0" borderId="10" xfId="0" applyFont="1" applyBorder="1" applyAlignment="1">
      <alignment wrapText="1"/>
    </xf>
    <xf numFmtId="4" fontId="54" fillId="0" borderId="10" xfId="0" applyNumberFormat="1" applyFont="1" applyBorder="1"/>
    <xf numFmtId="4" fontId="66" fillId="0" borderId="10" xfId="0" applyNumberFormat="1" applyFont="1" applyBorder="1"/>
    <xf numFmtId="4" fontId="54" fillId="0" borderId="0" xfId="0" applyNumberFormat="1" applyFont="1"/>
    <xf numFmtId="4" fontId="22" fillId="0" borderId="0" xfId="0" applyNumberFormat="1" applyFont="1"/>
    <xf numFmtId="0" fontId="70" fillId="0" borderId="10" xfId="0" applyFont="1" applyBorder="1" applyAlignment="1">
      <alignment wrapText="1"/>
    </xf>
    <xf numFmtId="0" fontId="22" fillId="0" borderId="10" xfId="0" applyFont="1" applyBorder="1"/>
    <xf numFmtId="0" fontId="54" fillId="0" borderId="10" xfId="0" applyFont="1" applyBorder="1"/>
    <xf numFmtId="0" fontId="68" fillId="0" borderId="10" xfId="0" applyFont="1" applyBorder="1" applyAlignment="1">
      <alignment wrapText="1"/>
    </xf>
    <xf numFmtId="0" fontId="22" fillId="0" borderId="9" xfId="0" applyFont="1" applyBorder="1"/>
    <xf numFmtId="0" fontId="63" fillId="0" borderId="10" xfId="0" applyFont="1" applyBorder="1" applyAlignment="1">
      <alignment wrapText="1"/>
    </xf>
    <xf numFmtId="0" fontId="23" fillId="0" borderId="0" xfId="0" applyFont="1" applyBorder="1"/>
    <xf numFmtId="0" fontId="22" fillId="0" borderId="0" xfId="0" applyFont="1" applyAlignment="1">
      <alignment horizontal="left" vertical="top"/>
    </xf>
    <xf numFmtId="168" fontId="22" fillId="0" borderId="0" xfId="0" applyNumberFormat="1" applyFont="1" applyAlignment="1">
      <alignment wrapText="1"/>
    </xf>
    <xf numFmtId="2" fontId="66" fillId="0" borderId="10" xfId="0" applyNumberFormat="1" applyFont="1" applyBorder="1"/>
    <xf numFmtId="0" fontId="70" fillId="0" borderId="10" xfId="0" applyFont="1" applyFill="1" applyBorder="1" applyAlignment="1">
      <alignment wrapText="1"/>
    </xf>
    <xf numFmtId="0" fontId="68" fillId="0" borderId="10" xfId="0" applyFont="1" applyFill="1" applyBorder="1"/>
    <xf numFmtId="0" fontId="68" fillId="0" borderId="10" xfId="0" applyFont="1" applyFill="1" applyBorder="1" applyAlignment="1">
      <alignment wrapText="1"/>
    </xf>
    <xf numFmtId="0" fontId="68" fillId="0" borderId="0" xfId="0" applyFont="1"/>
    <xf numFmtId="0" fontId="68" fillId="0" borderId="8" xfId="0" applyFont="1" applyBorder="1"/>
    <xf numFmtId="0" fontId="68" fillId="0" borderId="10" xfId="0" applyFont="1" applyBorder="1"/>
    <xf numFmtId="0" fontId="66" fillId="0" borderId="10" xfId="0" applyFont="1" applyBorder="1"/>
    <xf numFmtId="4" fontId="22" fillId="0" borderId="3" xfId="0" applyNumberFormat="1" applyFont="1" applyBorder="1" applyAlignment="1">
      <alignment wrapText="1"/>
    </xf>
    <xf numFmtId="4" fontId="22" fillId="0" borderId="6" xfId="0" applyNumberFormat="1" applyFont="1" applyBorder="1" applyAlignment="1">
      <alignment wrapText="1"/>
    </xf>
    <xf numFmtId="0" fontId="71" fillId="0" borderId="0" xfId="0" applyFont="1"/>
    <xf numFmtId="0" fontId="72" fillId="0" borderId="0" xfId="0" applyFont="1"/>
    <xf numFmtId="165" fontId="22" fillId="0" borderId="0" xfId="0" applyNumberFormat="1" applyFont="1" applyAlignment="1">
      <alignment wrapText="1"/>
    </xf>
    <xf numFmtId="0" fontId="54" fillId="0" borderId="6" xfId="0" applyFont="1" applyBorder="1"/>
    <xf numFmtId="0" fontId="72" fillId="0" borderId="10" xfId="0" applyFont="1" applyBorder="1"/>
    <xf numFmtId="0" fontId="54" fillId="18" borderId="3" xfId="0" applyFont="1" applyFill="1" applyBorder="1"/>
    <xf numFmtId="0" fontId="54" fillId="18" borderId="6" xfId="0" applyFont="1" applyFill="1" applyBorder="1"/>
    <xf numFmtId="4" fontId="22" fillId="18" borderId="8" xfId="0" applyNumberFormat="1" applyFont="1" applyFill="1" applyBorder="1"/>
    <xf numFmtId="4" fontId="22" fillId="18" borderId="10" xfId="0" applyNumberFormat="1" applyFont="1" applyFill="1" applyBorder="1"/>
    <xf numFmtId="4" fontId="54" fillId="18" borderId="6" xfId="0" applyNumberFormat="1" applyFont="1" applyFill="1" applyBorder="1"/>
    <xf numFmtId="0" fontId="54" fillId="0" borderId="3" xfId="0" applyFont="1" applyBorder="1"/>
    <xf numFmtId="4" fontId="68" fillId="0" borderId="10" xfId="0" applyNumberFormat="1" applyFont="1" applyBorder="1"/>
    <xf numFmtId="4" fontId="68" fillId="0" borderId="8" xfId="0" applyNumberFormat="1" applyFont="1" applyBorder="1"/>
    <xf numFmtId="4" fontId="22" fillId="0" borderId="3" xfId="0" applyNumberFormat="1" applyFont="1" applyBorder="1"/>
    <xf numFmtId="0" fontId="23" fillId="0" borderId="0" xfId="0" applyFont="1"/>
    <xf numFmtId="4" fontId="22" fillId="0" borderId="6" xfId="0" applyNumberFormat="1" applyFont="1" applyBorder="1"/>
    <xf numFmtId="0" fontId="62" fillId="0" borderId="3" xfId="0" applyFont="1" applyBorder="1" applyAlignment="1">
      <alignment wrapText="1"/>
    </xf>
    <xf numFmtId="0" fontId="62" fillId="0" borderId="6" xfId="0" applyFont="1" applyBorder="1" applyAlignment="1">
      <alignment wrapText="1"/>
    </xf>
    <xf numFmtId="4" fontId="62" fillId="0" borderId="6" xfId="0" applyNumberFormat="1" applyFont="1" applyBorder="1" applyAlignment="1">
      <alignment wrapText="1"/>
    </xf>
    <xf numFmtId="0" fontId="62" fillId="0" borderId="8" xfId="0" applyFont="1" applyBorder="1" applyAlignment="1">
      <alignment wrapText="1"/>
    </xf>
    <xf numFmtId="0" fontId="62" fillId="0" borderId="10" xfId="0" applyFont="1" applyBorder="1" applyAlignment="1">
      <alignment wrapText="1"/>
    </xf>
    <xf numFmtId="0" fontId="72" fillId="0" borderId="0" xfId="0" applyFont="1" applyBorder="1"/>
    <xf numFmtId="0" fontId="73" fillId="0" borderId="0" xfId="0" applyFont="1" applyBorder="1"/>
    <xf numFmtId="0" fontId="72" fillId="0" borderId="0" xfId="0" applyFont="1" applyBorder="1" applyAlignment="1">
      <alignment wrapText="1"/>
    </xf>
    <xf numFmtId="4" fontId="62" fillId="0" borderId="3" xfId="0" applyNumberFormat="1" applyFont="1" applyBorder="1"/>
    <xf numFmtId="4" fontId="62" fillId="0" borderId="6" xfId="0" applyNumberFormat="1" applyFont="1" applyBorder="1"/>
    <xf numFmtId="0" fontId="68" fillId="0" borderId="0" xfId="0" applyFont="1" applyBorder="1"/>
    <xf numFmtId="0" fontId="62" fillId="0" borderId="3" xfId="0" applyFont="1" applyBorder="1"/>
    <xf numFmtId="0" fontId="62" fillId="0" borderId="6" xfId="0" applyFont="1" applyBorder="1"/>
    <xf numFmtId="4" fontId="61" fillId="0" borderId="3" xfId="0" applyNumberFormat="1" applyFont="1" applyBorder="1"/>
    <xf numFmtId="4" fontId="61" fillId="0" borderId="6" xfId="0" applyNumberFormat="1" applyFont="1" applyBorder="1"/>
    <xf numFmtId="0" fontId="61" fillId="0" borderId="6" xfId="0" applyFont="1" applyBorder="1"/>
    <xf numFmtId="0" fontId="61" fillId="0" borderId="3" xfId="0" applyFont="1" applyBorder="1"/>
    <xf numFmtId="0" fontId="22" fillId="18" borderId="10" xfId="0" applyFont="1" applyFill="1" applyBorder="1" applyAlignment="1">
      <alignment wrapText="1"/>
    </xf>
    <xf numFmtId="0" fontId="72" fillId="0" borderId="0" xfId="0" applyFont="1" applyAlignment="1">
      <alignment wrapText="1"/>
    </xf>
    <xf numFmtId="0" fontId="73" fillId="0" borderId="0" xfId="0" applyFont="1"/>
    <xf numFmtId="0" fontId="74" fillId="0" borderId="0" xfId="0" applyFont="1"/>
    <xf numFmtId="0" fontId="75" fillId="0" borderId="0" xfId="0" applyFont="1"/>
    <xf numFmtId="4" fontId="28" fillId="0" borderId="0" xfId="0" applyNumberFormat="1" applyFont="1" applyBorder="1" applyAlignment="1">
      <alignment wrapText="1"/>
    </xf>
    <xf numFmtId="43" fontId="43" fillId="24" borderId="18" xfId="1" applyFont="1" applyFill="1" applyBorder="1"/>
    <xf numFmtId="3" fontId="43" fillId="24" borderId="3" xfId="0" applyNumberFormat="1" applyFont="1" applyFill="1" applyBorder="1"/>
    <xf numFmtId="4" fontId="76" fillId="24" borderId="13" xfId="0" applyNumberFormat="1" applyFont="1" applyFill="1" applyBorder="1"/>
    <xf numFmtId="0" fontId="0" fillId="0" borderId="0" xfId="0" applyAlignment="1">
      <alignment horizontal="center"/>
    </xf>
    <xf numFmtId="0" fontId="69" fillId="6" borderId="0" xfId="0" applyFont="1" applyFill="1" applyAlignment="1">
      <alignment wrapText="1"/>
    </xf>
    <xf numFmtId="0" fontId="67" fillId="8" borderId="2" xfId="0" applyFont="1" applyFill="1" applyBorder="1" applyAlignment="1"/>
    <xf numFmtId="0" fontId="68" fillId="0" borderId="1" xfId="0" applyFont="1" applyBorder="1" applyAlignment="1">
      <alignment wrapText="1"/>
    </xf>
    <xf numFmtId="0" fontId="67" fillId="7" borderId="5" xfId="0" applyFont="1" applyFill="1" applyBorder="1" applyAlignment="1">
      <alignment wrapText="1"/>
    </xf>
    <xf numFmtId="0" fontId="67" fillId="7" borderId="11" xfId="0" applyFont="1" applyFill="1" applyBorder="1" applyAlignment="1">
      <alignment wrapText="1"/>
    </xf>
    <xf numFmtId="0" fontId="67" fillId="20" borderId="2" xfId="0" applyFont="1" applyFill="1" applyBorder="1" applyAlignment="1"/>
    <xf numFmtId="0" fontId="71" fillId="0" borderId="0" xfId="0" applyFont="1" applyAlignment="1">
      <alignment wrapText="1"/>
    </xf>
    <xf numFmtId="0" fontId="22" fillId="0" borderId="0" xfId="0" applyFont="1" applyAlignment="1">
      <alignment wrapText="1"/>
    </xf>
    <xf numFmtId="0" fontId="22" fillId="0" borderId="0" xfId="0" applyFont="1" applyBorder="1" applyAlignment="1">
      <alignment wrapText="1"/>
    </xf>
    <xf numFmtId="0" fontId="22" fillId="0" borderId="17" xfId="0" applyFont="1" applyBorder="1" applyAlignment="1">
      <alignment wrapText="1"/>
    </xf>
    <xf numFmtId="0" fontId="26" fillId="7" borderId="4" xfId="0" applyFont="1" applyFill="1" applyBorder="1" applyAlignment="1">
      <alignment wrapText="1"/>
    </xf>
    <xf numFmtId="0" fontId="26" fillId="7" borderId="5" xfId="0" applyFont="1" applyFill="1" applyBorder="1" applyAlignment="1">
      <alignment wrapText="1"/>
    </xf>
    <xf numFmtId="0" fontId="26" fillId="7" borderId="11" xfId="0" applyFont="1" applyFill="1" applyBorder="1" applyAlignment="1">
      <alignment wrapText="1"/>
    </xf>
    <xf numFmtId="0" fontId="26" fillId="0" borderId="2" xfId="0" applyFont="1" applyBorder="1" applyAlignment="1">
      <alignment horizontal="left"/>
    </xf>
    <xf numFmtId="0" fontId="29" fillId="0" borderId="1" xfId="0" applyFont="1" applyBorder="1" applyAlignment="1">
      <alignment wrapText="1"/>
    </xf>
    <xf numFmtId="0" fontId="30" fillId="6" borderId="0" xfId="0" applyFont="1" applyFill="1" applyAlignment="1">
      <alignment wrapText="1"/>
    </xf>
    <xf numFmtId="0" fontId="30" fillId="12" borderId="1" xfId="0" applyFont="1" applyFill="1" applyBorder="1" applyAlignment="1">
      <alignment wrapText="1"/>
    </xf>
    <xf numFmtId="0" fontId="26" fillId="12" borderId="2" xfId="0" applyFont="1" applyFill="1" applyBorder="1" applyAlignment="1"/>
    <xf numFmtId="0" fontId="26" fillId="12" borderId="5" xfId="0" applyFont="1" applyFill="1" applyBorder="1" applyAlignment="1"/>
    <xf numFmtId="0" fontId="26" fillId="9" borderId="5" xfId="0" applyFont="1" applyFill="1" applyBorder="1" applyAlignment="1">
      <alignment wrapText="1"/>
    </xf>
    <xf numFmtId="0" fontId="26" fillId="9" borderId="11" xfId="0" applyFont="1" applyFill="1" applyBorder="1" applyAlignment="1">
      <alignment wrapText="1"/>
    </xf>
    <xf numFmtId="0" fontId="27" fillId="6" borderId="0" xfId="0" applyFont="1" applyFill="1" applyAlignment="1">
      <alignment wrapText="1"/>
    </xf>
    <xf numFmtId="0" fontId="26" fillId="16" borderId="2" xfId="0" applyFont="1" applyFill="1" applyBorder="1" applyAlignment="1"/>
    <xf numFmtId="0" fontId="26" fillId="12" borderId="1" xfId="0" applyFont="1" applyFill="1" applyBorder="1" applyAlignment="1">
      <alignment wrapText="1"/>
    </xf>
    <xf numFmtId="0" fontId="26" fillId="8" borderId="5" xfId="0" applyFont="1" applyFill="1" applyBorder="1" applyAlignment="1">
      <alignment wrapText="1"/>
    </xf>
    <xf numFmtId="0" fontId="26" fillId="8" borderId="11" xfId="0" applyFont="1" applyFill="1" applyBorder="1" applyAlignment="1">
      <alignment wrapText="1"/>
    </xf>
    <xf numFmtId="0" fontId="26" fillId="17" borderId="2" xfId="0" applyFont="1" applyFill="1" applyBorder="1" applyAlignment="1"/>
    <xf numFmtId="0" fontId="26" fillId="17" borderId="1" xfId="0" applyFont="1" applyFill="1" applyBorder="1" applyAlignment="1">
      <alignment wrapText="1"/>
    </xf>
    <xf numFmtId="0" fontId="14" fillId="6" borderId="0" xfId="0" applyFont="1" applyFill="1" applyAlignment="1">
      <alignment wrapText="1"/>
    </xf>
    <xf numFmtId="0" fontId="13" fillId="0" borderId="1" xfId="0" applyFont="1" applyBorder="1" applyAlignment="1">
      <alignment wrapText="1"/>
    </xf>
    <xf numFmtId="0" fontId="11" fillId="7" borderId="5" xfId="0" applyFont="1" applyFill="1" applyBorder="1" applyAlignment="1">
      <alignment wrapText="1"/>
    </xf>
    <xf numFmtId="0" fontId="11" fillId="7" borderId="11" xfId="0" applyFont="1" applyFill="1" applyBorder="1" applyAlignment="1">
      <alignment wrapText="1"/>
    </xf>
    <xf numFmtId="0" fontId="3" fillId="0" borderId="2" xfId="0" applyFont="1" applyBorder="1" applyAlignment="1">
      <alignment horizontal="center"/>
    </xf>
    <xf numFmtId="0" fontId="64" fillId="0" borderId="1" xfId="0" applyFont="1" applyBorder="1" applyAlignment="1">
      <alignment horizontal="left" vertical="top" wrapText="1"/>
    </xf>
    <xf numFmtId="0" fontId="8" fillId="5" borderId="0" xfId="0" applyFont="1" applyFill="1" applyAlignment="1">
      <alignment horizontal="center" wrapText="1"/>
    </xf>
    <xf numFmtId="0" fontId="3" fillId="2" borderId="4" xfId="0" applyFont="1" applyFill="1" applyBorder="1" applyAlignment="1">
      <alignment horizontal="center" wrapText="1"/>
    </xf>
    <xf numFmtId="0" fontId="3" fillId="2" borderId="5" xfId="0" applyFont="1" applyFill="1" applyBorder="1" applyAlignment="1">
      <alignment horizontal="center" wrapText="1"/>
    </xf>
    <xf numFmtId="0" fontId="3" fillId="2" borderId="6" xfId="0" applyFont="1" applyFill="1" applyBorder="1" applyAlignment="1">
      <alignment horizontal="center" wrapText="1"/>
    </xf>
  </cellXfs>
  <cellStyles count="5">
    <cellStyle name="Hipersaite" xfId="3" xr:uid="{4AFB9963-2EC8-4852-8FDE-66FAB740B981}"/>
    <cellStyle name="Hyperlink" xfId="2" xr:uid="{00000000-000B-0000-0000-000008000000}"/>
    <cellStyle name="Komats" xfId="1" builtinId="3"/>
    <cellStyle name="Komats 2" xfId="4" xr:uid="{F116D33A-524D-4793-9ECA-4E9A1767C21C}"/>
    <cellStyle name="Parasts" xfId="0" builtinId="0"/>
  </cellStyles>
  <dxfs count="0"/>
  <tableStyles count="0" defaultTableStyle="TableStyleMedium2" defaultPivotStyle="PivotStyleLight16"/>
  <colors>
    <mruColors>
      <color rgb="FFF8F8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A01484-EFEC-494D-BF04-750DB459EFCC}">
  <sheetPr>
    <tabColor rgb="FFFFFF00"/>
    <pageSetUpPr fitToPage="1"/>
  </sheetPr>
  <dimension ref="A1:J42"/>
  <sheetViews>
    <sheetView topLeftCell="A2" workbookViewId="0">
      <pane ySplit="1" topLeftCell="A33" activePane="bottomLeft" state="frozen"/>
      <selection pane="bottomLeft" activeCell="D6" sqref="D6"/>
    </sheetView>
  </sheetViews>
  <sheetFormatPr defaultRowHeight="15" x14ac:dyDescent="0.25"/>
  <cols>
    <col min="1" max="1" width="46.42578125" customWidth="1"/>
    <col min="2" max="3" width="14.140625" customWidth="1"/>
    <col min="4" max="4" width="15.140625" customWidth="1"/>
    <col min="5" max="6" width="13.85546875" customWidth="1"/>
    <col min="7" max="7" width="11.7109375" customWidth="1"/>
    <col min="8" max="8" width="13.42578125" customWidth="1"/>
    <col min="9" max="9" width="28.42578125" customWidth="1"/>
    <col min="10" max="10" width="15.5703125" customWidth="1"/>
    <col min="26" max="26" width="9.5703125" bestFit="1" customWidth="1"/>
  </cols>
  <sheetData>
    <row r="1" spans="1:10" x14ac:dyDescent="0.25">
      <c r="A1" s="416" t="s">
        <v>94</v>
      </c>
      <c r="B1" s="416"/>
      <c r="C1" s="416"/>
      <c r="D1" s="416"/>
      <c r="E1" s="416"/>
      <c r="F1" s="416"/>
      <c r="G1" s="416"/>
      <c r="H1" s="416"/>
    </row>
    <row r="2" spans="1:10" ht="30" x14ac:dyDescent="0.25">
      <c r="A2" s="141" t="s">
        <v>0</v>
      </c>
      <c r="B2" s="141" t="s">
        <v>67</v>
      </c>
      <c r="C2" s="141" t="s">
        <v>95</v>
      </c>
      <c r="D2" s="141" t="s">
        <v>93</v>
      </c>
      <c r="E2" s="141" t="s">
        <v>96</v>
      </c>
      <c r="F2" s="141" t="s">
        <v>97</v>
      </c>
      <c r="G2" s="141" t="s">
        <v>98</v>
      </c>
      <c r="H2" s="141" t="s">
        <v>99</v>
      </c>
    </row>
    <row r="3" spans="1:10" s="119" customFormat="1" x14ac:dyDescent="0.25">
      <c r="A3" s="153" t="s">
        <v>100</v>
      </c>
      <c r="B3" s="154">
        <f>B4+B22+B33+B34</f>
        <v>2544201.5788924755</v>
      </c>
      <c r="C3" s="154">
        <f t="shared" ref="C3:H3" si="0">C4+C22+C33+C34</f>
        <v>2543911.7588924752</v>
      </c>
      <c r="D3" s="154">
        <f t="shared" si="0"/>
        <v>1318986.6574731201</v>
      </c>
      <c r="E3" s="154">
        <f t="shared" si="0"/>
        <v>737284.40141935484</v>
      </c>
      <c r="F3" s="154">
        <f t="shared" si="0"/>
        <v>441193.12000000005</v>
      </c>
      <c r="G3" s="154">
        <f t="shared" si="0"/>
        <v>46447.579999999994</v>
      </c>
      <c r="H3" s="154">
        <f t="shared" si="0"/>
        <v>289.82000000000016</v>
      </c>
    </row>
    <row r="4" spans="1:10" x14ac:dyDescent="0.25">
      <c r="A4" s="151" t="s">
        <v>258</v>
      </c>
      <c r="B4" s="152">
        <f>B5+B14+B17</f>
        <v>2092031.2262000004</v>
      </c>
      <c r="C4" s="152">
        <f>C5+C14+C17</f>
        <v>2091741.4062000003</v>
      </c>
      <c r="D4" s="152">
        <f t="shared" ref="D4:H4" si="1">D5+D14+D17</f>
        <v>1210408.5662000002</v>
      </c>
      <c r="E4" s="152">
        <f t="shared" si="1"/>
        <v>453386.12</v>
      </c>
      <c r="F4" s="152">
        <f t="shared" si="1"/>
        <v>381499.14000000007</v>
      </c>
      <c r="G4" s="152">
        <f t="shared" si="1"/>
        <v>46447.579999999994</v>
      </c>
      <c r="H4" s="152">
        <f t="shared" si="1"/>
        <v>289.82000000000016</v>
      </c>
      <c r="I4" s="282"/>
    </row>
    <row r="5" spans="1:10" x14ac:dyDescent="0.25">
      <c r="A5" s="151" t="s">
        <v>69</v>
      </c>
      <c r="B5" s="152">
        <f t="shared" ref="B5:G5" si="2">SUM(B6:B13)</f>
        <v>594204.79</v>
      </c>
      <c r="C5" s="152">
        <f t="shared" si="2"/>
        <v>594204.79</v>
      </c>
      <c r="D5" s="152">
        <f t="shared" si="2"/>
        <v>336906.18999999994</v>
      </c>
      <c r="E5" s="152">
        <f t="shared" si="2"/>
        <v>139133.17000000004</v>
      </c>
      <c r="F5" s="152">
        <f t="shared" si="2"/>
        <v>101961.09000000001</v>
      </c>
      <c r="G5" s="152">
        <f t="shared" si="2"/>
        <v>16204.339999999997</v>
      </c>
      <c r="H5" s="152">
        <f t="shared" ref="H5" si="3">SUM(H6:H13)</f>
        <v>0</v>
      </c>
      <c r="I5" s="140"/>
    </row>
    <row r="6" spans="1:10" x14ac:dyDescent="0.25">
      <c r="A6" s="142" t="str">
        <f>'21.00.00'!A39</f>
        <v>Memoriālo muzeju apvienība</v>
      </c>
      <c r="B6" s="144">
        <f t="shared" ref="B6:B32" si="4">D6+E6+F6+G6+H6</f>
        <v>11102.41</v>
      </c>
      <c r="C6" s="201">
        <f>E6+F6+G6+D6</f>
        <v>11102.41</v>
      </c>
      <c r="D6" s="313">
        <f>'21.00.00'!F42</f>
        <v>-474.69000000000233</v>
      </c>
      <c r="E6" s="313">
        <f>'21.00.00'!F43</f>
        <v>-5.9999999999490683E-2</v>
      </c>
      <c r="F6" s="144">
        <f>'21.00.00'!F44</f>
        <v>9884.9500000000007</v>
      </c>
      <c r="G6" s="144">
        <f>'21.00.00'!F45</f>
        <v>1692.21</v>
      </c>
      <c r="H6" s="144"/>
      <c r="I6" s="140"/>
    </row>
    <row r="7" spans="1:10" x14ac:dyDescent="0.25">
      <c r="A7" s="142" t="str">
        <f>'21.00.00'!A90</f>
        <v>Rundāles pils muzejs</v>
      </c>
      <c r="B7" s="144">
        <f t="shared" si="4"/>
        <v>94714.62000000001</v>
      </c>
      <c r="C7" s="201">
        <f t="shared" ref="C7:C32" si="5">E7+F7+G7+D7</f>
        <v>94714.62000000001</v>
      </c>
      <c r="D7" s="208">
        <f>'21.00.00'!F93</f>
        <v>2638.4799999999959</v>
      </c>
      <c r="E7" s="208">
        <f>'21.00.00'!F94</f>
        <v>0</v>
      </c>
      <c r="F7" s="144">
        <f>'21.00.00'!F95</f>
        <v>92076.140000000014</v>
      </c>
      <c r="G7" s="144"/>
      <c r="H7" s="144"/>
      <c r="I7" s="140"/>
    </row>
    <row r="8" spans="1:10" x14ac:dyDescent="0.25">
      <c r="A8" s="143" t="str">
        <f>'21.00.00'!A124</f>
        <v>Īpaši aizsargājamais kultūras piemineklis - Turaidas muzejrezervāts</v>
      </c>
      <c r="B8" s="145">
        <f t="shared" si="4"/>
        <v>23678.739999999991</v>
      </c>
      <c r="C8" s="201">
        <f t="shared" si="5"/>
        <v>23678.739999999991</v>
      </c>
      <c r="D8" s="209">
        <f>'21.00.00'!F127</f>
        <v>23678.739999999991</v>
      </c>
      <c r="E8" s="209"/>
      <c r="F8" s="145"/>
      <c r="G8" s="145"/>
      <c r="H8" s="145"/>
      <c r="I8" s="140"/>
    </row>
    <row r="9" spans="1:10" x14ac:dyDescent="0.25">
      <c r="A9" s="142" t="str">
        <f>'21.00.00'!A150</f>
        <v>Latvijas Etnogrāfiskais brīvdabas muzejs</v>
      </c>
      <c r="B9" s="144">
        <f t="shared" si="4"/>
        <v>31520.9</v>
      </c>
      <c r="C9" s="201">
        <f t="shared" si="5"/>
        <v>31520.9</v>
      </c>
      <c r="D9" s="208">
        <f>'21.00.00'!F153</f>
        <v>17008.770000000004</v>
      </c>
      <c r="E9" s="208"/>
      <c r="F9" s="144"/>
      <c r="G9" s="144">
        <f>'21.00.00'!F156</f>
        <v>14512.129999999997</v>
      </c>
      <c r="H9" s="144"/>
      <c r="I9" s="140"/>
    </row>
    <row r="10" spans="1:10" x14ac:dyDescent="0.25">
      <c r="A10" s="142" t="str">
        <f>'21.00.00'!A191</f>
        <v>Rīgas vēstures un kuģniecības muzejs</v>
      </c>
      <c r="B10" s="144">
        <f t="shared" si="4"/>
        <v>94858.030000000028</v>
      </c>
      <c r="C10" s="201">
        <f t="shared" si="5"/>
        <v>94858.030000000028</v>
      </c>
      <c r="D10" s="208">
        <f>'21.00.00'!F194</f>
        <v>41152.490000000005</v>
      </c>
      <c r="E10" s="208">
        <f>'21.00.00'!F195</f>
        <v>53705.540000000023</v>
      </c>
      <c r="F10" s="144"/>
      <c r="G10" s="144"/>
      <c r="H10" s="144"/>
      <c r="I10" s="140"/>
    </row>
    <row r="11" spans="1:10" x14ac:dyDescent="0.25">
      <c r="A11" s="142" t="str">
        <f>'21.00.00'!A280</f>
        <v>Rakstniecības un mūzikas muzejs</v>
      </c>
      <c r="B11" s="144">
        <f t="shared" si="4"/>
        <v>0</v>
      </c>
      <c r="C11" s="201">
        <f t="shared" si="5"/>
        <v>0</v>
      </c>
      <c r="D11" s="208"/>
      <c r="E11" s="208"/>
      <c r="F11" s="144"/>
      <c r="G11" s="144"/>
      <c r="H11" s="144"/>
      <c r="I11" s="140"/>
    </row>
    <row r="12" spans="1:10" ht="17.100000000000001" customHeight="1" x14ac:dyDescent="0.25">
      <c r="A12" s="142" t="str">
        <f>'21.00.00'!A307</f>
        <v>Latvijas Nacionālais mākslas muzejs</v>
      </c>
      <c r="B12" s="144">
        <f t="shared" si="4"/>
        <v>262213.32999999996</v>
      </c>
      <c r="C12" s="201">
        <f t="shared" si="5"/>
        <v>262213.32999999996</v>
      </c>
      <c r="D12" s="144">
        <f>'21.00.00'!F310</f>
        <v>234213.32999999996</v>
      </c>
      <c r="E12" s="144">
        <f>'21.00.00'!F311</f>
        <v>28000</v>
      </c>
      <c r="F12" s="144"/>
      <c r="G12" s="144"/>
      <c r="H12" s="144"/>
      <c r="I12" s="140"/>
      <c r="J12" s="140"/>
    </row>
    <row r="13" spans="1:10" x14ac:dyDescent="0.25">
      <c r="A13" s="142" t="str">
        <f>'21.00.00'!A343</f>
        <v>Latvijas Nacionālais vēstures muzejs</v>
      </c>
      <c r="B13" s="144">
        <f t="shared" si="4"/>
        <v>76116.760000000009</v>
      </c>
      <c r="C13" s="201">
        <f t="shared" si="5"/>
        <v>76116.760000000009</v>
      </c>
      <c r="D13" s="144">
        <f>'21.00.00'!I346</f>
        <v>18689.07</v>
      </c>
      <c r="E13" s="144">
        <f>'21.00.00'!I347</f>
        <v>57427.69</v>
      </c>
      <c r="F13" s="144"/>
      <c r="G13" s="144"/>
      <c r="H13" s="144"/>
      <c r="I13" s="140"/>
    </row>
    <row r="14" spans="1:10" x14ac:dyDescent="0.25">
      <c r="A14" s="151" t="s">
        <v>75</v>
      </c>
      <c r="B14" s="152">
        <f>SUM(B15:B16)</f>
        <v>882622.58620000014</v>
      </c>
      <c r="C14" s="202">
        <f>E14+F14+G14+D14</f>
        <v>882332.76620000019</v>
      </c>
      <c r="D14" s="152">
        <f>SUM(D15:D16)</f>
        <v>821728.91620000021</v>
      </c>
      <c r="E14" s="152">
        <f>SUM(E15:E16)</f>
        <v>60603.849999999977</v>
      </c>
      <c r="F14" s="152">
        <f t="shared" ref="F14:H14" si="6">SUM(F15:F16)</f>
        <v>0</v>
      </c>
      <c r="G14" s="152">
        <f t="shared" si="6"/>
        <v>0</v>
      </c>
      <c r="H14" s="152">
        <f t="shared" si="6"/>
        <v>289.82000000000016</v>
      </c>
    </row>
    <row r="15" spans="1:10" x14ac:dyDescent="0.25">
      <c r="A15" s="142" t="str">
        <f>'21.00.00'!A397</f>
        <v>Latvijas Nacionālā bibliotēka</v>
      </c>
      <c r="B15" s="144">
        <f t="shared" si="4"/>
        <v>877856.10620000015</v>
      </c>
      <c r="C15" s="201">
        <f>E15+F15+G15+D15</f>
        <v>877856.10620000015</v>
      </c>
      <c r="D15" s="144">
        <f>'21.00.00'!F400</f>
        <v>817476.00620000018</v>
      </c>
      <c r="E15" s="144">
        <f>'21.00.00'!F401</f>
        <v>60380.099999999977</v>
      </c>
      <c r="F15" s="144"/>
      <c r="G15" s="144"/>
      <c r="H15" s="144"/>
    </row>
    <row r="16" spans="1:10" x14ac:dyDescent="0.25">
      <c r="A16" s="142" t="str">
        <f>'21.00.00'!A435</f>
        <v>Latvijas Neredzīgo bibliotēka</v>
      </c>
      <c r="B16" s="144">
        <f>D16+E16+F16+G16+H16</f>
        <v>4766.4800000000032</v>
      </c>
      <c r="C16" s="210">
        <f>E16+F16+G16+D16</f>
        <v>4476.6600000000035</v>
      </c>
      <c r="D16" s="144">
        <f>'21.00.00'!F438</f>
        <v>4252.9100000000035</v>
      </c>
      <c r="E16" s="144">
        <f>'21.00.00'!F439</f>
        <v>223.75000000000023</v>
      </c>
      <c r="F16" s="144"/>
      <c r="G16" s="144"/>
      <c r="H16" s="144">
        <f>'21.00.00'!F442</f>
        <v>289.82000000000016</v>
      </c>
    </row>
    <row r="17" spans="1:8" x14ac:dyDescent="0.25">
      <c r="A17" s="151" t="s">
        <v>78</v>
      </c>
      <c r="B17" s="152">
        <f>SUM(B18:B21)</f>
        <v>615203.85000000009</v>
      </c>
      <c r="C17" s="202">
        <f>E17+F17+G17+D17</f>
        <v>615203.85000000009</v>
      </c>
      <c r="D17" s="152">
        <f>SUM(D18:D21)</f>
        <v>51773.460000000021</v>
      </c>
      <c r="E17" s="152">
        <f>SUM(E18:E21)</f>
        <v>253649.09999999998</v>
      </c>
      <c r="F17" s="152">
        <f t="shared" ref="F17:H17" si="7">SUM(F18:F21)</f>
        <v>279538.05000000005</v>
      </c>
      <c r="G17" s="152">
        <f t="shared" si="7"/>
        <v>30243.239999999998</v>
      </c>
      <c r="H17" s="152">
        <f t="shared" si="7"/>
        <v>0</v>
      </c>
    </row>
    <row r="18" spans="1:8" x14ac:dyDescent="0.25">
      <c r="A18" s="142" t="str">
        <f>'21.00.00'!A491</f>
        <v>Nacionālā kultūras mantojuma pārvalde</v>
      </c>
      <c r="B18" s="144">
        <f t="shared" si="4"/>
        <v>8401.7400000000034</v>
      </c>
      <c r="C18" s="201">
        <f t="shared" si="5"/>
        <v>8401.7400000000034</v>
      </c>
      <c r="D18" s="208">
        <f>'21.00.00'!F494</f>
        <v>-0.53000000000065484</v>
      </c>
      <c r="E18" s="144">
        <f>'21.00.00'!F495</f>
        <v>8402.2700000000041</v>
      </c>
      <c r="F18" s="144"/>
      <c r="G18" s="144"/>
      <c r="H18" s="144"/>
    </row>
    <row r="19" spans="1:8" x14ac:dyDescent="0.25">
      <c r="A19" s="142" t="str">
        <f>'21.00.00'!A543</f>
        <v>Kultūras informācijas sistēmu centrs</v>
      </c>
      <c r="B19" s="144">
        <f t="shared" si="4"/>
        <v>14765.17</v>
      </c>
      <c r="C19" s="201">
        <f t="shared" si="5"/>
        <v>14765.17</v>
      </c>
      <c r="D19" s="144">
        <f>'21.00.00'!F547</f>
        <v>6465</v>
      </c>
      <c r="E19" s="144">
        <f>'21.00.00'!F548</f>
        <v>8300.17</v>
      </c>
      <c r="F19" s="144"/>
      <c r="G19" s="144"/>
      <c r="H19" s="144"/>
    </row>
    <row r="20" spans="1:8" x14ac:dyDescent="0.25">
      <c r="A20" s="142" t="str">
        <f>'21.00.00'!A578</f>
        <v>Latvijas Nacionālais kultūras centrs</v>
      </c>
      <c r="B20" s="144">
        <f t="shared" si="4"/>
        <v>-0.10999999999967258</v>
      </c>
      <c r="C20" s="201">
        <f t="shared" si="5"/>
        <v>-0.10999999999967258</v>
      </c>
      <c r="D20" s="144">
        <f>'21.00.00'!F581</f>
        <v>0.22000000000025466</v>
      </c>
      <c r="E20" s="144">
        <f>'21.00.00'!F582</f>
        <v>-0.32999999999992724</v>
      </c>
      <c r="F20" s="144"/>
      <c r="G20" s="144"/>
      <c r="H20" s="144"/>
    </row>
    <row r="21" spans="1:8" x14ac:dyDescent="0.25">
      <c r="A21" s="142" t="str">
        <f>'21.00.00'!A612</f>
        <v>Latvijas Nacionālais arhīvs</v>
      </c>
      <c r="B21" s="144">
        <f>D21+E21+F21+G21+H21</f>
        <v>592037.05000000005</v>
      </c>
      <c r="C21" s="201">
        <f t="shared" si="5"/>
        <v>592037.05000000005</v>
      </c>
      <c r="D21" s="144">
        <f>'21.00.00'!F615</f>
        <v>45308.770000000019</v>
      </c>
      <c r="E21" s="144">
        <f>'21.00.00'!F616</f>
        <v>236946.99</v>
      </c>
      <c r="F21" s="144">
        <f>'21.00.00'!F617</f>
        <v>279538.05000000005</v>
      </c>
      <c r="G21" s="144">
        <f>'21.00.00'!F618</f>
        <v>30243.239999999998</v>
      </c>
      <c r="H21" s="144"/>
    </row>
    <row r="22" spans="1:8" s="119" customFormat="1" x14ac:dyDescent="0.25">
      <c r="A22" s="149" t="s">
        <v>259</v>
      </c>
      <c r="B22" s="150">
        <f t="shared" ref="B22:H22" si="8">SUM(B23:B32)</f>
        <v>446686.93</v>
      </c>
      <c r="C22" s="202">
        <f t="shared" si="5"/>
        <v>446686.92999999993</v>
      </c>
      <c r="D22" s="150">
        <f t="shared" si="8"/>
        <v>103265.45999999999</v>
      </c>
      <c r="E22" s="150">
        <f t="shared" si="8"/>
        <v>283727.49</v>
      </c>
      <c r="F22" s="150">
        <f t="shared" si="8"/>
        <v>59693.979999999996</v>
      </c>
      <c r="G22" s="150">
        <f t="shared" si="8"/>
        <v>0</v>
      </c>
      <c r="H22" s="150">
        <f t="shared" si="8"/>
        <v>0</v>
      </c>
    </row>
    <row r="23" spans="1:8" x14ac:dyDescent="0.25">
      <c r="A23" s="146" t="s">
        <v>88</v>
      </c>
      <c r="B23" s="147">
        <f t="shared" si="4"/>
        <v>73276.62999999999</v>
      </c>
      <c r="C23" s="201">
        <f t="shared" si="5"/>
        <v>73276.62999999999</v>
      </c>
      <c r="D23" s="147">
        <f>'20.00.00'!F167</f>
        <v>2868.7299999999996</v>
      </c>
      <c r="E23" s="147">
        <f>'20.00.00'!F168</f>
        <v>70407.899999999994</v>
      </c>
      <c r="F23" s="147"/>
      <c r="G23" s="147"/>
      <c r="H23" s="147"/>
    </row>
    <row r="24" spans="1:8" x14ac:dyDescent="0.25">
      <c r="A24" s="146" t="s">
        <v>84</v>
      </c>
      <c r="B24" s="147">
        <f t="shared" si="4"/>
        <v>13690.08</v>
      </c>
      <c r="C24" s="201">
        <f t="shared" si="5"/>
        <v>13690.08</v>
      </c>
      <c r="D24" s="147">
        <f>'20.00.00'!F46</f>
        <v>-369.77000000000044</v>
      </c>
      <c r="E24" s="147">
        <f>'20.00.00'!F47</f>
        <v>849.8700000000008</v>
      </c>
      <c r="F24" s="147">
        <f>'20.00.00'!F48</f>
        <v>13209.98</v>
      </c>
      <c r="G24" s="147"/>
      <c r="H24" s="147"/>
    </row>
    <row r="25" spans="1:8" x14ac:dyDescent="0.25">
      <c r="A25" s="146" t="s">
        <v>87</v>
      </c>
      <c r="B25" s="147">
        <f t="shared" si="4"/>
        <v>34841</v>
      </c>
      <c r="C25" s="201">
        <f t="shared" si="5"/>
        <v>34841</v>
      </c>
      <c r="D25" s="147">
        <f>'20.00.00'!F121</f>
        <v>690</v>
      </c>
      <c r="E25" s="147">
        <f>'20.00.00'!F122</f>
        <v>34151</v>
      </c>
      <c r="F25" s="147"/>
      <c r="G25" s="147"/>
      <c r="H25" s="147"/>
    </row>
    <row r="26" spans="1:8" x14ac:dyDescent="0.25">
      <c r="A26" s="146" t="s">
        <v>86</v>
      </c>
      <c r="B26" s="147">
        <f t="shared" si="4"/>
        <v>4250.5099999999984</v>
      </c>
      <c r="C26" s="201">
        <f t="shared" si="5"/>
        <v>4250.5099999999984</v>
      </c>
      <c r="D26" s="207">
        <f>'20.00.00'!F98</f>
        <v>0</v>
      </c>
      <c r="E26" s="147">
        <f>'20.00.00'!F99</f>
        <v>4250.5099999999984</v>
      </c>
      <c r="F26" s="147"/>
      <c r="G26" s="147"/>
      <c r="H26" s="147"/>
    </row>
    <row r="27" spans="1:8" x14ac:dyDescent="0.25">
      <c r="A27" s="146" t="s">
        <v>85</v>
      </c>
      <c r="B27" s="147">
        <f t="shared" si="4"/>
        <v>28949.689999999995</v>
      </c>
      <c r="C27" s="201">
        <f t="shared" si="5"/>
        <v>28949.689999999995</v>
      </c>
      <c r="D27" s="147">
        <f>'20.00.00'!F75</f>
        <v>1043.67</v>
      </c>
      <c r="E27" s="147">
        <f>'20.00.00'!F76</f>
        <v>27906.019999999997</v>
      </c>
      <c r="F27" s="147"/>
      <c r="G27" s="147"/>
      <c r="H27" s="147"/>
    </row>
    <row r="28" spans="1:8" ht="30" x14ac:dyDescent="0.25">
      <c r="A28" s="148" t="s">
        <v>101</v>
      </c>
      <c r="B28" s="147">
        <f t="shared" si="4"/>
        <v>0</v>
      </c>
      <c r="C28" s="201">
        <f t="shared" si="5"/>
        <v>0</v>
      </c>
      <c r="D28" s="147">
        <f>'20.00.00'!F144</f>
        <v>0</v>
      </c>
      <c r="E28" s="147">
        <f>'20.00.00'!F145</f>
        <v>0</v>
      </c>
      <c r="F28" s="147"/>
      <c r="G28" s="146"/>
      <c r="H28" s="146"/>
    </row>
    <row r="29" spans="1:8" x14ac:dyDescent="0.25">
      <c r="A29" s="146" t="s">
        <v>102</v>
      </c>
      <c r="B29" s="147">
        <f t="shared" si="4"/>
        <v>147799</v>
      </c>
      <c r="C29" s="201">
        <f t="shared" si="5"/>
        <v>147799</v>
      </c>
      <c r="D29" s="147">
        <f>'20.00.00'!F262</f>
        <v>11655</v>
      </c>
      <c r="E29" s="147">
        <f>'20.00.00'!F263</f>
        <v>89660</v>
      </c>
      <c r="F29" s="147">
        <f>'20.00.00'!F264</f>
        <v>46484</v>
      </c>
      <c r="G29" s="146"/>
      <c r="H29" s="146"/>
    </row>
    <row r="30" spans="1:8" x14ac:dyDescent="0.25">
      <c r="A30" s="146" t="s">
        <v>89</v>
      </c>
      <c r="B30" s="147">
        <f t="shared" si="4"/>
        <v>60000</v>
      </c>
      <c r="C30" s="201">
        <f t="shared" si="5"/>
        <v>60000</v>
      </c>
      <c r="D30" s="147">
        <f>'20.00.00'!F194</f>
        <v>20000</v>
      </c>
      <c r="E30" s="147">
        <f>'20.00.00'!F195</f>
        <v>40000</v>
      </c>
      <c r="F30" s="147"/>
      <c r="G30" s="146"/>
      <c r="H30" s="146"/>
    </row>
    <row r="31" spans="1:8" x14ac:dyDescent="0.25">
      <c r="A31" s="146" t="s">
        <v>90</v>
      </c>
      <c r="B31" s="147">
        <f t="shared" si="4"/>
        <v>8724.3799999999992</v>
      </c>
      <c r="C31" s="201">
        <f t="shared" si="5"/>
        <v>8724.3799999999992</v>
      </c>
      <c r="D31" s="147">
        <f>'20.00.00'!F222</f>
        <v>4106.5499999999993</v>
      </c>
      <c r="E31" s="147">
        <f>'20.00.00'!F223</f>
        <v>4617.83</v>
      </c>
      <c r="F31" s="147"/>
      <c r="G31" s="146"/>
      <c r="H31" s="146"/>
    </row>
    <row r="32" spans="1:8" ht="30" x14ac:dyDescent="0.25">
      <c r="A32" s="148" t="s">
        <v>103</v>
      </c>
      <c r="B32" s="147">
        <f t="shared" si="4"/>
        <v>75155.64</v>
      </c>
      <c r="C32" s="201">
        <f t="shared" si="5"/>
        <v>75155.64</v>
      </c>
      <c r="D32" s="147">
        <f>'20.00.00'!F293</f>
        <v>63271.28</v>
      </c>
      <c r="E32" s="147">
        <f>'20.00.00'!F294</f>
        <v>11884.36</v>
      </c>
      <c r="F32" s="147"/>
      <c r="G32" s="146"/>
      <c r="H32" s="146"/>
    </row>
    <row r="33" spans="1:8" s="119" customFormat="1" ht="27.6" customHeight="1" x14ac:dyDescent="0.25">
      <c r="A33" s="312" t="s">
        <v>260</v>
      </c>
      <c r="B33" s="202">
        <f>SUM(D33:H33)</f>
        <v>2799.9999999999991</v>
      </c>
      <c r="C33" s="202">
        <f>E33+F33+G33+D33</f>
        <v>2799.9999999999991</v>
      </c>
      <c r="D33" s="263">
        <v>0</v>
      </c>
      <c r="E33" s="262">
        <f>'25.01.00VKKF '!F7</f>
        <v>2799.9999999999991</v>
      </c>
      <c r="F33" s="215"/>
      <c r="G33" s="215"/>
      <c r="H33" s="215"/>
    </row>
    <row r="34" spans="1:8" s="119" customFormat="1" x14ac:dyDescent="0.25">
      <c r="A34" s="261" t="s">
        <v>261</v>
      </c>
      <c r="B34" s="202">
        <f t="shared" ref="B34" si="9">SUM(D34:H34)</f>
        <v>2683.4226924748837</v>
      </c>
      <c r="C34" s="413">
        <f t="shared" ref="C34" si="10">E34+F34+G34+D34</f>
        <v>2683.4226924748837</v>
      </c>
      <c r="D34" s="414">
        <f>'KM CA'!F6</f>
        <v>5312.6312731200451</v>
      </c>
      <c r="E34" s="415">
        <f>'KM CA'!F7</f>
        <v>-2629.2085806451614</v>
      </c>
      <c r="F34" s="215"/>
      <c r="G34" s="215"/>
      <c r="H34" s="215"/>
    </row>
    <row r="35" spans="1:8" s="220" customFormat="1" x14ac:dyDescent="0.25">
      <c r="A35" s="217"/>
      <c r="B35" s="214"/>
      <c r="C35" s="214"/>
      <c r="D35" s="218"/>
      <c r="E35" s="219"/>
    </row>
    <row r="36" spans="1:8" x14ac:dyDescent="0.25">
      <c r="D36" t="s">
        <v>104</v>
      </c>
      <c r="E36" t="s">
        <v>105</v>
      </c>
    </row>
    <row r="37" spans="1:8" x14ac:dyDescent="0.25">
      <c r="A37" t="s">
        <v>106</v>
      </c>
      <c r="B37" s="314" t="s">
        <v>83</v>
      </c>
      <c r="C37" s="146"/>
      <c r="D37" s="316">
        <f>ROUNDUP(B22,0)</f>
        <v>446687</v>
      </c>
      <c r="E37" s="317">
        <f>C22</f>
        <v>446686.92999999993</v>
      </c>
    </row>
    <row r="38" spans="1:8" x14ac:dyDescent="0.25">
      <c r="B38" s="314" t="s">
        <v>68</v>
      </c>
      <c r="C38" s="146"/>
      <c r="D38" s="316">
        <f>ROUNDUP((B5+B14+B17),0)</f>
        <v>2092032</v>
      </c>
      <c r="E38" s="317">
        <f>C5+C14+C17</f>
        <v>2091741.4062000003</v>
      </c>
      <c r="F38" s="216"/>
    </row>
    <row r="39" spans="1:8" x14ac:dyDescent="0.25">
      <c r="B39" s="314" t="s">
        <v>91</v>
      </c>
      <c r="C39" s="146"/>
      <c r="D39" s="316">
        <f>C33</f>
        <v>2799.9999999999991</v>
      </c>
      <c r="E39" s="317">
        <f>C33</f>
        <v>2799.9999999999991</v>
      </c>
    </row>
    <row r="40" spans="1:8" x14ac:dyDescent="0.25">
      <c r="B40" s="314" t="s">
        <v>107</v>
      </c>
      <c r="C40" s="146"/>
      <c r="D40" s="316">
        <f>B34</f>
        <v>2683.4226924748837</v>
      </c>
      <c r="E40" s="317">
        <f>C34</f>
        <v>2683.4226924748837</v>
      </c>
    </row>
    <row r="41" spans="1:8" x14ac:dyDescent="0.25">
      <c r="B41" s="315" t="s">
        <v>108</v>
      </c>
      <c r="C41" s="213"/>
      <c r="D41" s="318">
        <f>SUM(D37:D40)</f>
        <v>2544202.4226924749</v>
      </c>
      <c r="E41" s="318">
        <f>SUM(E37:E40)</f>
        <v>2543911.7588924752</v>
      </c>
    </row>
    <row r="42" spans="1:8" x14ac:dyDescent="0.25">
      <c r="D42" s="216"/>
      <c r="E42" s="216">
        <f>C3-E41</f>
        <v>0</v>
      </c>
    </row>
  </sheetData>
  <mergeCells count="1">
    <mergeCell ref="A1:H1"/>
  </mergeCells>
  <pageMargins left="0.25" right="0.25" top="0.75" bottom="0.75" header="0.3" footer="0.3"/>
  <pageSetup paperSize="9" scale="58"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DA8EB8-F6F8-47F1-BAB4-F87448CF3243}">
  <dimension ref="A2:AG432"/>
  <sheetViews>
    <sheetView tabSelected="1" zoomScale="75" zoomScaleNormal="75" workbookViewId="0">
      <selection activeCell="P1" sqref="P1:Q1048576"/>
    </sheetView>
  </sheetViews>
  <sheetFormatPr defaultColWidth="9.140625" defaultRowHeight="15" x14ac:dyDescent="0.25"/>
  <cols>
    <col min="1" max="1" width="3.42578125" style="332" customWidth="1"/>
    <col min="2" max="2" width="25.140625" style="333" customWidth="1"/>
    <col min="3" max="3" width="12.85546875" style="332" customWidth="1"/>
    <col min="4" max="5" width="11.5703125" style="332" customWidth="1"/>
    <col min="6" max="6" width="12.28515625" style="332" customWidth="1"/>
    <col min="7" max="14" width="11.5703125" style="332" customWidth="1"/>
    <col min="15" max="15" width="13.85546875" style="334" customWidth="1"/>
    <col min="16" max="16" width="12.28515625" style="332" hidden="1" customWidth="1"/>
    <col min="17" max="17" width="10.85546875" style="332" hidden="1" customWidth="1"/>
    <col min="18" max="16384" width="9.140625" style="332"/>
  </cols>
  <sheetData>
    <row r="2" spans="1:33" ht="18.75" customHeight="1" x14ac:dyDescent="0.3">
      <c r="A2" s="418" t="s">
        <v>114</v>
      </c>
      <c r="B2" s="418"/>
      <c r="C2" s="418"/>
      <c r="D2" s="418"/>
      <c r="E2" s="418"/>
      <c r="F2" s="418"/>
      <c r="G2" s="418"/>
      <c r="H2" s="418"/>
      <c r="I2" s="418"/>
      <c r="J2" s="418"/>
      <c r="K2" s="418"/>
      <c r="L2" s="418"/>
      <c r="M2" s="418"/>
      <c r="N2" s="418"/>
    </row>
    <row r="3" spans="1:33" x14ac:dyDescent="0.25">
      <c r="A3" s="419" t="s">
        <v>0</v>
      </c>
      <c r="B3" s="419"/>
      <c r="C3" s="419"/>
      <c r="D3" s="419"/>
      <c r="E3" s="419"/>
      <c r="F3" s="419"/>
      <c r="G3" s="419"/>
      <c r="H3" s="419"/>
      <c r="I3" s="419"/>
      <c r="J3" s="419"/>
      <c r="K3" s="419"/>
      <c r="L3" s="419"/>
      <c r="M3" s="419"/>
      <c r="N3" s="419"/>
    </row>
    <row r="4" spans="1:33" ht="19.5" x14ac:dyDescent="0.35">
      <c r="A4" s="417" t="s">
        <v>1</v>
      </c>
      <c r="B4" s="417"/>
      <c r="C4" s="417"/>
      <c r="D4" s="417"/>
      <c r="E4" s="417"/>
      <c r="F4" s="417"/>
      <c r="G4" s="417"/>
      <c r="H4" s="417"/>
      <c r="I4" s="417"/>
      <c r="J4" s="417"/>
      <c r="K4" s="417"/>
      <c r="L4" s="417"/>
      <c r="M4" s="417"/>
      <c r="N4" s="417"/>
      <c r="O4" s="417"/>
    </row>
    <row r="5" spans="1:33" ht="75" x14ac:dyDescent="0.25">
      <c r="A5" s="156" t="s">
        <v>2</v>
      </c>
      <c r="B5" s="157" t="s">
        <v>2</v>
      </c>
      <c r="C5" s="157" t="s">
        <v>3</v>
      </c>
      <c r="D5" s="157" t="s">
        <v>4</v>
      </c>
      <c r="E5" s="157" t="s">
        <v>5</v>
      </c>
      <c r="F5" s="157" t="s">
        <v>6</v>
      </c>
      <c r="G5" s="333"/>
      <c r="H5" s="333"/>
      <c r="I5" s="333"/>
      <c r="J5" s="333"/>
      <c r="K5" s="333"/>
      <c r="L5" s="333"/>
      <c r="M5" s="335"/>
      <c r="N5" s="335"/>
      <c r="O5" s="335"/>
      <c r="P5" s="336"/>
      <c r="Q5" s="336"/>
    </row>
    <row r="6" spans="1:33" x14ac:dyDescent="0.25">
      <c r="A6" s="158" t="s">
        <v>9</v>
      </c>
      <c r="B6" s="159" t="s">
        <v>10</v>
      </c>
      <c r="C6" s="160">
        <f t="shared" ref="C6:E8" si="0">C46+C75+C98+C121+C144+C167+C194+C222+C262+C293</f>
        <v>1407073.63</v>
      </c>
      <c r="D6" s="160">
        <f t="shared" si="0"/>
        <v>384362.28</v>
      </c>
      <c r="E6" s="160">
        <f t="shared" si="0"/>
        <v>281096.82</v>
      </c>
      <c r="F6" s="160">
        <f>D6-E6</f>
        <v>103265.46000000002</v>
      </c>
      <c r="G6" s="333"/>
      <c r="H6" s="333"/>
      <c r="I6" s="333"/>
      <c r="J6" s="333"/>
      <c r="K6" s="333"/>
      <c r="L6" s="333"/>
      <c r="M6" s="335"/>
      <c r="N6" s="337"/>
      <c r="O6" s="338"/>
      <c r="P6" s="336"/>
      <c r="Q6" s="336"/>
    </row>
    <row r="7" spans="1:33" x14ac:dyDescent="0.25">
      <c r="A7" s="158" t="s">
        <v>12</v>
      </c>
      <c r="B7" s="159" t="s">
        <v>13</v>
      </c>
      <c r="C7" s="160">
        <f t="shared" si="0"/>
        <v>5112.5</v>
      </c>
      <c r="D7" s="160">
        <f t="shared" si="0"/>
        <v>616951.67000000004</v>
      </c>
      <c r="E7" s="160">
        <f t="shared" si="0"/>
        <v>333224.18</v>
      </c>
      <c r="F7" s="160">
        <f t="shared" ref="F7:F10" si="1">D7-E7</f>
        <v>283727.49000000005</v>
      </c>
      <c r="G7" s="333"/>
      <c r="H7" s="333"/>
      <c r="I7" s="333"/>
      <c r="J7" s="333"/>
      <c r="K7" s="333"/>
      <c r="L7" s="333"/>
      <c r="M7" s="335"/>
      <c r="N7" s="337"/>
      <c r="O7" s="338"/>
      <c r="P7" s="336"/>
      <c r="Q7" s="336"/>
    </row>
    <row r="8" spans="1:33" x14ac:dyDescent="0.25">
      <c r="A8" s="158" t="s">
        <v>15</v>
      </c>
      <c r="B8" s="159" t="s">
        <v>16</v>
      </c>
      <c r="C8" s="160">
        <f t="shared" si="0"/>
        <v>46049.08</v>
      </c>
      <c r="D8" s="160">
        <f t="shared" si="0"/>
        <v>79693.98</v>
      </c>
      <c r="E8" s="160">
        <f t="shared" si="0"/>
        <v>20000</v>
      </c>
      <c r="F8" s="160">
        <f t="shared" si="1"/>
        <v>59693.979999999996</v>
      </c>
      <c r="G8" s="333"/>
      <c r="H8" s="333"/>
      <c r="I8" s="333"/>
      <c r="J8" s="333"/>
      <c r="K8" s="333"/>
      <c r="L8" s="333"/>
      <c r="M8" s="335"/>
      <c r="N8" s="337"/>
      <c r="O8" s="338"/>
      <c r="P8" s="336"/>
      <c r="Q8" s="336"/>
    </row>
    <row r="9" spans="1:33" x14ac:dyDescent="0.25">
      <c r="A9" s="158" t="s">
        <v>19</v>
      </c>
      <c r="B9" s="159" t="s">
        <v>20</v>
      </c>
      <c r="C9" s="160">
        <f>C49+C78+C101+C124+C147+C170+C197+C225+C296</f>
        <v>45</v>
      </c>
      <c r="D9" s="160">
        <f>D49+D78+D101+D124+D147+D170+D197+D225+D296</f>
        <v>4520</v>
      </c>
      <c r="E9" s="160">
        <f>E49+E78+E101+E124+E147+E170+E197+E225+E296</f>
        <v>4520</v>
      </c>
      <c r="F9" s="160">
        <f t="shared" si="1"/>
        <v>0</v>
      </c>
      <c r="G9" s="333"/>
      <c r="H9" s="333"/>
      <c r="I9" s="333"/>
      <c r="J9" s="333"/>
      <c r="K9" s="333"/>
      <c r="L9" s="333"/>
      <c r="M9" s="339"/>
      <c r="N9" s="340"/>
      <c r="O9" s="341"/>
      <c r="P9" s="336"/>
      <c r="Q9" s="336"/>
    </row>
    <row r="10" spans="1:33" ht="30" x14ac:dyDescent="0.25">
      <c r="A10" s="158" t="s">
        <v>21</v>
      </c>
      <c r="B10" s="159" t="s">
        <v>22</v>
      </c>
      <c r="C10" s="160">
        <f>C226</f>
        <v>0</v>
      </c>
      <c r="D10" s="160">
        <f>D226</f>
        <v>0</v>
      </c>
      <c r="E10" s="160">
        <f>E226</f>
        <v>0</v>
      </c>
      <c r="F10" s="160">
        <f t="shared" si="1"/>
        <v>0</v>
      </c>
      <c r="G10" s="333"/>
      <c r="H10" s="333"/>
      <c r="I10" s="333"/>
      <c r="J10" s="333"/>
      <c r="K10" s="333"/>
      <c r="L10" s="333"/>
      <c r="M10" s="333"/>
      <c r="N10" s="342"/>
      <c r="O10" s="256"/>
    </row>
    <row r="11" spans="1:33" x14ac:dyDescent="0.25">
      <c r="A11" s="333"/>
      <c r="C11" s="333"/>
      <c r="D11" s="333"/>
      <c r="E11" s="333"/>
      <c r="F11" s="333"/>
      <c r="G11" s="333"/>
      <c r="H11" s="333"/>
      <c r="I11" s="333"/>
      <c r="J11" s="333"/>
      <c r="K11" s="333"/>
      <c r="L11" s="333"/>
      <c r="M11" s="333"/>
      <c r="N11" s="342"/>
      <c r="O11" s="256"/>
    </row>
    <row r="12" spans="1:33" x14ac:dyDescent="0.25">
      <c r="A12" s="333"/>
      <c r="C12" s="333"/>
      <c r="D12" s="333"/>
      <c r="E12" s="333"/>
      <c r="F12" s="333"/>
      <c r="G12" s="333"/>
      <c r="H12" s="333"/>
      <c r="I12" s="333"/>
      <c r="J12" s="333"/>
      <c r="K12" s="333"/>
      <c r="L12" s="333"/>
      <c r="M12" s="333"/>
      <c r="N12" s="342"/>
      <c r="O12" s="256"/>
    </row>
    <row r="13" spans="1:33" x14ac:dyDescent="0.25">
      <c r="A13" s="333"/>
      <c r="C13" s="333"/>
      <c r="D13" s="333"/>
      <c r="E13" s="333"/>
      <c r="F13" s="333"/>
      <c r="G13" s="333"/>
      <c r="H13" s="333"/>
      <c r="I13" s="333"/>
      <c r="J13" s="333"/>
      <c r="K13" s="333"/>
      <c r="L13" s="333"/>
      <c r="M13" s="333"/>
      <c r="N13" s="333"/>
      <c r="O13" s="343"/>
    </row>
    <row r="14" spans="1:33" x14ac:dyDescent="0.25">
      <c r="A14" s="344" t="s">
        <v>2</v>
      </c>
      <c r="B14" s="345" t="s">
        <v>23</v>
      </c>
      <c r="C14" s="346" t="s">
        <v>24</v>
      </c>
      <c r="D14" s="346" t="s">
        <v>25</v>
      </c>
      <c r="E14" s="346" t="s">
        <v>26</v>
      </c>
      <c r="F14" s="346" t="s">
        <v>27</v>
      </c>
      <c r="G14" s="346" t="s">
        <v>28</v>
      </c>
      <c r="H14" s="346" t="s">
        <v>29</v>
      </c>
      <c r="I14" s="346" t="s">
        <v>30</v>
      </c>
      <c r="J14" s="346" t="s">
        <v>31</v>
      </c>
      <c r="K14" s="346" t="s">
        <v>32</v>
      </c>
      <c r="L14" s="346" t="s">
        <v>33</v>
      </c>
      <c r="M14" s="346" t="s">
        <v>34</v>
      </c>
      <c r="N14" s="346" t="s">
        <v>35</v>
      </c>
      <c r="O14" s="347" t="s">
        <v>36</v>
      </c>
    </row>
    <row r="15" spans="1:33" ht="28.5" customHeight="1" x14ac:dyDescent="0.3">
      <c r="A15" s="348" t="s">
        <v>2</v>
      </c>
      <c r="B15" s="420" t="s">
        <v>37</v>
      </c>
      <c r="C15" s="420"/>
      <c r="D15" s="420"/>
      <c r="E15" s="420"/>
      <c r="F15" s="420"/>
      <c r="G15" s="420"/>
      <c r="H15" s="420"/>
      <c r="I15" s="420"/>
      <c r="J15" s="420"/>
      <c r="K15" s="420"/>
      <c r="L15" s="420"/>
      <c r="M15" s="420"/>
      <c r="N15" s="420"/>
      <c r="O15" s="421"/>
    </row>
    <row r="16" spans="1:33" ht="29.25" x14ac:dyDescent="0.25">
      <c r="A16" s="349" t="s">
        <v>9</v>
      </c>
      <c r="B16" s="350" t="s">
        <v>38</v>
      </c>
      <c r="C16" s="351">
        <f t="shared" ref="C16:N16" si="2">C56+C85+C108+C131+C154+C177+C204+C272+C303+C232</f>
        <v>26544.07</v>
      </c>
      <c r="D16" s="351">
        <f t="shared" si="2"/>
        <v>18682.52</v>
      </c>
      <c r="E16" s="351">
        <f t="shared" si="2"/>
        <v>18677.7</v>
      </c>
      <c r="F16" s="351">
        <f t="shared" si="2"/>
        <v>15731.94</v>
      </c>
      <c r="G16" s="351">
        <f t="shared" si="2"/>
        <v>21179.71</v>
      </c>
      <c r="H16" s="351">
        <f t="shared" si="2"/>
        <v>28648.440000000002</v>
      </c>
      <c r="I16" s="351">
        <f t="shared" si="2"/>
        <v>21556.18</v>
      </c>
      <c r="J16" s="351">
        <f t="shared" si="2"/>
        <v>20452.3</v>
      </c>
      <c r="K16" s="351">
        <f t="shared" si="2"/>
        <v>37484.380000000005</v>
      </c>
      <c r="L16" s="351">
        <f t="shared" si="2"/>
        <v>52368.31</v>
      </c>
      <c r="M16" s="351">
        <f t="shared" si="2"/>
        <v>58759.23</v>
      </c>
      <c r="N16" s="351">
        <f t="shared" si="2"/>
        <v>64277.389999999992</v>
      </c>
      <c r="O16" s="352">
        <f>SUM(C16:N16)/12</f>
        <v>32030.180833333332</v>
      </c>
      <c r="P16" s="353">
        <f>SUM(C16:N16)</f>
        <v>384362.17</v>
      </c>
      <c r="Q16" s="353">
        <f>P16-D6</f>
        <v>-0.11000000004423782</v>
      </c>
      <c r="R16" s="343"/>
      <c r="S16" s="343"/>
      <c r="T16" s="343"/>
      <c r="U16" s="343"/>
      <c r="V16" s="343"/>
      <c r="W16" s="343"/>
      <c r="X16" s="343"/>
      <c r="Y16" s="343"/>
      <c r="Z16" s="343"/>
      <c r="AA16" s="343"/>
      <c r="AB16" s="343"/>
      <c r="AC16" s="343"/>
      <c r="AD16" s="343"/>
      <c r="AE16" s="343"/>
      <c r="AF16" s="343"/>
      <c r="AG16" s="343"/>
    </row>
    <row r="17" spans="1:33" ht="30" x14ac:dyDescent="0.25">
      <c r="A17" s="348" t="s">
        <v>2</v>
      </c>
      <c r="B17" s="159" t="s">
        <v>39</v>
      </c>
      <c r="C17" s="206">
        <f t="shared" ref="C17:N17" si="3">C57+C86+C109+C132+C155+C178+C205+C251+C275+C304</f>
        <v>157739.22</v>
      </c>
      <c r="D17" s="206">
        <f t="shared" si="3"/>
        <v>142422.14000000001</v>
      </c>
      <c r="E17" s="206">
        <f t="shared" si="3"/>
        <v>134354.26999999999</v>
      </c>
      <c r="F17" s="206">
        <f t="shared" si="3"/>
        <v>127236.13</v>
      </c>
      <c r="G17" s="206">
        <f t="shared" si="3"/>
        <v>120875.62</v>
      </c>
      <c r="H17" s="206">
        <f t="shared" si="3"/>
        <v>103149.18</v>
      </c>
      <c r="I17" s="206">
        <f t="shared" si="3"/>
        <v>69896.42</v>
      </c>
      <c r="J17" s="206">
        <f t="shared" si="3"/>
        <v>58019.53</v>
      </c>
      <c r="K17" s="206">
        <f t="shared" si="3"/>
        <v>103430.15999999999</v>
      </c>
      <c r="L17" s="206">
        <f t="shared" si="3"/>
        <v>122676.60999999999</v>
      </c>
      <c r="M17" s="206">
        <f t="shared" si="3"/>
        <v>130400.20999999999</v>
      </c>
      <c r="N17" s="206">
        <f t="shared" si="3"/>
        <v>144020.07</v>
      </c>
      <c r="O17" s="352">
        <f t="shared" ref="O17:O38" si="4">SUM(C17:N17)/12</f>
        <v>117851.63000000002</v>
      </c>
      <c r="P17" s="354">
        <f>SUM(C17:N17)</f>
        <v>1414219.5600000003</v>
      </c>
      <c r="Q17" s="354">
        <f>P17-C6</f>
        <v>7145.9300000004005</v>
      </c>
    </row>
    <row r="18" spans="1:33" ht="23.25" x14ac:dyDescent="0.25">
      <c r="A18" s="348" t="s">
        <v>2</v>
      </c>
      <c r="B18" s="355" t="s">
        <v>40</v>
      </c>
      <c r="C18" s="356" t="s">
        <v>2</v>
      </c>
      <c r="D18" s="356" t="s">
        <v>2</v>
      </c>
      <c r="E18" s="356" t="s">
        <v>2</v>
      </c>
      <c r="F18" s="356" t="s">
        <v>2</v>
      </c>
      <c r="G18" s="356" t="s">
        <v>2</v>
      </c>
      <c r="H18" s="356" t="s">
        <v>2</v>
      </c>
      <c r="I18" s="356" t="s">
        <v>2</v>
      </c>
      <c r="J18" s="356" t="s">
        <v>2</v>
      </c>
      <c r="K18" s="356" t="s">
        <v>2</v>
      </c>
      <c r="L18" s="356" t="s">
        <v>2</v>
      </c>
      <c r="M18" s="356" t="s">
        <v>2</v>
      </c>
      <c r="N18" s="356" t="s">
        <v>2</v>
      </c>
      <c r="O18" s="352">
        <f t="shared" si="4"/>
        <v>0</v>
      </c>
    </row>
    <row r="19" spans="1:33" ht="29.25" x14ac:dyDescent="0.25">
      <c r="A19" s="349" t="s">
        <v>12</v>
      </c>
      <c r="B19" s="350" t="s">
        <v>41</v>
      </c>
      <c r="C19" s="351">
        <f t="shared" ref="C19:N19" si="5">C62+C88+C111+C134+C157+C182+C207+C277+C306+C235</f>
        <v>64616.71</v>
      </c>
      <c r="D19" s="351">
        <f t="shared" si="5"/>
        <v>59283.72</v>
      </c>
      <c r="E19" s="351">
        <f t="shared" si="5"/>
        <v>54208.609999999993</v>
      </c>
      <c r="F19" s="351">
        <f t="shared" si="5"/>
        <v>45052.830000000009</v>
      </c>
      <c r="G19" s="351">
        <f t="shared" si="5"/>
        <v>24512.520000000004</v>
      </c>
      <c r="H19" s="351">
        <f t="shared" si="5"/>
        <v>8940.4100000000017</v>
      </c>
      <c r="I19" s="351">
        <f t="shared" si="5"/>
        <v>2277.0800000000004</v>
      </c>
      <c r="J19" s="351">
        <f t="shared" si="5"/>
        <v>965.56</v>
      </c>
      <c r="K19" s="351">
        <f t="shared" si="5"/>
        <v>2906.85</v>
      </c>
      <c r="L19" s="351">
        <f t="shared" si="5"/>
        <v>62564.65</v>
      </c>
      <c r="M19" s="351">
        <f t="shared" si="5"/>
        <v>129362.59000000001</v>
      </c>
      <c r="N19" s="351">
        <f t="shared" si="5"/>
        <v>162260.19</v>
      </c>
      <c r="O19" s="352">
        <f>SUM(C19:N19)/12</f>
        <v>51412.643333333333</v>
      </c>
      <c r="P19" s="353">
        <f>SUM(C19:N19)</f>
        <v>616951.72</v>
      </c>
      <c r="Q19" s="353">
        <f>P19-D7</f>
        <v>4.9999999930150807E-2</v>
      </c>
      <c r="R19" s="343"/>
      <c r="S19" s="343"/>
      <c r="T19" s="343"/>
      <c r="U19" s="343"/>
      <c r="V19" s="343"/>
      <c r="W19" s="343"/>
      <c r="X19" s="343"/>
      <c r="Y19" s="343"/>
      <c r="Z19" s="343"/>
      <c r="AA19" s="343"/>
      <c r="AB19" s="343"/>
      <c r="AC19" s="343"/>
      <c r="AD19" s="343"/>
      <c r="AE19" s="343"/>
      <c r="AF19" s="343"/>
      <c r="AG19" s="343"/>
    </row>
    <row r="20" spans="1:33" ht="30" x14ac:dyDescent="0.25">
      <c r="A20" s="348" t="s">
        <v>2</v>
      </c>
      <c r="B20" s="159" t="s">
        <v>42</v>
      </c>
      <c r="C20" s="356">
        <f t="shared" ref="C20:N20" si="6">C63+C89+C112+C135+C158+C183+C208+C278+C307</f>
        <v>852.73</v>
      </c>
      <c r="D20" s="356">
        <f t="shared" si="6"/>
        <v>761.40000000000009</v>
      </c>
      <c r="E20" s="356">
        <f t="shared" si="6"/>
        <v>693.74</v>
      </c>
      <c r="F20" s="356">
        <f t="shared" si="6"/>
        <v>544.58000000000004</v>
      </c>
      <c r="G20" s="356">
        <f t="shared" si="6"/>
        <v>279.02</v>
      </c>
      <c r="H20" s="356">
        <f t="shared" si="6"/>
        <v>101.33</v>
      </c>
      <c r="I20" s="356">
        <f t="shared" si="6"/>
        <v>25.299999999999997</v>
      </c>
      <c r="J20" s="356">
        <f t="shared" si="6"/>
        <v>9.81</v>
      </c>
      <c r="K20" s="356">
        <f t="shared" si="6"/>
        <v>28.330000000000005</v>
      </c>
      <c r="L20" s="356">
        <f t="shared" si="6"/>
        <v>315.87</v>
      </c>
      <c r="M20" s="356">
        <f t="shared" si="6"/>
        <v>662.93</v>
      </c>
      <c r="N20" s="356">
        <f t="shared" si="6"/>
        <v>848.04</v>
      </c>
      <c r="O20" s="352">
        <f t="shared" si="4"/>
        <v>426.92333333333335</v>
      </c>
      <c r="P20" s="332">
        <f>SUM(C20:N20)</f>
        <v>5123.08</v>
      </c>
      <c r="Q20" s="354">
        <f>P20-C7</f>
        <v>10.579999999999927</v>
      </c>
    </row>
    <row r="21" spans="1:33" ht="23.25" x14ac:dyDescent="0.25">
      <c r="A21" s="348" t="s">
        <v>2</v>
      </c>
      <c r="B21" s="355" t="s">
        <v>40</v>
      </c>
      <c r="C21" s="357" t="s">
        <v>2</v>
      </c>
      <c r="D21" s="356" t="s">
        <v>2</v>
      </c>
      <c r="E21" s="356" t="s">
        <v>2</v>
      </c>
      <c r="F21" s="356" t="s">
        <v>2</v>
      </c>
      <c r="G21" s="356" t="s">
        <v>2</v>
      </c>
      <c r="H21" s="356" t="s">
        <v>2</v>
      </c>
      <c r="I21" s="356" t="s">
        <v>2</v>
      </c>
      <c r="J21" s="356" t="s">
        <v>2</v>
      </c>
      <c r="K21" s="356" t="s">
        <v>2</v>
      </c>
      <c r="L21" s="356" t="s">
        <v>2</v>
      </c>
      <c r="M21" s="356" t="s">
        <v>2</v>
      </c>
      <c r="N21" s="356" t="s">
        <v>2</v>
      </c>
      <c r="O21" s="352">
        <f t="shared" si="4"/>
        <v>0</v>
      </c>
    </row>
    <row r="22" spans="1:33" ht="29.25" x14ac:dyDescent="0.25">
      <c r="A22" s="349" t="s">
        <v>15</v>
      </c>
      <c r="B22" s="350" t="s">
        <v>47</v>
      </c>
      <c r="C22" s="351">
        <f t="shared" ref="C22:N22" si="7">C65+C281</f>
        <v>5469.33</v>
      </c>
      <c r="D22" s="351">
        <f t="shared" si="7"/>
        <v>15660.84</v>
      </c>
      <c r="E22" s="351">
        <f t="shared" si="7"/>
        <v>10109.200000000001</v>
      </c>
      <c r="F22" s="351">
        <f t="shared" si="7"/>
        <v>7449.56</v>
      </c>
      <c r="G22" s="351">
        <f t="shared" si="7"/>
        <v>4874.84</v>
      </c>
      <c r="H22" s="351">
        <f t="shared" si="7"/>
        <v>1454.4199999999998</v>
      </c>
      <c r="I22" s="351">
        <f t="shared" si="7"/>
        <v>248.95000000000002</v>
      </c>
      <c r="J22" s="351">
        <f t="shared" si="7"/>
        <v>41.54</v>
      </c>
      <c r="K22" s="351">
        <f t="shared" si="7"/>
        <v>368.59000000000003</v>
      </c>
      <c r="L22" s="351">
        <f t="shared" si="7"/>
        <v>4391.41</v>
      </c>
      <c r="M22" s="351">
        <f t="shared" si="7"/>
        <v>9423.15</v>
      </c>
      <c r="N22" s="351">
        <f t="shared" si="7"/>
        <v>20202.09</v>
      </c>
      <c r="O22" s="352">
        <f t="shared" si="4"/>
        <v>6641.16</v>
      </c>
      <c r="P22" s="353">
        <f>SUM(C22:N22)</f>
        <v>79693.919999999998</v>
      </c>
      <c r="Q22" s="353">
        <f>P22-D8</f>
        <v>-5.9999999997671694E-2</v>
      </c>
      <c r="R22" s="343"/>
      <c r="S22" s="343"/>
      <c r="T22" s="343"/>
      <c r="U22" s="343"/>
      <c r="V22" s="343"/>
      <c r="W22" s="343"/>
      <c r="X22" s="343"/>
      <c r="Y22" s="343"/>
      <c r="Z22" s="343"/>
      <c r="AA22" s="343"/>
      <c r="AB22" s="343"/>
      <c r="AC22" s="343"/>
      <c r="AD22" s="343"/>
      <c r="AE22" s="343"/>
      <c r="AF22" s="343"/>
      <c r="AG22" s="343"/>
    </row>
    <row r="23" spans="1:33" x14ac:dyDescent="0.25">
      <c r="A23" s="348" t="s">
        <v>2</v>
      </c>
      <c r="B23" s="159" t="s">
        <v>46</v>
      </c>
      <c r="C23" s="206">
        <f t="shared" ref="C23:N23" si="8">C66+C284</f>
        <v>9133.77</v>
      </c>
      <c r="D23" s="206">
        <f t="shared" si="8"/>
        <v>9659.7199999999993</v>
      </c>
      <c r="E23" s="206">
        <f t="shared" si="8"/>
        <v>7878.98</v>
      </c>
      <c r="F23" s="206">
        <f t="shared" si="8"/>
        <v>5606.06</v>
      </c>
      <c r="G23" s="206">
        <f t="shared" si="8"/>
        <v>2689.33</v>
      </c>
      <c r="H23" s="206">
        <f t="shared" si="8"/>
        <v>927.25</v>
      </c>
      <c r="I23" s="206">
        <f t="shared" si="8"/>
        <v>146.33000000000001</v>
      </c>
      <c r="J23" s="206">
        <f t="shared" si="8"/>
        <v>0</v>
      </c>
      <c r="K23" s="206">
        <f t="shared" si="8"/>
        <v>89.08</v>
      </c>
      <c r="L23" s="206">
        <f t="shared" si="8"/>
        <v>1331.3</v>
      </c>
      <c r="M23" s="206">
        <f t="shared" si="8"/>
        <v>2700</v>
      </c>
      <c r="N23" s="206">
        <f t="shared" si="8"/>
        <v>5887.1</v>
      </c>
      <c r="O23" s="352">
        <f t="shared" si="4"/>
        <v>3837.4100000000003</v>
      </c>
      <c r="P23" s="353">
        <f>SUM(C23:N23)</f>
        <v>46048.920000000006</v>
      </c>
      <c r="Q23" s="354">
        <f>P23-C8</f>
        <v>-0.1599999999962165</v>
      </c>
    </row>
    <row r="24" spans="1:33" ht="23.25" x14ac:dyDescent="0.25">
      <c r="A24" s="348" t="s">
        <v>2</v>
      </c>
      <c r="B24" s="355" t="s">
        <v>40</v>
      </c>
      <c r="C24" s="357" t="s">
        <v>2</v>
      </c>
      <c r="D24" s="356" t="s">
        <v>2</v>
      </c>
      <c r="E24" s="356" t="s">
        <v>2</v>
      </c>
      <c r="F24" s="356" t="s">
        <v>2</v>
      </c>
      <c r="G24" s="356" t="s">
        <v>2</v>
      </c>
      <c r="H24" s="356" t="s">
        <v>2</v>
      </c>
      <c r="I24" s="356" t="s">
        <v>2</v>
      </c>
      <c r="J24" s="356" t="s">
        <v>2</v>
      </c>
      <c r="K24" s="356" t="s">
        <v>2</v>
      </c>
      <c r="L24" s="356" t="s">
        <v>2</v>
      </c>
      <c r="M24" s="356" t="s">
        <v>2</v>
      </c>
      <c r="N24" s="356" t="s">
        <v>2</v>
      </c>
      <c r="O24" s="352">
        <f t="shared" si="4"/>
        <v>0</v>
      </c>
    </row>
    <row r="25" spans="1:33" ht="29.25" x14ac:dyDescent="0.25">
      <c r="A25" s="349" t="s">
        <v>19</v>
      </c>
      <c r="B25" s="350" t="s">
        <v>51</v>
      </c>
      <c r="C25" s="357" t="str">
        <f t="shared" ref="C25:N25" si="9">C210</f>
        <v> </v>
      </c>
      <c r="D25" s="357" t="str">
        <f t="shared" si="9"/>
        <v> </v>
      </c>
      <c r="E25" s="357" t="str">
        <f t="shared" si="9"/>
        <v> </v>
      </c>
      <c r="F25" s="357" t="str">
        <f t="shared" si="9"/>
        <v> </v>
      </c>
      <c r="G25" s="357" t="str">
        <f t="shared" si="9"/>
        <v> </v>
      </c>
      <c r="H25" s="357" t="str">
        <f t="shared" si="9"/>
        <v> </v>
      </c>
      <c r="I25" s="357" t="str">
        <f t="shared" si="9"/>
        <v> </v>
      </c>
      <c r="J25" s="351">
        <f t="shared" si="9"/>
        <v>4520</v>
      </c>
      <c r="K25" s="357" t="str">
        <f t="shared" si="9"/>
        <v> </v>
      </c>
      <c r="L25" s="357" t="str">
        <f t="shared" si="9"/>
        <v> </v>
      </c>
      <c r="M25" s="357" t="str">
        <f t="shared" si="9"/>
        <v> </v>
      </c>
      <c r="N25" s="357" t="str">
        <f t="shared" si="9"/>
        <v> </v>
      </c>
      <c r="O25" s="352">
        <f t="shared" si="4"/>
        <v>376.66666666666669</v>
      </c>
      <c r="P25" s="353">
        <f>SUM(C25:N25)</f>
        <v>4520</v>
      </c>
      <c r="Q25" s="353">
        <f>P25-D9</f>
        <v>0</v>
      </c>
      <c r="R25" s="343"/>
      <c r="S25" s="343"/>
      <c r="T25" s="343"/>
      <c r="U25" s="343"/>
      <c r="V25" s="343"/>
      <c r="W25" s="343"/>
      <c r="X25" s="343"/>
      <c r="Y25" s="343"/>
      <c r="Z25" s="343"/>
      <c r="AA25" s="343"/>
      <c r="AB25" s="343"/>
      <c r="AC25" s="343"/>
      <c r="AD25" s="343"/>
      <c r="AE25" s="343"/>
      <c r="AF25" s="343"/>
      <c r="AG25" s="343"/>
    </row>
    <row r="26" spans="1:33" x14ac:dyDescent="0.25">
      <c r="A26" s="348" t="s">
        <v>52</v>
      </c>
      <c r="B26" s="358" t="s">
        <v>53</v>
      </c>
      <c r="C26" s="357" t="s">
        <v>17</v>
      </c>
      <c r="D26" s="356" t="s">
        <v>112</v>
      </c>
      <c r="E26" s="356" t="s">
        <v>17</v>
      </c>
      <c r="F26" s="356" t="s">
        <v>17</v>
      </c>
      <c r="G26" s="356" t="s">
        <v>49</v>
      </c>
      <c r="H26" s="356" t="s">
        <v>49</v>
      </c>
      <c r="I26" s="356" t="s">
        <v>49</v>
      </c>
      <c r="J26" s="356" t="s">
        <v>49</v>
      </c>
      <c r="K26" s="356" t="s">
        <v>49</v>
      </c>
      <c r="L26" s="356" t="s">
        <v>49</v>
      </c>
      <c r="M26" s="356" t="s">
        <v>113</v>
      </c>
      <c r="N26" s="356" t="s">
        <v>113</v>
      </c>
      <c r="O26" s="352">
        <f t="shared" si="4"/>
        <v>0</v>
      </c>
    </row>
    <row r="27" spans="1:33" x14ac:dyDescent="0.25">
      <c r="A27" s="348" t="s">
        <v>2</v>
      </c>
      <c r="B27" s="358" t="s">
        <v>54</v>
      </c>
      <c r="C27" s="357" t="s">
        <v>17</v>
      </c>
      <c r="D27" s="356" t="s">
        <v>112</v>
      </c>
      <c r="E27" s="356" t="s">
        <v>17</v>
      </c>
      <c r="F27" s="356" t="s">
        <v>17</v>
      </c>
      <c r="G27" s="356" t="s">
        <v>49</v>
      </c>
      <c r="H27" s="356" t="s">
        <v>49</v>
      </c>
      <c r="I27" s="356" t="s">
        <v>49</v>
      </c>
      <c r="J27" s="356" t="s">
        <v>49</v>
      </c>
      <c r="K27" s="356" t="s">
        <v>49</v>
      </c>
      <c r="L27" s="356" t="s">
        <v>49</v>
      </c>
      <c r="M27" s="356" t="s">
        <v>113</v>
      </c>
      <c r="N27" s="356" t="s">
        <v>113</v>
      </c>
      <c r="O27" s="352">
        <f t="shared" si="4"/>
        <v>0</v>
      </c>
    </row>
    <row r="28" spans="1:33" x14ac:dyDescent="0.25">
      <c r="A28" s="348" t="s">
        <v>55</v>
      </c>
      <c r="B28" s="358" t="s">
        <v>53</v>
      </c>
      <c r="C28" s="357" t="s">
        <v>17</v>
      </c>
      <c r="D28" s="356" t="s">
        <v>112</v>
      </c>
      <c r="E28" s="356" t="s">
        <v>17</v>
      </c>
      <c r="F28" s="356" t="s">
        <v>17</v>
      </c>
      <c r="G28" s="356" t="s">
        <v>49</v>
      </c>
      <c r="H28" s="356" t="s">
        <v>49</v>
      </c>
      <c r="I28" s="356" t="s">
        <v>49</v>
      </c>
      <c r="J28" s="356" t="s">
        <v>49</v>
      </c>
      <c r="K28" s="356" t="s">
        <v>49</v>
      </c>
      <c r="L28" s="356" t="s">
        <v>49</v>
      </c>
      <c r="M28" s="356" t="s">
        <v>113</v>
      </c>
      <c r="N28" s="356" t="s">
        <v>113</v>
      </c>
      <c r="O28" s="352">
        <f t="shared" si="4"/>
        <v>0</v>
      </c>
    </row>
    <row r="29" spans="1:33" x14ac:dyDescent="0.25">
      <c r="A29" s="348" t="s">
        <v>2</v>
      </c>
      <c r="B29" s="358" t="s">
        <v>54</v>
      </c>
      <c r="C29" s="357" t="s">
        <v>17</v>
      </c>
      <c r="D29" s="356" t="s">
        <v>112</v>
      </c>
      <c r="E29" s="356" t="s">
        <v>17</v>
      </c>
      <c r="F29" s="356" t="s">
        <v>17</v>
      </c>
      <c r="G29" s="356" t="s">
        <v>49</v>
      </c>
      <c r="H29" s="356" t="s">
        <v>49</v>
      </c>
      <c r="I29" s="356" t="s">
        <v>49</v>
      </c>
      <c r="J29" s="356" t="s">
        <v>49</v>
      </c>
      <c r="K29" s="356" t="s">
        <v>49</v>
      </c>
      <c r="L29" s="356" t="s">
        <v>49</v>
      </c>
      <c r="M29" s="356" t="s">
        <v>113</v>
      </c>
      <c r="N29" s="356" t="s">
        <v>113</v>
      </c>
      <c r="O29" s="352">
        <f t="shared" si="4"/>
        <v>0</v>
      </c>
    </row>
    <row r="30" spans="1:33" ht="57.75" hidden="1" x14ac:dyDescent="0.25">
      <c r="A30" s="349" t="s">
        <v>56</v>
      </c>
      <c r="B30" s="350" t="s">
        <v>57</v>
      </c>
      <c r="C30" s="357" t="s">
        <v>17</v>
      </c>
      <c r="D30" s="356" t="s">
        <v>112</v>
      </c>
      <c r="E30" s="356" t="s">
        <v>17</v>
      </c>
      <c r="F30" s="356" t="s">
        <v>17</v>
      </c>
      <c r="G30" s="356" t="s">
        <v>49</v>
      </c>
      <c r="H30" s="356" t="s">
        <v>49</v>
      </c>
      <c r="I30" s="356" t="s">
        <v>49</v>
      </c>
      <c r="J30" s="356" t="s">
        <v>49</v>
      </c>
      <c r="K30" s="356" t="s">
        <v>49</v>
      </c>
      <c r="L30" s="356" t="s">
        <v>49</v>
      </c>
      <c r="M30" s="356" t="s">
        <v>113</v>
      </c>
      <c r="N30" s="356" t="s">
        <v>113</v>
      </c>
      <c r="O30" s="352">
        <f t="shared" si="4"/>
        <v>0</v>
      </c>
      <c r="P30" s="343"/>
      <c r="Q30" s="343"/>
      <c r="R30" s="343"/>
      <c r="S30" s="343"/>
      <c r="T30" s="343"/>
      <c r="U30" s="343"/>
      <c r="V30" s="343"/>
      <c r="W30" s="343"/>
      <c r="X30" s="343"/>
      <c r="Y30" s="343"/>
      <c r="Z30" s="343"/>
      <c r="AA30" s="343"/>
      <c r="AB30" s="343"/>
      <c r="AC30" s="343"/>
      <c r="AD30" s="343"/>
      <c r="AE30" s="343"/>
      <c r="AF30" s="343"/>
      <c r="AG30" s="343"/>
    </row>
    <row r="31" spans="1:33" ht="60" hidden="1" x14ac:dyDescent="0.25">
      <c r="A31" s="348" t="s">
        <v>58</v>
      </c>
      <c r="B31" s="159" t="s">
        <v>59</v>
      </c>
      <c r="C31" s="351">
        <f>C247</f>
        <v>840.88</v>
      </c>
      <c r="D31" s="351">
        <f t="shared" ref="D31:N31" si="10">D247</f>
        <v>563</v>
      </c>
      <c r="E31" s="351">
        <f t="shared" si="10"/>
        <v>1216.1199999999999</v>
      </c>
      <c r="F31" s="351">
        <f t="shared" si="10"/>
        <v>1000.08</v>
      </c>
      <c r="G31" s="351">
        <f t="shared" si="10"/>
        <v>629.66999999999996</v>
      </c>
      <c r="H31" s="351">
        <f t="shared" si="10"/>
        <v>294.69</v>
      </c>
      <c r="I31" s="351">
        <f t="shared" si="10"/>
        <v>26.29</v>
      </c>
      <c r="J31" s="351">
        <f t="shared" si="10"/>
        <v>73.260000000000005</v>
      </c>
      <c r="K31" s="351">
        <f t="shared" si="10"/>
        <v>2105.12</v>
      </c>
      <c r="L31" s="351">
        <f t="shared" si="10"/>
        <v>4429.2</v>
      </c>
      <c r="M31" s="351">
        <f t="shared" si="10"/>
        <v>4748.2299999999996</v>
      </c>
      <c r="N31" s="351">
        <f t="shared" si="10"/>
        <v>4935.95</v>
      </c>
      <c r="O31" s="352">
        <f t="shared" si="4"/>
        <v>1738.5408333333332</v>
      </c>
    </row>
    <row r="32" spans="1:33" hidden="1" x14ac:dyDescent="0.25">
      <c r="A32" s="348" t="s">
        <v>2</v>
      </c>
      <c r="B32" s="159" t="s">
        <v>60</v>
      </c>
      <c r="C32" s="351">
        <f>C248</f>
        <v>3230.95</v>
      </c>
      <c r="D32" s="351">
        <f t="shared" ref="D32:N32" si="11">D248</f>
        <v>2799.05</v>
      </c>
      <c r="E32" s="351">
        <f t="shared" si="11"/>
        <v>3150.34</v>
      </c>
      <c r="F32" s="351">
        <f t="shared" si="11"/>
        <v>2438.29</v>
      </c>
      <c r="G32" s="351">
        <f t="shared" si="11"/>
        <v>1167.33</v>
      </c>
      <c r="H32" s="351">
        <f t="shared" si="11"/>
        <v>562.21</v>
      </c>
      <c r="I32" s="351">
        <f t="shared" si="11"/>
        <v>278.3</v>
      </c>
      <c r="J32" s="351">
        <f t="shared" si="11"/>
        <v>391.99</v>
      </c>
      <c r="K32" s="351">
        <f t="shared" si="11"/>
        <v>3120</v>
      </c>
      <c r="L32" s="351">
        <f t="shared" si="11"/>
        <v>6400</v>
      </c>
      <c r="M32" s="351">
        <f t="shared" si="11"/>
        <v>7500</v>
      </c>
      <c r="N32" s="351">
        <f t="shared" si="11"/>
        <v>9000</v>
      </c>
      <c r="O32" s="352">
        <f t="shared" si="4"/>
        <v>3336.5383333333334</v>
      </c>
    </row>
    <row r="33" spans="1:15" hidden="1" x14ac:dyDescent="0.25">
      <c r="A33" s="348" t="s">
        <v>2</v>
      </c>
      <c r="B33" s="159" t="s">
        <v>61</v>
      </c>
      <c r="C33" s="351">
        <f t="shared" ref="C33:N35" si="12">C249</f>
        <v>2100</v>
      </c>
      <c r="D33" s="351">
        <f t="shared" si="12"/>
        <v>2100</v>
      </c>
      <c r="E33" s="351">
        <f t="shared" si="12"/>
        <v>2100</v>
      </c>
      <c r="F33" s="351">
        <f t="shared" si="12"/>
        <v>2100</v>
      </c>
      <c r="G33" s="351">
        <f t="shared" si="12"/>
        <v>2100</v>
      </c>
      <c r="H33" s="351">
        <f t="shared" si="12"/>
        <v>2100</v>
      </c>
      <c r="I33" s="351">
        <f t="shared" si="12"/>
        <v>2100</v>
      </c>
      <c r="J33" s="351">
        <f t="shared" si="12"/>
        <v>2100</v>
      </c>
      <c r="K33" s="351">
        <f t="shared" si="12"/>
        <v>2100</v>
      </c>
      <c r="L33" s="351">
        <f t="shared" si="12"/>
        <v>2100</v>
      </c>
      <c r="M33" s="351">
        <f t="shared" si="12"/>
        <v>2100</v>
      </c>
      <c r="N33" s="351">
        <f t="shared" si="12"/>
        <v>2100</v>
      </c>
      <c r="O33" s="352">
        <f t="shared" si="4"/>
        <v>2100</v>
      </c>
    </row>
    <row r="34" spans="1:15" ht="30" hidden="1" x14ac:dyDescent="0.25">
      <c r="A34" s="359" t="s">
        <v>62</v>
      </c>
      <c r="B34" s="159" t="s">
        <v>63</v>
      </c>
      <c r="C34" s="351" t="str">
        <f t="shared" si="12"/>
        <v> </v>
      </c>
      <c r="D34" s="351" t="str">
        <f t="shared" si="12"/>
        <v> </v>
      </c>
      <c r="E34" s="351" t="str">
        <f t="shared" si="12"/>
        <v> </v>
      </c>
      <c r="F34" s="351" t="str">
        <f t="shared" si="12"/>
        <v> </v>
      </c>
      <c r="G34" s="351" t="str">
        <f t="shared" si="12"/>
        <v> </v>
      </c>
      <c r="H34" s="351" t="str">
        <f t="shared" si="12"/>
        <v> </v>
      </c>
      <c r="I34" s="351" t="str">
        <f t="shared" si="12"/>
        <v> </v>
      </c>
      <c r="J34" s="351">
        <f t="shared" si="12"/>
        <v>0</v>
      </c>
      <c r="K34" s="351">
        <f t="shared" si="12"/>
        <v>0</v>
      </c>
      <c r="L34" s="351">
        <f t="shared" si="12"/>
        <v>0</v>
      </c>
      <c r="M34" s="351">
        <f t="shared" si="12"/>
        <v>0</v>
      </c>
      <c r="N34" s="351">
        <f t="shared" si="12"/>
        <v>0</v>
      </c>
      <c r="O34" s="352">
        <f t="shared" si="4"/>
        <v>0</v>
      </c>
    </row>
    <row r="35" spans="1:15" hidden="1" x14ac:dyDescent="0.25">
      <c r="A35" s="359" t="s">
        <v>2</v>
      </c>
      <c r="B35" s="360" t="s">
        <v>10</v>
      </c>
      <c r="C35" s="351">
        <f t="shared" si="12"/>
        <v>5194.79</v>
      </c>
      <c r="D35" s="351">
        <f t="shared" si="12"/>
        <v>5750.26</v>
      </c>
      <c r="E35" s="351">
        <f t="shared" si="12"/>
        <v>7034.78</v>
      </c>
      <c r="F35" s="351">
        <f t="shared" si="12"/>
        <v>5102.05</v>
      </c>
      <c r="G35" s="351">
        <f t="shared" si="12"/>
        <v>4337.0200000000004</v>
      </c>
      <c r="H35" s="351">
        <f t="shared" si="12"/>
        <v>3100.91</v>
      </c>
      <c r="I35" s="351">
        <f t="shared" si="12"/>
        <v>1381.33</v>
      </c>
      <c r="J35" s="351">
        <f t="shared" si="12"/>
        <v>2005.64</v>
      </c>
      <c r="K35" s="351">
        <f t="shared" si="12"/>
        <v>4800</v>
      </c>
      <c r="L35" s="351">
        <f t="shared" si="12"/>
        <v>5000</v>
      </c>
      <c r="M35" s="351">
        <f t="shared" si="12"/>
        <v>5100</v>
      </c>
      <c r="N35" s="351">
        <f t="shared" si="12"/>
        <v>7000</v>
      </c>
      <c r="O35" s="352">
        <f t="shared" si="4"/>
        <v>4650.5649999999996</v>
      </c>
    </row>
    <row r="36" spans="1:15" hidden="1" x14ac:dyDescent="0.25">
      <c r="A36" s="359" t="s">
        <v>2</v>
      </c>
      <c r="B36" s="360" t="s">
        <v>13</v>
      </c>
      <c r="C36" s="357" t="s">
        <v>17</v>
      </c>
      <c r="D36" s="356" t="s">
        <v>112</v>
      </c>
      <c r="E36" s="356" t="s">
        <v>17</v>
      </c>
      <c r="F36" s="356" t="s">
        <v>17</v>
      </c>
      <c r="G36" s="356" t="s">
        <v>49</v>
      </c>
      <c r="H36" s="356" t="s">
        <v>49</v>
      </c>
      <c r="I36" s="356" t="s">
        <v>49</v>
      </c>
      <c r="J36" s="356" t="s">
        <v>49</v>
      </c>
      <c r="K36" s="356" t="s">
        <v>49</v>
      </c>
      <c r="L36" s="356" t="s">
        <v>49</v>
      </c>
      <c r="M36" s="356" t="s">
        <v>113</v>
      </c>
      <c r="N36" s="356" t="s">
        <v>113</v>
      </c>
      <c r="O36" s="352">
        <f t="shared" si="4"/>
        <v>0</v>
      </c>
    </row>
    <row r="37" spans="1:15" hidden="1" x14ac:dyDescent="0.25">
      <c r="A37" s="359" t="s">
        <v>2</v>
      </c>
      <c r="B37" s="360" t="s">
        <v>16</v>
      </c>
      <c r="C37" s="357" t="s">
        <v>17</v>
      </c>
      <c r="D37" s="356" t="s">
        <v>112</v>
      </c>
      <c r="E37" s="356" t="s">
        <v>17</v>
      </c>
      <c r="F37" s="356" t="s">
        <v>17</v>
      </c>
      <c r="G37" s="356" t="s">
        <v>49</v>
      </c>
      <c r="H37" s="356" t="s">
        <v>49</v>
      </c>
      <c r="I37" s="356" t="s">
        <v>49</v>
      </c>
      <c r="J37" s="356" t="s">
        <v>49</v>
      </c>
      <c r="K37" s="356" t="s">
        <v>49</v>
      </c>
      <c r="L37" s="356" t="s">
        <v>49</v>
      </c>
      <c r="M37" s="356" t="s">
        <v>113</v>
      </c>
      <c r="N37" s="356" t="s">
        <v>113</v>
      </c>
      <c r="O37" s="352">
        <f t="shared" si="4"/>
        <v>0</v>
      </c>
    </row>
    <row r="38" spans="1:15" hidden="1" x14ac:dyDescent="0.25">
      <c r="A38" s="348" t="s">
        <v>2</v>
      </c>
      <c r="B38" s="360" t="s">
        <v>20</v>
      </c>
      <c r="C38" s="357" t="s">
        <v>17</v>
      </c>
      <c r="D38" s="356" t="s">
        <v>112</v>
      </c>
      <c r="E38" s="356" t="s">
        <v>17</v>
      </c>
      <c r="F38" s="356" t="s">
        <v>17</v>
      </c>
      <c r="G38" s="356" t="s">
        <v>49</v>
      </c>
      <c r="H38" s="356" t="s">
        <v>49</v>
      </c>
      <c r="I38" s="356" t="s">
        <v>49</v>
      </c>
      <c r="J38" s="356" t="s">
        <v>49</v>
      </c>
      <c r="K38" s="356" t="s">
        <v>49</v>
      </c>
      <c r="L38" s="356" t="s">
        <v>49</v>
      </c>
      <c r="M38" s="356" t="s">
        <v>113</v>
      </c>
      <c r="N38" s="356" t="s">
        <v>113</v>
      </c>
      <c r="O38" s="352">
        <f t="shared" si="4"/>
        <v>0</v>
      </c>
    </row>
    <row r="42" spans="1:15" ht="18.75" x14ac:dyDescent="0.3">
      <c r="A42" s="422" t="s">
        <v>116</v>
      </c>
      <c r="B42" s="422"/>
      <c r="C42" s="422"/>
      <c r="D42" s="422"/>
      <c r="E42" s="422"/>
      <c r="F42" s="422"/>
      <c r="G42" s="422"/>
      <c r="H42" s="422"/>
      <c r="I42" s="422"/>
      <c r="J42" s="422"/>
      <c r="K42" s="422"/>
      <c r="L42" s="422"/>
      <c r="M42" s="422"/>
      <c r="N42" s="422"/>
    </row>
    <row r="43" spans="1:15" x14ac:dyDescent="0.25">
      <c r="A43" s="419" t="s">
        <v>0</v>
      </c>
      <c r="B43" s="419"/>
      <c r="C43" s="419"/>
      <c r="D43" s="419"/>
      <c r="E43" s="419"/>
      <c r="F43" s="419"/>
      <c r="G43" s="419"/>
      <c r="H43" s="419"/>
      <c r="I43" s="419"/>
      <c r="J43" s="419"/>
      <c r="K43" s="419"/>
      <c r="L43" s="419"/>
      <c r="M43" s="419"/>
      <c r="N43" s="419"/>
    </row>
    <row r="44" spans="1:15" ht="19.5" x14ac:dyDescent="0.35">
      <c r="A44" s="417" t="s">
        <v>1</v>
      </c>
      <c r="B44" s="417"/>
      <c r="C44" s="417"/>
      <c r="D44" s="417"/>
      <c r="E44" s="417"/>
      <c r="F44" s="417"/>
      <c r="G44" s="417"/>
      <c r="H44" s="417"/>
      <c r="I44" s="417"/>
      <c r="J44" s="417"/>
      <c r="K44" s="417"/>
      <c r="L44" s="417"/>
      <c r="M44" s="417"/>
      <c r="N44" s="417"/>
      <c r="O44" s="417"/>
    </row>
    <row r="45" spans="1:15" ht="75" x14ac:dyDescent="0.25">
      <c r="A45" s="156" t="s">
        <v>2</v>
      </c>
      <c r="B45" s="157" t="s">
        <v>2</v>
      </c>
      <c r="C45" s="157" t="s">
        <v>3</v>
      </c>
      <c r="D45" s="157" t="s">
        <v>4</v>
      </c>
      <c r="E45" s="157" t="s">
        <v>5</v>
      </c>
      <c r="F45" s="157" t="s">
        <v>6</v>
      </c>
      <c r="G45" s="333"/>
      <c r="H45" s="333"/>
      <c r="I45" s="333"/>
      <c r="J45" s="333"/>
      <c r="K45" s="333"/>
      <c r="L45" s="333"/>
      <c r="M45" s="335"/>
      <c r="N45" s="335"/>
      <c r="O45" s="335"/>
    </row>
    <row r="46" spans="1:15" x14ac:dyDescent="0.25">
      <c r="A46" s="158" t="s">
        <v>9</v>
      </c>
      <c r="B46" s="159" t="s">
        <v>10</v>
      </c>
      <c r="C46" s="159">
        <v>64907.06</v>
      </c>
      <c r="D46" s="160">
        <v>14630.23</v>
      </c>
      <c r="E46" s="159">
        <v>15000</v>
      </c>
      <c r="F46" s="159">
        <f>D46-E46</f>
        <v>-369.77000000000044</v>
      </c>
      <c r="G46" s="333"/>
      <c r="H46" s="333"/>
      <c r="I46" s="333"/>
      <c r="J46" s="333"/>
      <c r="K46" s="333"/>
      <c r="L46" s="333"/>
      <c r="M46" s="335"/>
      <c r="N46" s="337"/>
      <c r="O46" s="338"/>
    </row>
    <row r="47" spans="1:15" x14ac:dyDescent="0.25">
      <c r="A47" s="158" t="s">
        <v>12</v>
      </c>
      <c r="B47" s="159" t="s">
        <v>13</v>
      </c>
      <c r="C47" s="159">
        <v>128.35</v>
      </c>
      <c r="D47" s="160">
        <v>11849.87</v>
      </c>
      <c r="E47" s="159">
        <v>11000</v>
      </c>
      <c r="F47" s="159">
        <f t="shared" ref="F47:F50" si="13">D47-E47</f>
        <v>849.8700000000008</v>
      </c>
      <c r="G47" s="333"/>
      <c r="H47" s="333"/>
      <c r="I47" s="333"/>
      <c r="J47" s="333"/>
      <c r="K47" s="333"/>
      <c r="L47" s="333"/>
      <c r="M47" s="335"/>
      <c r="N47" s="337"/>
      <c r="O47" s="361"/>
    </row>
    <row r="48" spans="1:15" ht="15" customHeight="1" x14ac:dyDescent="0.25">
      <c r="A48" s="158" t="s">
        <v>15</v>
      </c>
      <c r="B48" s="159" t="s">
        <v>16</v>
      </c>
      <c r="C48" s="160">
        <v>9489.08</v>
      </c>
      <c r="D48" s="160">
        <v>23209.98</v>
      </c>
      <c r="E48" s="159">
        <v>10000</v>
      </c>
      <c r="F48" s="159">
        <f t="shared" si="13"/>
        <v>13209.98</v>
      </c>
      <c r="G48" s="362"/>
      <c r="H48" s="362"/>
      <c r="I48" s="333"/>
      <c r="J48" s="333"/>
      <c r="K48" s="333"/>
      <c r="L48" s="333"/>
      <c r="M48" s="335"/>
      <c r="N48" s="337"/>
      <c r="O48" s="338"/>
    </row>
    <row r="49" spans="1:17" x14ac:dyDescent="0.25">
      <c r="A49" s="158" t="s">
        <v>19</v>
      </c>
      <c r="B49" s="159" t="s">
        <v>20</v>
      </c>
      <c r="C49" s="159">
        <v>0</v>
      </c>
      <c r="D49" s="159">
        <v>0</v>
      </c>
      <c r="E49" s="159">
        <v>0</v>
      </c>
      <c r="F49" s="159">
        <f t="shared" si="13"/>
        <v>0</v>
      </c>
      <c r="G49" s="333"/>
      <c r="H49" s="333"/>
      <c r="I49" s="333"/>
      <c r="J49" s="333"/>
      <c r="K49" s="333"/>
      <c r="L49" s="333"/>
      <c r="M49" s="339"/>
      <c r="N49" s="340"/>
      <c r="O49" s="341"/>
    </row>
    <row r="50" spans="1:17" ht="30" x14ac:dyDescent="0.25">
      <c r="A50" s="158" t="s">
        <v>21</v>
      </c>
      <c r="B50" s="159" t="s">
        <v>22</v>
      </c>
      <c r="C50" s="159">
        <v>0</v>
      </c>
      <c r="D50" s="159">
        <v>0</v>
      </c>
      <c r="E50" s="159">
        <v>0</v>
      </c>
      <c r="F50" s="159">
        <f t="shared" si="13"/>
        <v>0</v>
      </c>
      <c r="G50" s="333"/>
      <c r="H50" s="333"/>
      <c r="I50" s="333"/>
      <c r="J50" s="333"/>
      <c r="K50" s="333"/>
      <c r="L50" s="333"/>
      <c r="M50" s="333"/>
      <c r="N50" s="342"/>
      <c r="O50" s="256"/>
    </row>
    <row r="51" spans="1:17" x14ac:dyDescent="0.25">
      <c r="A51" s="333"/>
      <c r="C51" s="333"/>
      <c r="D51" s="333"/>
      <c r="E51" s="333"/>
      <c r="F51" s="333"/>
      <c r="G51" s="333"/>
      <c r="H51" s="333"/>
      <c r="I51" s="333"/>
      <c r="J51" s="333"/>
      <c r="K51" s="333"/>
      <c r="L51" s="333"/>
      <c r="M51" s="333"/>
      <c r="N51" s="342"/>
      <c r="O51" s="256"/>
    </row>
    <row r="52" spans="1:17" x14ac:dyDescent="0.25">
      <c r="A52" s="333"/>
      <c r="C52" s="333"/>
      <c r="D52" s="333"/>
      <c r="E52" s="333"/>
      <c r="F52" s="333"/>
      <c r="G52" s="333"/>
      <c r="H52" s="333"/>
      <c r="I52" s="333"/>
      <c r="J52" s="333"/>
      <c r="K52" s="333"/>
      <c r="L52" s="333"/>
      <c r="M52" s="333"/>
      <c r="N52" s="342"/>
      <c r="O52" s="256"/>
    </row>
    <row r="53" spans="1:17" x14ac:dyDescent="0.25">
      <c r="A53" s="333"/>
      <c r="C53" s="333"/>
      <c r="D53" s="333"/>
      <c r="E53" s="333"/>
      <c r="F53" s="333"/>
      <c r="G53" s="333"/>
      <c r="H53" s="333"/>
      <c r="I53" s="333"/>
      <c r="J53" s="333"/>
      <c r="K53" s="333"/>
      <c r="L53" s="363">
        <f>L56/L57</f>
        <v>0.33500000000000002</v>
      </c>
      <c r="M53" s="363">
        <f>M56/M57</f>
        <v>0.33500000000000002</v>
      </c>
      <c r="N53" s="363">
        <f>N56/N57</f>
        <v>0.33499993105635451</v>
      </c>
      <c r="O53" s="343"/>
    </row>
    <row r="54" spans="1:17" x14ac:dyDescent="0.25">
      <c r="A54" s="344" t="s">
        <v>2</v>
      </c>
      <c r="B54" s="345" t="s">
        <v>23</v>
      </c>
      <c r="C54" s="346" t="s">
        <v>24</v>
      </c>
      <c r="D54" s="346" t="s">
        <v>25</v>
      </c>
      <c r="E54" s="346" t="s">
        <v>26</v>
      </c>
      <c r="F54" s="346" t="s">
        <v>27</v>
      </c>
      <c r="G54" s="346" t="s">
        <v>28</v>
      </c>
      <c r="H54" s="346" t="s">
        <v>29</v>
      </c>
      <c r="I54" s="346" t="s">
        <v>30</v>
      </c>
      <c r="J54" s="346" t="s">
        <v>31</v>
      </c>
      <c r="K54" s="346" t="s">
        <v>32</v>
      </c>
      <c r="L54" s="346" t="s">
        <v>33</v>
      </c>
      <c r="M54" s="346" t="s">
        <v>34</v>
      </c>
      <c r="N54" s="346" t="s">
        <v>35</v>
      </c>
      <c r="O54" s="347" t="s">
        <v>36</v>
      </c>
    </row>
    <row r="55" spans="1:17" ht="18.75" x14ac:dyDescent="0.3">
      <c r="A55" s="348" t="s">
        <v>2</v>
      </c>
      <c r="B55" s="420" t="s">
        <v>37</v>
      </c>
      <c r="C55" s="420"/>
      <c r="D55" s="420"/>
      <c r="E55" s="420"/>
      <c r="F55" s="420"/>
      <c r="G55" s="420"/>
      <c r="H55" s="420"/>
      <c r="I55" s="420"/>
      <c r="J55" s="420"/>
      <c r="K55" s="420"/>
      <c r="L55" s="420"/>
      <c r="M55" s="420"/>
      <c r="N55" s="420"/>
      <c r="O55" s="421"/>
    </row>
    <row r="56" spans="1:17" ht="29.25" x14ac:dyDescent="0.25">
      <c r="A56" s="349" t="s">
        <v>9</v>
      </c>
      <c r="B56" s="350" t="s">
        <v>38</v>
      </c>
      <c r="C56" s="351">
        <v>1075.75</v>
      </c>
      <c r="D56" s="357">
        <v>919.45</v>
      </c>
      <c r="E56" s="357">
        <v>842.28</v>
      </c>
      <c r="F56" s="357">
        <v>831.5</v>
      </c>
      <c r="G56" s="357">
        <f>G58+G60</f>
        <v>1085.6299999999999</v>
      </c>
      <c r="H56" s="357">
        <f t="shared" ref="H56" si="14">H58+H60</f>
        <v>710.87</v>
      </c>
      <c r="I56" s="357">
        <f>I58+I60</f>
        <v>443.48</v>
      </c>
      <c r="J56" s="357">
        <f t="shared" ref="J56:N56" si="15">J58+J60</f>
        <v>531.52</v>
      </c>
      <c r="K56" s="357">
        <f t="shared" si="15"/>
        <v>1143.93</v>
      </c>
      <c r="L56" s="357">
        <f t="shared" si="15"/>
        <v>2204.3000000000002</v>
      </c>
      <c r="M56" s="357">
        <f t="shared" si="15"/>
        <v>2412</v>
      </c>
      <c r="N56" s="357">
        <f t="shared" si="15"/>
        <v>2429.52</v>
      </c>
      <c r="O56" s="364">
        <f t="shared" ref="O56:O66" si="16">SUM(C56:N56)/12</f>
        <v>1219.1858333333332</v>
      </c>
      <c r="P56" s="354">
        <f>SUM(C56:N56)</f>
        <v>14630.23</v>
      </c>
      <c r="Q56" s="354">
        <f>P56-D46</f>
        <v>0</v>
      </c>
    </row>
    <row r="57" spans="1:17" ht="30" x14ac:dyDescent="0.25">
      <c r="A57" s="348" t="s">
        <v>2</v>
      </c>
      <c r="B57" s="159" t="s">
        <v>39</v>
      </c>
      <c r="C57" s="206">
        <v>7533.86</v>
      </c>
      <c r="D57" s="206">
        <v>6323.87</v>
      </c>
      <c r="E57" s="206">
        <v>5792.58</v>
      </c>
      <c r="F57" s="206">
        <v>5718.72</v>
      </c>
      <c r="G57" s="356">
        <f>G59+G61</f>
        <v>5290.22</v>
      </c>
      <c r="H57" s="356">
        <f t="shared" ref="H57" si="17">H59+H61</f>
        <v>3283.84</v>
      </c>
      <c r="I57" s="356">
        <f>I59+I61</f>
        <v>1862.72</v>
      </c>
      <c r="J57" s="356">
        <f t="shared" ref="J57:N57" si="18">J59+J61</f>
        <v>2302.89</v>
      </c>
      <c r="K57" s="356">
        <f t="shared" si="18"/>
        <v>5766.0599999999995</v>
      </c>
      <c r="L57" s="356">
        <f t="shared" si="18"/>
        <v>6580</v>
      </c>
      <c r="M57" s="356">
        <f t="shared" si="18"/>
        <v>7200</v>
      </c>
      <c r="N57" s="356">
        <f t="shared" si="18"/>
        <v>7252.3</v>
      </c>
      <c r="O57" s="364">
        <f t="shared" si="16"/>
        <v>5408.9216666666662</v>
      </c>
      <c r="P57" s="354">
        <f t="shared" ref="P57:P67" si="19">SUM(C57:N57)</f>
        <v>64907.06</v>
      </c>
    </row>
    <row r="58" spans="1:17" x14ac:dyDescent="0.25">
      <c r="A58" s="348" t="s">
        <v>2</v>
      </c>
      <c r="B58" s="365" t="s">
        <v>117</v>
      </c>
      <c r="C58" s="366">
        <v>84.18</v>
      </c>
      <c r="D58" s="366">
        <v>93.41</v>
      </c>
      <c r="E58" s="366">
        <v>91.16</v>
      </c>
      <c r="F58" s="366">
        <v>86.91</v>
      </c>
      <c r="G58" s="356">
        <v>205.7</v>
      </c>
      <c r="H58" s="356">
        <v>170.67</v>
      </c>
      <c r="I58" s="356">
        <v>119.5</v>
      </c>
      <c r="J58" s="356">
        <v>164.78</v>
      </c>
      <c r="K58" s="356">
        <v>191.43</v>
      </c>
      <c r="L58" s="356">
        <v>294.8</v>
      </c>
      <c r="M58" s="356">
        <v>301.5</v>
      </c>
      <c r="N58" s="356">
        <v>284.85000000000002</v>
      </c>
      <c r="O58" s="364">
        <f t="shared" si="16"/>
        <v>174.07416666666666</v>
      </c>
      <c r="P58" s="354">
        <f t="shared" si="19"/>
        <v>2088.89</v>
      </c>
    </row>
    <row r="59" spans="1:17" x14ac:dyDescent="0.25">
      <c r="A59" s="348" t="s">
        <v>2</v>
      </c>
      <c r="B59" s="367" t="s">
        <v>2</v>
      </c>
      <c r="C59" s="366">
        <v>704.86</v>
      </c>
      <c r="D59" s="366">
        <v>634.87</v>
      </c>
      <c r="E59" s="366">
        <v>619.58000000000004</v>
      </c>
      <c r="F59" s="366">
        <v>590.72</v>
      </c>
      <c r="G59" s="356">
        <v>537.22</v>
      </c>
      <c r="H59" s="356">
        <v>365.84</v>
      </c>
      <c r="I59" s="356">
        <v>112.72</v>
      </c>
      <c r="J59" s="356">
        <v>321.89</v>
      </c>
      <c r="K59" s="356">
        <v>621.05999999999995</v>
      </c>
      <c r="L59" s="356">
        <v>880</v>
      </c>
      <c r="M59" s="356">
        <v>900</v>
      </c>
      <c r="N59" s="356">
        <v>850.3</v>
      </c>
      <c r="O59" s="364">
        <f t="shared" si="16"/>
        <v>594.92166666666674</v>
      </c>
      <c r="P59" s="354">
        <f t="shared" si="19"/>
        <v>7139.06</v>
      </c>
    </row>
    <row r="60" spans="1:17" x14ac:dyDescent="0.25">
      <c r="A60" s="348" t="s">
        <v>2</v>
      </c>
      <c r="B60" s="365" t="s">
        <v>118</v>
      </c>
      <c r="C60" s="366">
        <v>991.57</v>
      </c>
      <c r="D60" s="366">
        <v>826.04</v>
      </c>
      <c r="E60" s="366">
        <v>751.12</v>
      </c>
      <c r="F60" s="366">
        <v>744.59</v>
      </c>
      <c r="G60" s="356">
        <v>879.93</v>
      </c>
      <c r="H60" s="356">
        <v>540.20000000000005</v>
      </c>
      <c r="I60" s="356">
        <v>323.98</v>
      </c>
      <c r="J60" s="356">
        <v>366.74</v>
      </c>
      <c r="K60" s="356">
        <v>952.5</v>
      </c>
      <c r="L60" s="356">
        <v>1909.5</v>
      </c>
      <c r="M60" s="356">
        <v>2110.5</v>
      </c>
      <c r="N60" s="356">
        <v>2144.67</v>
      </c>
      <c r="O60" s="364">
        <f t="shared" si="16"/>
        <v>1045.1116666666667</v>
      </c>
      <c r="P60" s="354">
        <f t="shared" si="19"/>
        <v>12541.34</v>
      </c>
    </row>
    <row r="61" spans="1:17" x14ac:dyDescent="0.25">
      <c r="A61" s="348" t="s">
        <v>2</v>
      </c>
      <c r="B61" s="368"/>
      <c r="C61" s="369">
        <v>6829</v>
      </c>
      <c r="D61" s="370">
        <v>5689</v>
      </c>
      <c r="E61" s="370">
        <v>5173</v>
      </c>
      <c r="F61" s="370">
        <v>5128</v>
      </c>
      <c r="G61" s="356">
        <v>4753</v>
      </c>
      <c r="H61" s="356">
        <v>2918</v>
      </c>
      <c r="I61" s="356">
        <v>1750</v>
      </c>
      <c r="J61" s="356">
        <v>1981</v>
      </c>
      <c r="K61" s="356">
        <v>5145</v>
      </c>
      <c r="L61" s="356">
        <v>5700</v>
      </c>
      <c r="M61" s="356">
        <v>6300</v>
      </c>
      <c r="N61" s="356">
        <v>6402</v>
      </c>
      <c r="O61" s="364">
        <f t="shared" si="16"/>
        <v>4814</v>
      </c>
      <c r="P61" s="354">
        <f t="shared" si="19"/>
        <v>57768</v>
      </c>
    </row>
    <row r="62" spans="1:17" ht="29.25" x14ac:dyDescent="0.25">
      <c r="A62" s="349" t="s">
        <v>12</v>
      </c>
      <c r="B62" s="345" t="s">
        <v>41</v>
      </c>
      <c r="C62" s="351">
        <v>1693.06</v>
      </c>
      <c r="D62" s="351">
        <v>1411.63</v>
      </c>
      <c r="E62" s="351">
        <v>1330.2</v>
      </c>
      <c r="F62" s="357">
        <v>916.1</v>
      </c>
      <c r="G62" s="357">
        <v>363.41</v>
      </c>
      <c r="H62" s="357">
        <v>154.38999999999999</v>
      </c>
      <c r="I62" s="357">
        <v>95.21</v>
      </c>
      <c r="J62" s="357">
        <v>61.36</v>
      </c>
      <c r="K62" s="357">
        <v>346.8</v>
      </c>
      <c r="L62" s="351">
        <v>1052.29</v>
      </c>
      <c r="M62" s="351">
        <v>1636.88</v>
      </c>
      <c r="N62" s="351">
        <v>2788.54</v>
      </c>
      <c r="O62" s="364">
        <f t="shared" si="16"/>
        <v>987.48916666666685</v>
      </c>
      <c r="P62" s="354">
        <f t="shared" si="19"/>
        <v>11849.870000000003</v>
      </c>
      <c r="Q62" s="354">
        <f>P62-D47</f>
        <v>0</v>
      </c>
    </row>
    <row r="63" spans="1:17" ht="30" x14ac:dyDescent="0.25">
      <c r="A63" s="348" t="s">
        <v>2</v>
      </c>
      <c r="B63" s="159" t="s">
        <v>42</v>
      </c>
      <c r="C63" s="356">
        <v>22.7</v>
      </c>
      <c r="D63" s="356">
        <v>18.82</v>
      </c>
      <c r="E63" s="356">
        <v>17.850000000000001</v>
      </c>
      <c r="F63" s="356">
        <v>11.37</v>
      </c>
      <c r="G63" s="356">
        <v>4.49</v>
      </c>
      <c r="H63" s="356">
        <v>1.64</v>
      </c>
      <c r="I63" s="356">
        <v>0.9</v>
      </c>
      <c r="J63" s="356">
        <v>0.38</v>
      </c>
      <c r="K63" s="356">
        <v>3.35</v>
      </c>
      <c r="L63" s="356">
        <v>9</v>
      </c>
      <c r="M63" s="356">
        <v>14</v>
      </c>
      <c r="N63" s="356">
        <v>23.85</v>
      </c>
      <c r="O63" s="364">
        <f t="shared" si="16"/>
        <v>10.695833333333333</v>
      </c>
      <c r="P63" s="354">
        <f t="shared" si="19"/>
        <v>128.35</v>
      </c>
    </row>
    <row r="64" spans="1:17" ht="23.25" x14ac:dyDescent="0.25">
      <c r="A64" s="348" t="s">
        <v>2</v>
      </c>
      <c r="B64" s="355" t="s">
        <v>40</v>
      </c>
      <c r="C64" s="356" t="s">
        <v>2</v>
      </c>
      <c r="D64" s="356" t="s">
        <v>2</v>
      </c>
      <c r="E64" s="356" t="s">
        <v>2</v>
      </c>
      <c r="F64" s="356" t="s">
        <v>2</v>
      </c>
      <c r="G64" s="356" t="s">
        <v>2</v>
      </c>
      <c r="H64" s="356" t="s">
        <v>2</v>
      </c>
      <c r="I64" s="356" t="s">
        <v>2</v>
      </c>
      <c r="J64" s="356" t="s">
        <v>2</v>
      </c>
      <c r="K64" s="356" t="s">
        <v>2</v>
      </c>
      <c r="L64" s="356" t="s">
        <v>2</v>
      </c>
      <c r="M64" s="356" t="s">
        <v>2</v>
      </c>
      <c r="N64" s="356" t="s">
        <v>2</v>
      </c>
      <c r="O64" s="364">
        <f t="shared" si="16"/>
        <v>0</v>
      </c>
      <c r="P64" s="354">
        <f t="shared" si="19"/>
        <v>0</v>
      </c>
    </row>
    <row r="65" spans="1:28" ht="29.25" x14ac:dyDescent="0.25">
      <c r="A65" s="349" t="s">
        <v>15</v>
      </c>
      <c r="B65" s="350" t="s">
        <v>47</v>
      </c>
      <c r="C65" s="351">
        <v>2591.66</v>
      </c>
      <c r="D65" s="351">
        <v>1752.35</v>
      </c>
      <c r="E65" s="351">
        <v>1600.54</v>
      </c>
      <c r="F65" s="351">
        <v>1533.42</v>
      </c>
      <c r="G65" s="357">
        <v>635.16999999999996</v>
      </c>
      <c r="H65" s="357">
        <v>109.84</v>
      </c>
      <c r="I65" s="357">
        <v>8.99</v>
      </c>
      <c r="J65" s="357">
        <v>8.99</v>
      </c>
      <c r="K65" s="351">
        <v>336.04</v>
      </c>
      <c r="L65" s="351">
        <v>3005.1</v>
      </c>
      <c r="M65" s="351">
        <v>4503.1499999999996</v>
      </c>
      <c r="N65" s="351">
        <v>7124.73</v>
      </c>
      <c r="O65" s="364">
        <f t="shared" si="16"/>
        <v>1934.165</v>
      </c>
      <c r="P65" s="354">
        <f t="shared" si="19"/>
        <v>23209.98</v>
      </c>
      <c r="Q65" s="354">
        <f>P65-D48</f>
        <v>0</v>
      </c>
    </row>
    <row r="66" spans="1:28" x14ac:dyDescent="0.25">
      <c r="A66" s="348" t="s">
        <v>2</v>
      </c>
      <c r="B66" s="159" t="s">
        <v>46</v>
      </c>
      <c r="C66" s="206">
        <v>1559</v>
      </c>
      <c r="D66" s="206">
        <v>1340.16</v>
      </c>
      <c r="E66" s="206">
        <v>1207.29</v>
      </c>
      <c r="F66" s="356">
        <v>807.14</v>
      </c>
      <c r="G66" s="356">
        <v>408.14</v>
      </c>
      <c r="H66" s="356">
        <v>70.17</v>
      </c>
      <c r="I66" s="356">
        <v>0</v>
      </c>
      <c r="J66" s="356">
        <v>0</v>
      </c>
      <c r="K66" s="356">
        <v>89.08</v>
      </c>
      <c r="L66" s="356">
        <v>908</v>
      </c>
      <c r="M66" s="206">
        <v>1200</v>
      </c>
      <c r="N66" s="206">
        <v>1900.1</v>
      </c>
      <c r="O66" s="364">
        <f t="shared" si="16"/>
        <v>790.75666666666666</v>
      </c>
      <c r="P66" s="354">
        <f t="shared" si="19"/>
        <v>9489.08</v>
      </c>
    </row>
    <row r="67" spans="1:28" ht="23.25" x14ac:dyDescent="0.25">
      <c r="A67" s="348" t="s">
        <v>2</v>
      </c>
      <c r="B67" s="355" t="s">
        <v>40</v>
      </c>
      <c r="C67" s="356" t="s">
        <v>2</v>
      </c>
      <c r="D67" s="356" t="s">
        <v>2</v>
      </c>
      <c r="E67" s="356" t="s">
        <v>2</v>
      </c>
      <c r="F67" s="356" t="s">
        <v>2</v>
      </c>
      <c r="G67" s="356" t="s">
        <v>2</v>
      </c>
      <c r="H67" s="356" t="s">
        <v>2</v>
      </c>
      <c r="I67" s="356" t="s">
        <v>2</v>
      </c>
      <c r="J67" s="356" t="s">
        <v>2</v>
      </c>
      <c r="K67" s="356" t="s">
        <v>2</v>
      </c>
      <c r="L67" s="356" t="s">
        <v>2</v>
      </c>
      <c r="M67" s="356" t="s">
        <v>2</v>
      </c>
      <c r="N67" s="356" t="s">
        <v>2</v>
      </c>
      <c r="O67" s="371" t="s">
        <v>2</v>
      </c>
      <c r="P67" s="354">
        <f t="shared" si="19"/>
        <v>0</v>
      </c>
    </row>
    <row r="71" spans="1:28" ht="18.75" x14ac:dyDescent="0.3">
      <c r="A71" s="422" t="s">
        <v>119</v>
      </c>
      <c r="B71" s="422"/>
      <c r="C71" s="422"/>
      <c r="D71" s="422"/>
      <c r="E71" s="422"/>
      <c r="F71" s="422"/>
      <c r="G71" s="422"/>
      <c r="H71" s="422"/>
      <c r="I71" s="422"/>
      <c r="J71" s="422"/>
      <c r="K71" s="422"/>
      <c r="L71" s="422"/>
      <c r="M71" s="422"/>
      <c r="N71" s="422"/>
    </row>
    <row r="72" spans="1:28" x14ac:dyDescent="0.25">
      <c r="A72" s="419" t="s">
        <v>0</v>
      </c>
      <c r="B72" s="419"/>
      <c r="C72" s="419"/>
      <c r="D72" s="419"/>
      <c r="E72" s="419"/>
      <c r="F72" s="419"/>
      <c r="G72" s="419"/>
      <c r="H72" s="419"/>
      <c r="I72" s="419"/>
      <c r="J72" s="419"/>
      <c r="K72" s="419"/>
      <c r="L72" s="419"/>
      <c r="M72" s="419"/>
      <c r="N72" s="419"/>
    </row>
    <row r="73" spans="1:28" ht="19.5" x14ac:dyDescent="0.35">
      <c r="A73" s="417" t="s">
        <v>1</v>
      </c>
      <c r="B73" s="417"/>
      <c r="C73" s="417"/>
      <c r="D73" s="417"/>
      <c r="E73" s="417"/>
      <c r="F73" s="417"/>
      <c r="G73" s="417"/>
      <c r="H73" s="417"/>
      <c r="I73" s="417"/>
      <c r="J73" s="417"/>
      <c r="K73" s="417"/>
      <c r="L73" s="417"/>
      <c r="M73" s="417"/>
      <c r="N73" s="417"/>
      <c r="O73" s="417"/>
    </row>
    <row r="74" spans="1:28" ht="46.5" customHeight="1" x14ac:dyDescent="0.25">
      <c r="A74" s="156" t="s">
        <v>2</v>
      </c>
      <c r="B74" s="157" t="s">
        <v>2</v>
      </c>
      <c r="C74" s="157" t="s">
        <v>3</v>
      </c>
      <c r="D74" s="157" t="s">
        <v>4</v>
      </c>
      <c r="E74" s="157" t="s">
        <v>5</v>
      </c>
      <c r="F74" s="157" t="s">
        <v>6</v>
      </c>
      <c r="G74" s="333"/>
      <c r="H74" s="333"/>
      <c r="I74" s="333"/>
      <c r="J74" s="333"/>
      <c r="K74" s="333"/>
      <c r="L74" s="333"/>
      <c r="M74" s="335"/>
      <c r="N74" s="335"/>
      <c r="O74" s="335"/>
      <c r="Q74" s="423"/>
      <c r="R74" s="423"/>
      <c r="S74" s="423"/>
      <c r="T74" s="423"/>
      <c r="U74" s="423"/>
      <c r="V74" s="423"/>
      <c r="W74" s="423"/>
      <c r="X74" s="423"/>
      <c r="Y74" s="423"/>
      <c r="Z74" s="423"/>
      <c r="AA74" s="423"/>
      <c r="AB74" s="423"/>
    </row>
    <row r="75" spans="1:28" ht="15.75" x14ac:dyDescent="0.25">
      <c r="A75" s="158" t="s">
        <v>9</v>
      </c>
      <c r="B75" s="159" t="s">
        <v>10</v>
      </c>
      <c r="C75" s="372">
        <v>62345.7</v>
      </c>
      <c r="D75" s="373">
        <v>16043.67</v>
      </c>
      <c r="E75" s="157">
        <v>15000</v>
      </c>
      <c r="F75" s="160">
        <f>D75-E75</f>
        <v>1043.67</v>
      </c>
      <c r="G75" s="333"/>
      <c r="H75" s="333"/>
      <c r="I75" s="333"/>
      <c r="J75" s="333"/>
      <c r="K75" s="333"/>
      <c r="L75" s="333"/>
      <c r="M75" s="335"/>
      <c r="N75" s="337"/>
      <c r="O75" s="338"/>
      <c r="Q75" s="374"/>
      <c r="R75" s="374"/>
      <c r="S75" s="374"/>
      <c r="T75" s="374"/>
      <c r="U75" s="374"/>
      <c r="V75" s="374"/>
      <c r="W75" s="374"/>
      <c r="X75" s="374"/>
      <c r="Y75" s="374"/>
      <c r="Z75" s="374"/>
    </row>
    <row r="76" spans="1:28" ht="28.5" customHeight="1" x14ac:dyDescent="0.25">
      <c r="A76" s="158" t="s">
        <v>12</v>
      </c>
      <c r="B76" s="159" t="s">
        <v>13</v>
      </c>
      <c r="C76" s="156">
        <v>369.81</v>
      </c>
      <c r="D76" s="372">
        <v>52906.02</v>
      </c>
      <c r="E76" s="159">
        <v>25000</v>
      </c>
      <c r="F76" s="160">
        <f t="shared" ref="F76:F79" si="20">D76-E76</f>
        <v>27906.019999999997</v>
      </c>
      <c r="G76" s="375"/>
      <c r="H76" s="333"/>
      <c r="I76" s="333"/>
      <c r="J76" s="333"/>
      <c r="K76" s="333"/>
      <c r="L76" s="333"/>
      <c r="M76" s="335"/>
      <c r="N76" s="337"/>
      <c r="O76" s="361"/>
      <c r="Q76" s="423"/>
      <c r="R76" s="423"/>
      <c r="S76" s="423"/>
      <c r="T76" s="423"/>
      <c r="U76" s="423"/>
      <c r="V76" s="423"/>
      <c r="W76" s="423"/>
      <c r="X76" s="423"/>
      <c r="Y76" s="423"/>
      <c r="Z76" s="423"/>
      <c r="AA76" s="423"/>
      <c r="AB76" s="423"/>
    </row>
    <row r="77" spans="1:28" x14ac:dyDescent="0.25">
      <c r="A77" s="158" t="s">
        <v>15</v>
      </c>
      <c r="B77" s="159" t="s">
        <v>16</v>
      </c>
      <c r="C77" s="159">
        <v>0</v>
      </c>
      <c r="D77" s="159">
        <v>0</v>
      </c>
      <c r="E77" s="159">
        <v>0</v>
      </c>
      <c r="F77" s="160">
        <f t="shared" si="20"/>
        <v>0</v>
      </c>
      <c r="G77" s="333"/>
      <c r="H77" s="333"/>
      <c r="I77" s="333"/>
      <c r="J77" s="333"/>
      <c r="K77" s="333"/>
      <c r="L77" s="333"/>
      <c r="M77" s="335"/>
      <c r="N77" s="335"/>
      <c r="O77" s="361"/>
    </row>
    <row r="78" spans="1:28" x14ac:dyDescent="0.25">
      <c r="A78" s="158" t="s">
        <v>19</v>
      </c>
      <c r="B78" s="159" t="s">
        <v>20</v>
      </c>
      <c r="C78" s="159">
        <v>0</v>
      </c>
      <c r="D78" s="159">
        <v>0</v>
      </c>
      <c r="E78" s="159">
        <v>0</v>
      </c>
      <c r="F78" s="160">
        <f t="shared" si="20"/>
        <v>0</v>
      </c>
      <c r="G78" s="333"/>
      <c r="H78" s="333"/>
      <c r="I78" s="333"/>
      <c r="J78" s="333"/>
      <c r="K78" s="333"/>
      <c r="L78" s="333"/>
      <c r="M78" s="339"/>
      <c r="N78" s="340"/>
      <c r="O78" s="341"/>
    </row>
    <row r="79" spans="1:28" ht="30" x14ac:dyDescent="0.25">
      <c r="A79" s="158" t="s">
        <v>21</v>
      </c>
      <c r="B79" s="159" t="s">
        <v>22</v>
      </c>
      <c r="C79" s="159">
        <v>0</v>
      </c>
      <c r="D79" s="159">
        <v>0</v>
      </c>
      <c r="E79" s="159">
        <v>0</v>
      </c>
      <c r="F79" s="160">
        <f t="shared" si="20"/>
        <v>0</v>
      </c>
      <c r="G79" s="333"/>
      <c r="H79" s="333"/>
      <c r="I79" s="333"/>
      <c r="J79" s="333"/>
      <c r="K79" s="333"/>
      <c r="L79" s="333"/>
      <c r="M79" s="339"/>
      <c r="N79" s="340"/>
      <c r="O79" s="341"/>
    </row>
    <row r="80" spans="1:28" x14ac:dyDescent="0.25">
      <c r="A80" s="333"/>
      <c r="C80" s="333"/>
      <c r="D80" s="333"/>
      <c r="E80" s="333"/>
      <c r="F80" s="333"/>
      <c r="G80" s="333"/>
      <c r="H80" s="333"/>
      <c r="I80" s="333"/>
      <c r="J80" s="333"/>
      <c r="K80" s="333"/>
      <c r="L80" s="333"/>
      <c r="M80" s="333"/>
      <c r="N80" s="342"/>
      <c r="O80" s="256"/>
    </row>
    <row r="81" spans="1:17" x14ac:dyDescent="0.25">
      <c r="A81" s="333"/>
      <c r="C81" s="333"/>
      <c r="D81" s="333"/>
      <c r="E81" s="333"/>
      <c r="F81" s="333"/>
      <c r="G81" s="333"/>
      <c r="H81" s="333"/>
      <c r="I81" s="333"/>
      <c r="J81" s="333"/>
      <c r="K81" s="333"/>
      <c r="L81" s="333"/>
      <c r="M81" s="333"/>
      <c r="N81" s="342"/>
      <c r="O81" s="256"/>
    </row>
    <row r="82" spans="1:17" x14ac:dyDescent="0.25">
      <c r="A82" s="333"/>
      <c r="C82" s="333"/>
      <c r="D82" s="333"/>
      <c r="E82" s="333"/>
      <c r="F82" s="333"/>
      <c r="G82" s="333"/>
      <c r="H82" s="333"/>
      <c r="I82" s="333"/>
      <c r="J82" s="333"/>
      <c r="K82" s="333"/>
      <c r="L82" s="376">
        <f>L85/L86</f>
        <v>0.36040505266471662</v>
      </c>
      <c r="M82" s="376">
        <f>M85/M86</f>
        <v>0.35975765145383926</v>
      </c>
      <c r="N82" s="376">
        <f>N85/N86</f>
        <v>0.36040796844512513</v>
      </c>
      <c r="O82" s="343"/>
    </row>
    <row r="83" spans="1:17" x14ac:dyDescent="0.25">
      <c r="A83" s="344" t="s">
        <v>2</v>
      </c>
      <c r="B83" s="345" t="s">
        <v>23</v>
      </c>
      <c r="C83" s="346" t="s">
        <v>24</v>
      </c>
      <c r="D83" s="346" t="s">
        <v>25</v>
      </c>
      <c r="E83" s="346" t="s">
        <v>26</v>
      </c>
      <c r="F83" s="346" t="s">
        <v>27</v>
      </c>
      <c r="G83" s="346" t="s">
        <v>28</v>
      </c>
      <c r="H83" s="346" t="s">
        <v>29</v>
      </c>
      <c r="I83" s="346" t="s">
        <v>30</v>
      </c>
      <c r="J83" s="346" t="s">
        <v>31</v>
      </c>
      <c r="K83" s="346" t="s">
        <v>32</v>
      </c>
      <c r="L83" s="346" t="s">
        <v>33</v>
      </c>
      <c r="M83" s="346" t="s">
        <v>34</v>
      </c>
      <c r="N83" s="346" t="s">
        <v>35</v>
      </c>
      <c r="O83" s="347" t="s">
        <v>36</v>
      </c>
    </row>
    <row r="84" spans="1:17" ht="45" customHeight="1" x14ac:dyDescent="0.3">
      <c r="A84" s="348" t="s">
        <v>2</v>
      </c>
      <c r="B84" s="420" t="s">
        <v>37</v>
      </c>
      <c r="C84" s="420"/>
      <c r="D84" s="420"/>
      <c r="E84" s="420"/>
      <c r="F84" s="420"/>
      <c r="G84" s="420"/>
      <c r="H84" s="420"/>
      <c r="I84" s="420"/>
      <c r="J84" s="420"/>
      <c r="K84" s="420"/>
      <c r="L84" s="420"/>
      <c r="M84" s="420"/>
      <c r="N84" s="420"/>
      <c r="O84" s="421"/>
    </row>
    <row r="85" spans="1:17" ht="29.25" x14ac:dyDescent="0.25">
      <c r="A85" s="349" t="s">
        <v>9</v>
      </c>
      <c r="B85" s="350" t="s">
        <v>38</v>
      </c>
      <c r="C85" s="357">
        <v>526.59</v>
      </c>
      <c r="D85" s="357">
        <v>765.21</v>
      </c>
      <c r="E85" s="357">
        <v>810.15</v>
      </c>
      <c r="F85" s="357">
        <v>473.61</v>
      </c>
      <c r="G85" s="203">
        <v>1044.17</v>
      </c>
      <c r="H85" s="377">
        <v>984.29</v>
      </c>
      <c r="I85" s="377">
        <v>747.68</v>
      </c>
      <c r="J85" s="351">
        <v>1027.6199999999999</v>
      </c>
      <c r="K85" s="351">
        <v>1598.92</v>
      </c>
      <c r="L85" s="351">
        <v>2747.62</v>
      </c>
      <c r="M85" s="351">
        <v>2569.31</v>
      </c>
      <c r="N85" s="351">
        <v>2748.5</v>
      </c>
      <c r="O85" s="364">
        <f>SUM(C85:N85)/12</f>
        <v>1336.9725000000001</v>
      </c>
      <c r="P85" s="354">
        <f>SUM(C85:N85)</f>
        <v>16043.67</v>
      </c>
      <c r="Q85" s="354">
        <f>P85-D75</f>
        <v>0</v>
      </c>
    </row>
    <row r="86" spans="1:17" ht="30" x14ac:dyDescent="0.25">
      <c r="A86" s="348" t="s">
        <v>2</v>
      </c>
      <c r="B86" s="159" t="s">
        <v>39</v>
      </c>
      <c r="C86" s="206">
        <v>4793.5</v>
      </c>
      <c r="D86" s="206">
        <v>9016.76</v>
      </c>
      <c r="E86" s="206">
        <v>4890.3</v>
      </c>
      <c r="F86" s="206">
        <v>4680.18</v>
      </c>
      <c r="G86" s="205">
        <v>4739.43</v>
      </c>
      <c r="H86" s="206">
        <v>3577.1</v>
      </c>
      <c r="I86" s="206">
        <v>1621.35</v>
      </c>
      <c r="J86" s="206">
        <v>1986.6</v>
      </c>
      <c r="K86" s="206">
        <v>4648.92</v>
      </c>
      <c r="L86" s="206">
        <v>7623.7</v>
      </c>
      <c r="M86" s="206">
        <v>7141.78</v>
      </c>
      <c r="N86" s="206">
        <v>7626.08</v>
      </c>
      <c r="O86" s="364">
        <f>SUM(C86:N86)/12</f>
        <v>5195.4749999999995</v>
      </c>
      <c r="P86" s="354">
        <f>SUM(C86:N86)</f>
        <v>62345.7</v>
      </c>
    </row>
    <row r="87" spans="1:17" ht="23.25" x14ac:dyDescent="0.25">
      <c r="A87" s="348" t="s">
        <v>2</v>
      </c>
      <c r="B87" s="355" t="s">
        <v>40</v>
      </c>
      <c r="C87" s="356" t="s">
        <v>2</v>
      </c>
      <c r="D87" s="356" t="s">
        <v>2</v>
      </c>
      <c r="E87" s="356" t="s">
        <v>2</v>
      </c>
      <c r="F87" s="356" t="s">
        <v>2</v>
      </c>
      <c r="G87" s="356" t="s">
        <v>2</v>
      </c>
      <c r="H87" s="356" t="s">
        <v>2</v>
      </c>
      <c r="I87" s="356" t="s">
        <v>2</v>
      </c>
      <c r="J87" s="356" t="s">
        <v>2</v>
      </c>
      <c r="K87" s="356" t="s">
        <v>2</v>
      </c>
      <c r="L87" s="356" t="s">
        <v>2</v>
      </c>
      <c r="M87" s="356" t="s">
        <v>2</v>
      </c>
      <c r="N87" s="356" t="s">
        <v>2</v>
      </c>
      <c r="O87" s="364">
        <f>SUM(C87:N87)/12</f>
        <v>0</v>
      </c>
      <c r="P87" s="354">
        <f t="shared" ref="P87:P90" si="21">SUM(C87:N87)</f>
        <v>0</v>
      </c>
    </row>
    <row r="88" spans="1:17" ht="29.25" x14ac:dyDescent="0.25">
      <c r="A88" s="349" t="s">
        <v>12</v>
      </c>
      <c r="B88" s="350" t="s">
        <v>41</v>
      </c>
      <c r="C88" s="351">
        <v>5111.82</v>
      </c>
      <c r="D88" s="351">
        <v>5915.4</v>
      </c>
      <c r="E88" s="351">
        <v>5400.22</v>
      </c>
      <c r="F88" s="351">
        <v>2714.85</v>
      </c>
      <c r="G88" s="203">
        <v>1037.75</v>
      </c>
      <c r="H88" s="377">
        <v>396.35</v>
      </c>
      <c r="I88" s="377">
        <v>235.91</v>
      </c>
      <c r="J88" s="357">
        <v>261.07</v>
      </c>
      <c r="K88" s="351">
        <v>530.91999999999996</v>
      </c>
      <c r="L88" s="351">
        <v>8050.11</v>
      </c>
      <c r="M88" s="351">
        <v>9405.6</v>
      </c>
      <c r="N88" s="351">
        <v>13846.02</v>
      </c>
      <c r="O88" s="364">
        <f>SUM(C88:N88)/12</f>
        <v>4408.8349999999991</v>
      </c>
      <c r="P88" s="354">
        <f>SUM(C88:N88)</f>
        <v>52906.01999999999</v>
      </c>
      <c r="Q88" s="354">
        <f>P88-D76</f>
        <v>0</v>
      </c>
    </row>
    <row r="89" spans="1:17" ht="30" x14ac:dyDescent="0.25">
      <c r="A89" s="348" t="s">
        <v>2</v>
      </c>
      <c r="B89" s="159" t="s">
        <v>42</v>
      </c>
      <c r="C89" s="356">
        <v>74.17</v>
      </c>
      <c r="D89" s="378">
        <v>52.2</v>
      </c>
      <c r="E89" s="356">
        <v>47.66</v>
      </c>
      <c r="F89" s="356">
        <v>27.83</v>
      </c>
      <c r="G89" s="348">
        <v>9.09</v>
      </c>
      <c r="H89" s="356">
        <v>3.47</v>
      </c>
      <c r="I89" s="356">
        <v>2.15</v>
      </c>
      <c r="J89" s="356">
        <v>2.3199999999999998</v>
      </c>
      <c r="K89" s="356">
        <v>3.58</v>
      </c>
      <c r="L89" s="356">
        <v>37.89</v>
      </c>
      <c r="M89" s="356">
        <v>44.27</v>
      </c>
      <c r="N89" s="356">
        <v>65.66</v>
      </c>
      <c r="O89" s="364">
        <f>SUM(C89:N89)/12</f>
        <v>30.857499999999998</v>
      </c>
      <c r="P89" s="354">
        <f t="shared" si="21"/>
        <v>370.28999999999996</v>
      </c>
    </row>
    <row r="90" spans="1:17" ht="23.25" x14ac:dyDescent="0.25">
      <c r="A90" s="348" t="s">
        <v>2</v>
      </c>
      <c r="B90" s="355" t="s">
        <v>40</v>
      </c>
      <c r="C90" s="356" t="s">
        <v>2</v>
      </c>
      <c r="D90" s="356" t="s">
        <v>2</v>
      </c>
      <c r="E90" s="356" t="s">
        <v>2</v>
      </c>
      <c r="F90" s="356" t="s">
        <v>2</v>
      </c>
      <c r="G90" s="356" t="s">
        <v>2</v>
      </c>
      <c r="H90" s="356" t="s">
        <v>2</v>
      </c>
      <c r="I90" s="356" t="s">
        <v>2</v>
      </c>
      <c r="J90" s="356" t="s">
        <v>2</v>
      </c>
      <c r="K90" s="356" t="s">
        <v>2</v>
      </c>
      <c r="L90" s="356" t="s">
        <v>2</v>
      </c>
      <c r="M90" s="356" t="s">
        <v>2</v>
      </c>
      <c r="N90" s="356" t="s">
        <v>2</v>
      </c>
      <c r="O90" s="371" t="s">
        <v>2</v>
      </c>
      <c r="P90" s="354">
        <f t="shared" si="21"/>
        <v>0</v>
      </c>
    </row>
    <row r="94" spans="1:17" ht="18.75" x14ac:dyDescent="0.3">
      <c r="A94" s="422" t="s">
        <v>120</v>
      </c>
      <c r="B94" s="422"/>
      <c r="C94" s="422"/>
      <c r="D94" s="422"/>
      <c r="E94" s="422"/>
      <c r="F94" s="422"/>
      <c r="G94" s="422"/>
      <c r="H94" s="422"/>
      <c r="I94" s="422"/>
      <c r="J94" s="422"/>
      <c r="K94" s="422"/>
      <c r="L94" s="422"/>
      <c r="M94" s="422"/>
      <c r="N94" s="422"/>
    </row>
    <row r="95" spans="1:17" x14ac:dyDescent="0.25">
      <c r="A95" s="419" t="s">
        <v>0</v>
      </c>
      <c r="B95" s="419"/>
      <c r="C95" s="419"/>
      <c r="D95" s="419"/>
      <c r="E95" s="419"/>
      <c r="F95" s="419"/>
      <c r="G95" s="419"/>
      <c r="H95" s="419"/>
      <c r="I95" s="419"/>
      <c r="J95" s="419"/>
      <c r="K95" s="419"/>
      <c r="L95" s="419"/>
      <c r="M95" s="419"/>
      <c r="N95" s="419"/>
    </row>
    <row r="96" spans="1:17" ht="19.5" x14ac:dyDescent="0.35">
      <c r="A96" s="417" t="s">
        <v>1</v>
      </c>
      <c r="B96" s="417"/>
      <c r="C96" s="417"/>
      <c r="D96" s="417"/>
      <c r="E96" s="417"/>
      <c r="F96" s="417"/>
      <c r="G96" s="417"/>
      <c r="H96" s="417"/>
      <c r="I96" s="417"/>
      <c r="J96" s="417"/>
      <c r="K96" s="417"/>
      <c r="L96" s="417"/>
      <c r="M96" s="417"/>
      <c r="N96" s="417"/>
      <c r="O96" s="417"/>
    </row>
    <row r="97" spans="1:17" ht="75" x14ac:dyDescent="0.25">
      <c r="A97" s="156" t="s">
        <v>2</v>
      </c>
      <c r="B97" s="157" t="s">
        <v>2</v>
      </c>
      <c r="C97" s="157" t="s">
        <v>3</v>
      </c>
      <c r="D97" s="157" t="s">
        <v>4</v>
      </c>
      <c r="E97" s="157" t="s">
        <v>5</v>
      </c>
      <c r="F97" s="157" t="s">
        <v>6</v>
      </c>
      <c r="G97" s="333"/>
      <c r="H97" s="333"/>
      <c r="I97" s="333"/>
      <c r="J97" s="333"/>
      <c r="K97" s="333"/>
      <c r="L97" s="333"/>
      <c r="M97" s="335"/>
      <c r="N97" s="335"/>
      <c r="O97" s="335"/>
    </row>
    <row r="98" spans="1:17" x14ac:dyDescent="0.25">
      <c r="A98" s="158" t="s">
        <v>9</v>
      </c>
      <c r="B98" s="159" t="s">
        <v>10</v>
      </c>
      <c r="C98" s="156">
        <v>20932.04</v>
      </c>
      <c r="D98" s="157">
        <v>4322.82</v>
      </c>
      <c r="E98" s="156">
        <v>4322.82</v>
      </c>
      <c r="F98" s="159">
        <f>D98-E98</f>
        <v>0</v>
      </c>
      <c r="I98" s="333"/>
      <c r="J98" s="333"/>
      <c r="K98" s="333"/>
      <c r="L98" s="333"/>
      <c r="M98" s="335"/>
      <c r="N98" s="337"/>
      <c r="O98" s="338"/>
    </row>
    <row r="99" spans="1:17" x14ac:dyDescent="0.25">
      <c r="A99" s="158" t="s">
        <v>12</v>
      </c>
      <c r="B99" s="159" t="s">
        <v>13</v>
      </c>
      <c r="C99" s="159">
        <v>273.14</v>
      </c>
      <c r="D99" s="159">
        <v>24927.69</v>
      </c>
      <c r="E99" s="156">
        <v>20677.18</v>
      </c>
      <c r="F99" s="159">
        <f>D99-E99</f>
        <v>4250.5099999999984</v>
      </c>
      <c r="M99" s="335"/>
      <c r="N99" s="337"/>
      <c r="O99" s="361"/>
    </row>
    <row r="100" spans="1:17" x14ac:dyDescent="0.25">
      <c r="A100" s="158" t="s">
        <v>15</v>
      </c>
      <c r="B100" s="159" t="s">
        <v>16</v>
      </c>
      <c r="C100" s="159">
        <v>0</v>
      </c>
      <c r="D100" s="159">
        <v>0</v>
      </c>
      <c r="E100" s="159">
        <v>0</v>
      </c>
      <c r="F100" s="159" t="s">
        <v>17</v>
      </c>
      <c r="G100" s="333"/>
      <c r="H100" s="333"/>
      <c r="I100" s="333"/>
      <c r="J100" s="333"/>
      <c r="K100" s="333"/>
      <c r="L100" s="333"/>
      <c r="M100" s="335"/>
      <c r="N100" s="335"/>
      <c r="O100" s="361"/>
    </row>
    <row r="101" spans="1:17" x14ac:dyDescent="0.25">
      <c r="A101" s="158" t="s">
        <v>19</v>
      </c>
      <c r="B101" s="159" t="s">
        <v>20</v>
      </c>
      <c r="C101" s="159">
        <v>0</v>
      </c>
      <c r="D101" s="159">
        <v>0</v>
      </c>
      <c r="E101" s="159">
        <v>0</v>
      </c>
      <c r="F101" s="159" t="s">
        <v>17</v>
      </c>
      <c r="G101" s="333"/>
      <c r="H101" s="333"/>
      <c r="I101" s="333"/>
      <c r="J101" s="333"/>
      <c r="K101" s="333"/>
      <c r="L101" s="333"/>
      <c r="M101" s="339"/>
      <c r="N101" s="340"/>
      <c r="O101" s="341"/>
    </row>
    <row r="102" spans="1:17" ht="30" x14ac:dyDescent="0.25">
      <c r="A102" s="158" t="s">
        <v>21</v>
      </c>
      <c r="B102" s="159" t="s">
        <v>22</v>
      </c>
      <c r="C102" s="159">
        <v>0</v>
      </c>
      <c r="D102" s="159">
        <v>0</v>
      </c>
      <c r="E102" s="159">
        <v>0</v>
      </c>
      <c r="F102" s="159" t="s">
        <v>17</v>
      </c>
      <c r="G102" s="333"/>
      <c r="H102" s="333"/>
      <c r="I102" s="333"/>
      <c r="J102" s="333"/>
      <c r="K102" s="333"/>
      <c r="L102" s="333"/>
      <c r="M102" s="339"/>
      <c r="N102" s="340"/>
      <c r="O102" s="341"/>
    </row>
    <row r="103" spans="1:17" x14ac:dyDescent="0.25">
      <c r="A103" s="333"/>
      <c r="C103" s="333"/>
      <c r="D103" s="333"/>
      <c r="E103" s="333"/>
      <c r="F103" s="333"/>
      <c r="G103" s="333"/>
      <c r="H103" s="333"/>
      <c r="I103" s="333"/>
      <c r="J103" s="333"/>
      <c r="K103" s="333"/>
      <c r="L103" s="333"/>
      <c r="M103" s="333"/>
      <c r="N103" s="342"/>
      <c r="O103" s="256"/>
    </row>
    <row r="104" spans="1:17" x14ac:dyDescent="0.25">
      <c r="A104" s="333"/>
      <c r="C104" s="333"/>
      <c r="D104" s="333"/>
      <c r="E104" s="333"/>
      <c r="F104" s="333"/>
      <c r="G104" s="333"/>
      <c r="H104" s="333"/>
      <c r="I104" s="333"/>
      <c r="J104" s="333"/>
      <c r="K104" s="333"/>
      <c r="L104" s="333"/>
      <c r="M104" s="333"/>
      <c r="N104" s="342"/>
      <c r="O104" s="256"/>
    </row>
    <row r="105" spans="1:17" x14ac:dyDescent="0.25">
      <c r="A105" s="333"/>
      <c r="C105" s="333"/>
      <c r="D105" s="333"/>
      <c r="E105" s="333"/>
      <c r="F105" s="333"/>
      <c r="G105" s="333"/>
      <c r="H105" s="333"/>
      <c r="I105" s="333"/>
      <c r="J105" s="333"/>
      <c r="K105" s="333"/>
      <c r="L105" s="376">
        <f>L108/L109</f>
        <v>0.20360819828408008</v>
      </c>
      <c r="M105" s="376">
        <f>M108/M109</f>
        <v>0.19820408163265307</v>
      </c>
      <c r="N105" s="376">
        <f>N108/N109</f>
        <v>0.20458343848355134</v>
      </c>
      <c r="O105" s="343"/>
    </row>
    <row r="106" spans="1:17" x14ac:dyDescent="0.25">
      <c r="A106" s="344" t="s">
        <v>2</v>
      </c>
      <c r="B106" s="345" t="s">
        <v>23</v>
      </c>
      <c r="C106" s="346" t="s">
        <v>24</v>
      </c>
      <c r="D106" s="346" t="s">
        <v>25</v>
      </c>
      <c r="E106" s="346" t="s">
        <v>26</v>
      </c>
      <c r="F106" s="346" t="s">
        <v>27</v>
      </c>
      <c r="G106" s="346" t="s">
        <v>28</v>
      </c>
      <c r="H106" s="346" t="s">
        <v>29</v>
      </c>
      <c r="I106" s="346" t="s">
        <v>30</v>
      </c>
      <c r="J106" s="346" t="s">
        <v>31</v>
      </c>
      <c r="K106" s="346" t="s">
        <v>32</v>
      </c>
      <c r="L106" s="346" t="s">
        <v>33</v>
      </c>
      <c r="M106" s="346" t="s">
        <v>34</v>
      </c>
      <c r="N106" s="346" t="s">
        <v>35</v>
      </c>
      <c r="O106" s="347" t="s">
        <v>36</v>
      </c>
    </row>
    <row r="107" spans="1:17" ht="18.75" x14ac:dyDescent="0.3">
      <c r="A107" s="348" t="s">
        <v>2</v>
      </c>
      <c r="B107" s="420" t="s">
        <v>37</v>
      </c>
      <c r="C107" s="420"/>
      <c r="D107" s="420"/>
      <c r="E107" s="420"/>
      <c r="F107" s="420"/>
      <c r="G107" s="420"/>
      <c r="H107" s="420"/>
      <c r="I107" s="420"/>
      <c r="J107" s="420"/>
      <c r="K107" s="420"/>
      <c r="L107" s="420"/>
      <c r="M107" s="420"/>
      <c r="N107" s="420"/>
      <c r="O107" s="421"/>
    </row>
    <row r="108" spans="1:17" ht="29.25" x14ac:dyDescent="0.25">
      <c r="A108" s="349" t="s">
        <v>9</v>
      </c>
      <c r="B108" s="350" t="s">
        <v>38</v>
      </c>
      <c r="C108" s="357">
        <v>299.41000000000003</v>
      </c>
      <c r="D108" s="357">
        <v>338.04</v>
      </c>
      <c r="E108" s="357">
        <v>326.22000000000003</v>
      </c>
      <c r="F108" s="357">
        <v>265.66000000000003</v>
      </c>
      <c r="G108" s="357">
        <v>501.7</v>
      </c>
      <c r="H108" s="357">
        <v>295.97000000000003</v>
      </c>
      <c r="I108" s="357">
        <v>225.68</v>
      </c>
      <c r="J108" s="357">
        <v>263.05</v>
      </c>
      <c r="K108" s="379">
        <v>464.66</v>
      </c>
      <c r="L108" s="380">
        <v>427.17</v>
      </c>
      <c r="M108" s="380">
        <v>485.6</v>
      </c>
      <c r="N108" s="380">
        <v>429.66</v>
      </c>
      <c r="O108" s="364">
        <f>SUM(C108:J108)/8</f>
        <v>314.46625000000006</v>
      </c>
      <c r="P108" s="354">
        <f>SUM(C108:N108)</f>
        <v>4322.8200000000006</v>
      </c>
      <c r="Q108" s="354">
        <f>P108-D98</f>
        <v>0</v>
      </c>
    </row>
    <row r="109" spans="1:17" ht="30" x14ac:dyDescent="0.25">
      <c r="A109" s="348" t="s">
        <v>2</v>
      </c>
      <c r="B109" s="159" t="s">
        <v>39</v>
      </c>
      <c r="C109" s="206">
        <v>2507</v>
      </c>
      <c r="D109" s="206">
        <v>2298</v>
      </c>
      <c r="E109" s="206">
        <v>2217</v>
      </c>
      <c r="F109" s="206">
        <v>1805</v>
      </c>
      <c r="G109" s="206">
        <v>1791</v>
      </c>
      <c r="H109" s="356">
        <v>778</v>
      </c>
      <c r="I109" s="356">
        <v>432</v>
      </c>
      <c r="J109" s="356">
        <v>615.83000000000004</v>
      </c>
      <c r="K109" s="381">
        <v>1840.04</v>
      </c>
      <c r="L109" s="382">
        <v>2098</v>
      </c>
      <c r="M109" s="382">
        <v>2450</v>
      </c>
      <c r="N109" s="382">
        <v>2100.17</v>
      </c>
      <c r="O109" s="364">
        <f>SUM(C109:J109)/8</f>
        <v>1555.47875</v>
      </c>
      <c r="P109" s="354">
        <f t="shared" ref="P109:P113" si="22">SUM(C109:N109)</f>
        <v>20932.04</v>
      </c>
    </row>
    <row r="110" spans="1:17" ht="23.25" x14ac:dyDescent="0.25">
      <c r="A110" s="348" t="s">
        <v>2</v>
      </c>
      <c r="B110" s="355" t="s">
        <v>40</v>
      </c>
      <c r="C110" s="356" t="s">
        <v>2</v>
      </c>
      <c r="D110" s="356" t="s">
        <v>2</v>
      </c>
      <c r="E110" s="356" t="s">
        <v>2</v>
      </c>
      <c r="F110" s="356" t="s">
        <v>2</v>
      </c>
      <c r="G110" s="356" t="s">
        <v>2</v>
      </c>
      <c r="H110" s="356" t="s">
        <v>2</v>
      </c>
      <c r="I110" s="356" t="s">
        <v>2</v>
      </c>
      <c r="J110" s="356" t="s">
        <v>2</v>
      </c>
      <c r="K110" s="356" t="s">
        <v>2</v>
      </c>
      <c r="L110" s="356" t="s">
        <v>2</v>
      </c>
      <c r="M110" s="356" t="s">
        <v>2</v>
      </c>
      <c r="N110" s="356" t="s">
        <v>2</v>
      </c>
      <c r="O110" s="364">
        <f t="shared" ref="O110:O112" si="23">SUM(C110:I110)/7</f>
        <v>0</v>
      </c>
      <c r="P110" s="354">
        <f t="shared" si="22"/>
        <v>0</v>
      </c>
    </row>
    <row r="111" spans="1:17" ht="29.25" x14ac:dyDescent="0.25">
      <c r="A111" s="349" t="s">
        <v>12</v>
      </c>
      <c r="B111" s="350" t="s">
        <v>41</v>
      </c>
      <c r="C111" s="351">
        <v>3755.03</v>
      </c>
      <c r="D111" s="351">
        <v>3299.77</v>
      </c>
      <c r="E111" s="351">
        <v>3253.38</v>
      </c>
      <c r="F111" s="351">
        <v>1344.18</v>
      </c>
      <c r="G111" s="357">
        <v>179.78</v>
      </c>
      <c r="H111" s="357">
        <v>7.74</v>
      </c>
      <c r="I111" s="357">
        <v>0</v>
      </c>
      <c r="J111" s="357">
        <v>0</v>
      </c>
      <c r="K111" s="379">
        <v>0</v>
      </c>
      <c r="L111" s="383">
        <v>2682.43</v>
      </c>
      <c r="M111" s="383">
        <v>3697.52</v>
      </c>
      <c r="N111" s="383">
        <v>6707.86</v>
      </c>
      <c r="O111" s="364">
        <f>SUM(C111:I111)/7</f>
        <v>1691.4114285714288</v>
      </c>
      <c r="P111" s="354">
        <f>SUM(C111:N111)</f>
        <v>24927.690000000002</v>
      </c>
      <c r="Q111" s="354">
        <f>P111-D99</f>
        <v>0</v>
      </c>
    </row>
    <row r="112" spans="1:17" ht="30" x14ac:dyDescent="0.25">
      <c r="A112" s="348" t="s">
        <v>2</v>
      </c>
      <c r="B112" s="159" t="s">
        <v>42</v>
      </c>
      <c r="C112" s="356">
        <v>55.48</v>
      </c>
      <c r="D112" s="356">
        <v>48.75</v>
      </c>
      <c r="E112" s="356">
        <v>42.44</v>
      </c>
      <c r="F112" s="356">
        <v>17.53</v>
      </c>
      <c r="G112" s="356">
        <v>2.35</v>
      </c>
      <c r="H112" s="356">
        <v>0.1</v>
      </c>
      <c r="I112" s="356">
        <v>0</v>
      </c>
      <c r="J112" s="356">
        <v>0</v>
      </c>
      <c r="K112" s="348">
        <v>0</v>
      </c>
      <c r="L112" s="356">
        <v>23.36</v>
      </c>
      <c r="M112" s="356">
        <v>29.54</v>
      </c>
      <c r="N112" s="356">
        <v>53.59</v>
      </c>
      <c r="O112" s="364">
        <f t="shared" si="23"/>
        <v>23.807142857142853</v>
      </c>
      <c r="P112" s="354">
        <f t="shared" si="22"/>
        <v>273.14</v>
      </c>
    </row>
    <row r="113" spans="1:16" ht="23.25" x14ac:dyDescent="0.25">
      <c r="A113" s="348" t="s">
        <v>2</v>
      </c>
      <c r="B113" s="355" t="s">
        <v>40</v>
      </c>
      <c r="C113" s="356" t="s">
        <v>2</v>
      </c>
      <c r="D113" s="356" t="s">
        <v>2</v>
      </c>
      <c r="E113" s="356" t="s">
        <v>2</v>
      </c>
      <c r="F113" s="356" t="s">
        <v>2</v>
      </c>
      <c r="G113" s="356" t="s">
        <v>2</v>
      </c>
      <c r="H113" s="356" t="s">
        <v>2</v>
      </c>
      <c r="I113" s="356" t="s">
        <v>2</v>
      </c>
      <c r="J113" s="356" t="s">
        <v>2</v>
      </c>
      <c r="K113" s="356" t="s">
        <v>2</v>
      </c>
      <c r="L113" s="356" t="s">
        <v>2</v>
      </c>
      <c r="M113" s="356" t="s">
        <v>2</v>
      </c>
      <c r="N113" s="356" t="s">
        <v>2</v>
      </c>
      <c r="O113" s="371" t="s">
        <v>2</v>
      </c>
      <c r="P113" s="354">
        <f t="shared" si="22"/>
        <v>0</v>
      </c>
    </row>
    <row r="117" spans="1:16" ht="18.75" x14ac:dyDescent="0.3">
      <c r="A117" s="422" t="s">
        <v>121</v>
      </c>
      <c r="B117" s="422"/>
      <c r="C117" s="422"/>
      <c r="D117" s="422"/>
      <c r="E117" s="422"/>
      <c r="F117" s="422"/>
      <c r="G117" s="422"/>
      <c r="H117" s="422"/>
      <c r="I117" s="422"/>
      <c r="J117" s="422"/>
      <c r="K117" s="422"/>
      <c r="L117" s="422"/>
      <c r="M117" s="422"/>
      <c r="N117" s="422"/>
    </row>
    <row r="118" spans="1:16" x14ac:dyDescent="0.25">
      <c r="A118" s="419" t="s">
        <v>0</v>
      </c>
      <c r="B118" s="419"/>
      <c r="C118" s="419"/>
      <c r="D118" s="419"/>
      <c r="E118" s="419"/>
      <c r="F118" s="419"/>
      <c r="G118" s="419"/>
      <c r="H118" s="419"/>
      <c r="I118" s="419"/>
      <c r="J118" s="419"/>
      <c r="K118" s="419"/>
      <c r="L118" s="419"/>
      <c r="M118" s="419"/>
      <c r="N118" s="419"/>
    </row>
    <row r="119" spans="1:16" ht="19.5" x14ac:dyDescent="0.35">
      <c r="A119" s="417" t="s">
        <v>1</v>
      </c>
      <c r="B119" s="417"/>
      <c r="C119" s="417"/>
      <c r="D119" s="417"/>
      <c r="E119" s="417"/>
      <c r="F119" s="417"/>
      <c r="G119" s="417"/>
      <c r="H119" s="417"/>
      <c r="I119" s="417"/>
      <c r="J119" s="417"/>
      <c r="K119" s="417"/>
      <c r="L119" s="417"/>
      <c r="M119" s="417"/>
      <c r="N119" s="417"/>
      <c r="O119" s="417"/>
    </row>
    <row r="120" spans="1:16" ht="75" x14ac:dyDescent="0.25">
      <c r="A120" s="156" t="s">
        <v>2</v>
      </c>
      <c r="B120" s="157" t="s">
        <v>2</v>
      </c>
      <c r="C120" s="157" t="s">
        <v>3</v>
      </c>
      <c r="D120" s="157" t="s">
        <v>4</v>
      </c>
      <c r="E120" s="157" t="s">
        <v>5</v>
      </c>
      <c r="F120" s="157" t="s">
        <v>6</v>
      </c>
      <c r="G120" s="333"/>
      <c r="H120" s="333"/>
      <c r="I120" s="333"/>
      <c r="J120" s="333"/>
      <c r="K120" s="333"/>
      <c r="L120" s="339"/>
      <c r="M120" s="335"/>
      <c r="N120" s="335"/>
      <c r="O120" s="335"/>
    </row>
    <row r="121" spans="1:16" x14ac:dyDescent="0.25">
      <c r="A121" s="158" t="s">
        <v>9</v>
      </c>
      <c r="B121" s="159" t="s">
        <v>10</v>
      </c>
      <c r="C121" s="159">
        <v>30500</v>
      </c>
      <c r="D121" s="159">
        <v>7190</v>
      </c>
      <c r="E121" s="159">
        <v>6500</v>
      </c>
      <c r="F121" s="160">
        <f>D121-E121</f>
        <v>690</v>
      </c>
      <c r="G121" s="333"/>
      <c r="H121" s="333"/>
      <c r="I121" s="333"/>
      <c r="J121" s="333"/>
      <c r="K121" s="333"/>
      <c r="L121" s="339"/>
      <c r="M121" s="335"/>
      <c r="N121" s="337"/>
      <c r="O121" s="338"/>
    </row>
    <row r="122" spans="1:16" x14ac:dyDescent="0.25">
      <c r="A122" s="158" t="s">
        <v>12</v>
      </c>
      <c r="B122" s="159" t="s">
        <v>13</v>
      </c>
      <c r="C122" s="159">
        <v>188</v>
      </c>
      <c r="D122" s="159">
        <v>47000</v>
      </c>
      <c r="E122" s="159">
        <v>12849</v>
      </c>
      <c r="F122" s="160">
        <f t="shared" ref="F122:F125" si="24">D122-E122</f>
        <v>34151</v>
      </c>
      <c r="G122" s="424"/>
      <c r="H122" s="424"/>
      <c r="I122" s="424"/>
      <c r="J122" s="424"/>
      <c r="K122" s="425"/>
      <c r="L122" s="339"/>
      <c r="M122" s="335"/>
      <c r="N122" s="337"/>
      <c r="O122" s="361"/>
    </row>
    <row r="123" spans="1:16" x14ac:dyDescent="0.25">
      <c r="A123" s="158" t="s">
        <v>15</v>
      </c>
      <c r="B123" s="159" t="s">
        <v>16</v>
      </c>
      <c r="C123" s="159">
        <v>0</v>
      </c>
      <c r="D123" s="159">
        <v>0</v>
      </c>
      <c r="E123" s="159">
        <v>0</v>
      </c>
      <c r="F123" s="160">
        <f t="shared" si="24"/>
        <v>0</v>
      </c>
      <c r="G123" s="424"/>
      <c r="H123" s="424"/>
      <c r="I123" s="424"/>
      <c r="J123" s="424"/>
      <c r="K123" s="425"/>
      <c r="L123" s="339"/>
      <c r="M123" s="335"/>
      <c r="N123" s="335"/>
      <c r="O123" s="361"/>
    </row>
    <row r="124" spans="1:16" x14ac:dyDescent="0.25">
      <c r="A124" s="158" t="s">
        <v>19</v>
      </c>
      <c r="B124" s="159" t="s">
        <v>20</v>
      </c>
      <c r="C124" s="159">
        <v>0</v>
      </c>
      <c r="D124" s="159">
        <v>0</v>
      </c>
      <c r="E124" s="159">
        <v>0</v>
      </c>
      <c r="F124" s="160">
        <f t="shared" si="24"/>
        <v>0</v>
      </c>
      <c r="L124" s="336"/>
      <c r="M124" s="336"/>
      <c r="N124" s="336"/>
      <c r="O124" s="336"/>
    </row>
    <row r="125" spans="1:16" ht="30" x14ac:dyDescent="0.25">
      <c r="A125" s="158" t="s">
        <v>21</v>
      </c>
      <c r="B125" s="159" t="s">
        <v>22</v>
      </c>
      <c r="C125" s="159">
        <v>0</v>
      </c>
      <c r="D125" s="159">
        <v>0</v>
      </c>
      <c r="E125" s="159">
        <v>0</v>
      </c>
      <c r="F125" s="160">
        <f t="shared" si="24"/>
        <v>0</v>
      </c>
      <c r="G125" s="333"/>
      <c r="H125" s="333"/>
      <c r="I125" s="333"/>
      <c r="J125" s="333"/>
      <c r="K125" s="333"/>
      <c r="L125" s="339"/>
      <c r="M125" s="339"/>
      <c r="N125" s="340"/>
      <c r="O125" s="341"/>
    </row>
    <row r="126" spans="1:16" x14ac:dyDescent="0.25">
      <c r="A126" s="333"/>
      <c r="C126" s="333"/>
      <c r="D126" s="333"/>
      <c r="E126" s="333"/>
      <c r="F126" s="333"/>
      <c r="G126" s="333"/>
      <c r="H126" s="333"/>
      <c r="I126" s="333"/>
      <c r="J126" s="333"/>
      <c r="K126" s="333"/>
      <c r="L126" s="333"/>
      <c r="M126" s="333"/>
      <c r="N126" s="342"/>
      <c r="O126" s="256"/>
    </row>
    <row r="127" spans="1:16" x14ac:dyDescent="0.25">
      <c r="A127" s="333"/>
      <c r="C127" s="333"/>
      <c r="D127" s="333"/>
      <c r="E127" s="333"/>
      <c r="F127" s="333"/>
      <c r="G127" s="333"/>
      <c r="H127" s="333"/>
      <c r="I127" s="333"/>
      <c r="J127" s="333"/>
      <c r="K127" s="333"/>
      <c r="L127" s="333"/>
      <c r="M127" s="333"/>
      <c r="N127" s="342"/>
      <c r="O127" s="256"/>
    </row>
    <row r="128" spans="1:16" x14ac:dyDescent="0.25">
      <c r="A128" s="333"/>
      <c r="C128" s="333"/>
      <c r="D128" s="333"/>
      <c r="E128" s="333"/>
      <c r="F128" s="333"/>
      <c r="G128" s="333"/>
      <c r="H128" s="333"/>
      <c r="I128" s="333"/>
      <c r="J128" s="333"/>
      <c r="K128" s="333"/>
      <c r="L128" s="376">
        <f>L131/L132</f>
        <v>0.25233214285714284</v>
      </c>
      <c r="M128" s="376">
        <f>M131/M132</f>
        <v>0.31638181818181815</v>
      </c>
      <c r="N128" s="376">
        <f>N131/N132</f>
        <v>0.33585333333333334</v>
      </c>
      <c r="O128" s="343"/>
    </row>
    <row r="129" spans="1:17" x14ac:dyDescent="0.25">
      <c r="A129" s="344" t="s">
        <v>2</v>
      </c>
      <c r="B129" s="345" t="s">
        <v>23</v>
      </c>
      <c r="C129" s="346" t="s">
        <v>24</v>
      </c>
      <c r="D129" s="346" t="s">
        <v>25</v>
      </c>
      <c r="E129" s="346" t="s">
        <v>26</v>
      </c>
      <c r="F129" s="346" t="s">
        <v>27</v>
      </c>
      <c r="G129" s="346" t="s">
        <v>28</v>
      </c>
      <c r="H129" s="346" t="s">
        <v>29</v>
      </c>
      <c r="I129" s="346" t="s">
        <v>30</v>
      </c>
      <c r="J129" s="346" t="s">
        <v>31</v>
      </c>
      <c r="K129" s="346" t="s">
        <v>32</v>
      </c>
      <c r="L129" s="346" t="s">
        <v>33</v>
      </c>
      <c r="M129" s="346" t="s">
        <v>34</v>
      </c>
      <c r="N129" s="346" t="s">
        <v>35</v>
      </c>
      <c r="O129" s="347" t="s">
        <v>36</v>
      </c>
    </row>
    <row r="130" spans="1:17" ht="18.75" x14ac:dyDescent="0.3">
      <c r="A130" s="348" t="s">
        <v>2</v>
      </c>
      <c r="B130" s="420" t="s">
        <v>37</v>
      </c>
      <c r="C130" s="420"/>
      <c r="D130" s="420"/>
      <c r="E130" s="420"/>
      <c r="F130" s="420"/>
      <c r="G130" s="420"/>
      <c r="H130" s="420"/>
      <c r="I130" s="420"/>
      <c r="J130" s="420"/>
      <c r="K130" s="420"/>
      <c r="L130" s="420"/>
      <c r="M130" s="420"/>
      <c r="N130" s="420"/>
      <c r="O130" s="421"/>
    </row>
    <row r="131" spans="1:17" ht="29.25" x14ac:dyDescent="0.25">
      <c r="A131" s="349" t="s">
        <v>9</v>
      </c>
      <c r="B131" s="350" t="s">
        <v>38</v>
      </c>
      <c r="C131" s="357">
        <v>412.16</v>
      </c>
      <c r="D131" s="357">
        <v>474.68</v>
      </c>
      <c r="E131" s="357">
        <v>465.04</v>
      </c>
      <c r="F131" s="357">
        <v>389.61</v>
      </c>
      <c r="G131" s="357">
        <v>680.21</v>
      </c>
      <c r="H131" s="357">
        <v>547.15</v>
      </c>
      <c r="I131" s="357">
        <v>315.20999999999998</v>
      </c>
      <c r="J131" s="357">
        <v>370.78</v>
      </c>
      <c r="K131" s="357">
        <f>777.01</f>
        <v>777.01</v>
      </c>
      <c r="L131" s="357">
        <v>706.53</v>
      </c>
      <c r="M131" s="351">
        <v>1044.06</v>
      </c>
      <c r="N131" s="351">
        <v>1007.56</v>
      </c>
      <c r="O131" s="352">
        <f>SUM(C131:N131)/12</f>
        <v>599.16666666666663</v>
      </c>
      <c r="P131" s="354">
        <f t="shared" ref="P131:P136" si="25">SUM(C131:N131)</f>
        <v>7190</v>
      </c>
      <c r="Q131" s="354">
        <f>P131-D121</f>
        <v>0</v>
      </c>
    </row>
    <row r="132" spans="1:17" ht="30" x14ac:dyDescent="0.25">
      <c r="A132" s="348" t="s">
        <v>2</v>
      </c>
      <c r="B132" s="159" t="s">
        <v>39</v>
      </c>
      <c r="C132" s="206">
        <v>3451.11</v>
      </c>
      <c r="D132" s="206">
        <v>3226.12</v>
      </c>
      <c r="E132" s="206">
        <v>3160.63</v>
      </c>
      <c r="F132" s="206">
        <v>2594.69</v>
      </c>
      <c r="G132" s="206">
        <v>2595.12</v>
      </c>
      <c r="H132" s="206">
        <v>1939.77</v>
      </c>
      <c r="I132" s="356">
        <v>797.29</v>
      </c>
      <c r="J132" s="206">
        <v>1070.8800000000001</v>
      </c>
      <c r="K132" s="206">
        <v>2564.39</v>
      </c>
      <c r="L132" s="206">
        <v>2800</v>
      </c>
      <c r="M132" s="206">
        <v>3300</v>
      </c>
      <c r="N132" s="206">
        <v>3000</v>
      </c>
      <c r="O132" s="352">
        <f t="shared" ref="O132:O135" si="26">SUM(C132:N132)/12</f>
        <v>2541.666666666667</v>
      </c>
      <c r="P132" s="354">
        <f t="shared" si="25"/>
        <v>30500.000000000004</v>
      </c>
    </row>
    <row r="133" spans="1:17" ht="23.25" x14ac:dyDescent="0.25">
      <c r="A133" s="348" t="s">
        <v>2</v>
      </c>
      <c r="B133" s="355" t="s">
        <v>40</v>
      </c>
      <c r="C133" s="356" t="s">
        <v>2</v>
      </c>
      <c r="D133" s="356" t="s">
        <v>2</v>
      </c>
      <c r="E133" s="356" t="s">
        <v>2</v>
      </c>
      <c r="F133" s="356" t="s">
        <v>2</v>
      </c>
      <c r="G133" s="356" t="s">
        <v>2</v>
      </c>
      <c r="H133" s="356" t="s">
        <v>2</v>
      </c>
      <c r="I133" s="356" t="s">
        <v>2</v>
      </c>
      <c r="J133" s="356" t="s">
        <v>2</v>
      </c>
      <c r="K133" s="356" t="s">
        <v>2</v>
      </c>
      <c r="L133" s="356" t="s">
        <v>2</v>
      </c>
      <c r="M133" s="356" t="s">
        <v>2</v>
      </c>
      <c r="N133" s="356" t="s">
        <v>2</v>
      </c>
      <c r="O133" s="352">
        <f t="shared" si="26"/>
        <v>0</v>
      </c>
      <c r="P133" s="354">
        <f t="shared" si="25"/>
        <v>0</v>
      </c>
    </row>
    <row r="134" spans="1:17" ht="29.25" x14ac:dyDescent="0.25">
      <c r="A134" s="349" t="s">
        <v>12</v>
      </c>
      <c r="B134" s="350" t="s">
        <v>41</v>
      </c>
      <c r="C134" s="351">
        <v>1649.85</v>
      </c>
      <c r="D134" s="351">
        <v>1195.78</v>
      </c>
      <c r="E134" s="351">
        <v>1253.8900000000001</v>
      </c>
      <c r="F134" s="357">
        <v>891.73</v>
      </c>
      <c r="G134" s="384">
        <v>0</v>
      </c>
      <c r="H134" s="377">
        <v>0</v>
      </c>
      <c r="I134" s="377">
        <v>0</v>
      </c>
      <c r="J134" s="357">
        <v>0</v>
      </c>
      <c r="K134" s="357">
        <v>0</v>
      </c>
      <c r="L134" s="351">
        <v>9045.56</v>
      </c>
      <c r="M134" s="351">
        <v>15896.9</v>
      </c>
      <c r="N134" s="351">
        <f>17061.18+5.11</f>
        <v>17066.29</v>
      </c>
      <c r="O134" s="352">
        <f t="shared" si="26"/>
        <v>3916.6666666666665</v>
      </c>
      <c r="P134" s="354">
        <f t="shared" si="25"/>
        <v>47000</v>
      </c>
      <c r="Q134" s="354">
        <f>P134-D122</f>
        <v>0</v>
      </c>
    </row>
    <row r="135" spans="1:17" ht="30" x14ac:dyDescent="0.25">
      <c r="A135" s="348" t="s">
        <v>2</v>
      </c>
      <c r="B135" s="159" t="s">
        <v>42</v>
      </c>
      <c r="C135" s="356">
        <v>28.75</v>
      </c>
      <c r="D135" s="356">
        <v>24.01</v>
      </c>
      <c r="E135" s="356">
        <v>24.21</v>
      </c>
      <c r="F135" s="356">
        <v>17.22</v>
      </c>
      <c r="G135" s="348">
        <v>0</v>
      </c>
      <c r="H135" s="356">
        <v>0</v>
      </c>
      <c r="I135" s="356">
        <v>0</v>
      </c>
      <c r="J135" s="356">
        <v>0</v>
      </c>
      <c r="K135" s="356">
        <v>0</v>
      </c>
      <c r="L135" s="356">
        <v>20.2</v>
      </c>
      <c r="M135" s="356">
        <v>35.5</v>
      </c>
      <c r="N135" s="356">
        <v>38.11</v>
      </c>
      <c r="O135" s="352">
        <f t="shared" si="26"/>
        <v>15.666666666666666</v>
      </c>
      <c r="P135" s="354">
        <f t="shared" si="25"/>
        <v>188</v>
      </c>
    </row>
    <row r="136" spans="1:17" ht="23.25" x14ac:dyDescent="0.25">
      <c r="A136" s="348" t="s">
        <v>2</v>
      </c>
      <c r="B136" s="355" t="s">
        <v>40</v>
      </c>
      <c r="C136" s="356" t="s">
        <v>2</v>
      </c>
      <c r="D136" s="356" t="s">
        <v>2</v>
      </c>
      <c r="E136" s="356" t="s">
        <v>2</v>
      </c>
      <c r="F136" s="356" t="s">
        <v>2</v>
      </c>
      <c r="G136" s="356" t="s">
        <v>2</v>
      </c>
      <c r="H136" s="356" t="s">
        <v>2</v>
      </c>
      <c r="I136" s="356" t="s">
        <v>2</v>
      </c>
      <c r="J136" s="356" t="s">
        <v>2</v>
      </c>
      <c r="K136" s="356" t="s">
        <v>2</v>
      </c>
      <c r="L136" s="356" t="s">
        <v>2</v>
      </c>
      <c r="M136" s="356" t="s">
        <v>2</v>
      </c>
      <c r="N136" s="356" t="s">
        <v>2</v>
      </c>
      <c r="O136" s="371" t="s">
        <v>2</v>
      </c>
      <c r="P136" s="354">
        <f t="shared" si="25"/>
        <v>0</v>
      </c>
    </row>
    <row r="140" spans="1:17" ht="18.75" x14ac:dyDescent="0.3">
      <c r="A140" s="422" t="s">
        <v>122</v>
      </c>
      <c r="B140" s="422"/>
      <c r="C140" s="422"/>
      <c r="D140" s="422"/>
      <c r="E140" s="422"/>
      <c r="F140" s="422"/>
      <c r="G140" s="422"/>
      <c r="H140" s="422"/>
      <c r="I140" s="422"/>
      <c r="J140" s="422"/>
      <c r="K140" s="422"/>
      <c r="L140" s="422"/>
      <c r="M140" s="422"/>
      <c r="N140" s="422"/>
    </row>
    <row r="141" spans="1:17" x14ac:dyDescent="0.25">
      <c r="A141" s="419" t="s">
        <v>0</v>
      </c>
      <c r="B141" s="419"/>
      <c r="C141" s="419"/>
      <c r="D141" s="419"/>
      <c r="E141" s="419"/>
      <c r="F141" s="419"/>
      <c r="G141" s="419"/>
      <c r="H141" s="419"/>
      <c r="I141" s="419"/>
      <c r="J141" s="419"/>
      <c r="K141" s="419"/>
      <c r="L141" s="419"/>
      <c r="M141" s="419"/>
      <c r="N141" s="419"/>
    </row>
    <row r="142" spans="1:17" ht="19.5" x14ac:dyDescent="0.35">
      <c r="A142" s="417" t="s">
        <v>1</v>
      </c>
      <c r="B142" s="417"/>
      <c r="C142" s="417"/>
      <c r="D142" s="417"/>
      <c r="E142" s="417"/>
      <c r="F142" s="417"/>
      <c r="G142" s="417"/>
      <c r="H142" s="417"/>
      <c r="I142" s="417"/>
      <c r="J142" s="417"/>
      <c r="K142" s="417"/>
      <c r="L142" s="417"/>
      <c r="M142" s="417"/>
      <c r="N142" s="417"/>
      <c r="O142" s="417"/>
    </row>
    <row r="143" spans="1:17" ht="75" x14ac:dyDescent="0.25">
      <c r="A143" s="156" t="s">
        <v>2</v>
      </c>
      <c r="B143" s="157" t="s">
        <v>2</v>
      </c>
      <c r="C143" s="157" t="s">
        <v>3</v>
      </c>
      <c r="D143" s="157" t="s">
        <v>4</v>
      </c>
      <c r="E143" s="157" t="s">
        <v>5</v>
      </c>
      <c r="F143" s="157" t="s">
        <v>6</v>
      </c>
      <c r="G143" s="333"/>
      <c r="H143" s="333"/>
      <c r="I143" s="333"/>
      <c r="J143" s="333"/>
      <c r="K143" s="333"/>
      <c r="L143" s="339"/>
      <c r="M143" s="335"/>
      <c r="N143" s="335"/>
      <c r="O143" s="335"/>
    </row>
    <row r="144" spans="1:17" x14ac:dyDescent="0.25">
      <c r="A144" s="158" t="s">
        <v>9</v>
      </c>
      <c r="B144" s="159" t="s">
        <v>10</v>
      </c>
      <c r="C144" s="159">
        <v>306133</v>
      </c>
      <c r="D144" s="156">
        <v>47006</v>
      </c>
      <c r="E144" s="157">
        <v>47006</v>
      </c>
      <c r="F144" s="159">
        <f>D144-E144</f>
        <v>0</v>
      </c>
      <c r="G144" s="333"/>
      <c r="H144" s="333"/>
      <c r="I144" s="333"/>
      <c r="J144" s="333"/>
      <c r="K144" s="333"/>
      <c r="L144" s="339"/>
      <c r="M144" s="335"/>
      <c r="N144" s="337"/>
      <c r="O144" s="338"/>
    </row>
    <row r="145" spans="1:17" x14ac:dyDescent="0.25">
      <c r="A145" s="158" t="s">
        <v>12</v>
      </c>
      <c r="B145" s="159" t="s">
        <v>13</v>
      </c>
      <c r="C145" s="159">
        <v>190</v>
      </c>
      <c r="D145" s="159">
        <v>12600</v>
      </c>
      <c r="E145" s="159">
        <v>12600</v>
      </c>
      <c r="F145" s="159">
        <f t="shared" ref="F145:F148" si="27">D145-E145</f>
        <v>0</v>
      </c>
      <c r="G145" s="333"/>
      <c r="H145" s="333"/>
      <c r="I145" s="333"/>
      <c r="J145" s="333"/>
      <c r="K145" s="333"/>
      <c r="L145" s="339"/>
      <c r="M145" s="335"/>
      <c r="N145" s="337"/>
      <c r="O145" s="361"/>
    </row>
    <row r="146" spans="1:17" x14ac:dyDescent="0.25">
      <c r="A146" s="158" t="s">
        <v>15</v>
      </c>
      <c r="B146" s="159" t="s">
        <v>16</v>
      </c>
      <c r="C146" s="159">
        <v>0</v>
      </c>
      <c r="D146" s="159">
        <v>0</v>
      </c>
      <c r="E146" s="159">
        <v>0</v>
      </c>
      <c r="F146" s="159">
        <f t="shared" si="27"/>
        <v>0</v>
      </c>
      <c r="G146" s="333"/>
      <c r="H146" s="333"/>
      <c r="I146" s="333"/>
      <c r="J146" s="333"/>
      <c r="K146" s="333"/>
      <c r="L146" s="339"/>
      <c r="M146" s="335"/>
      <c r="N146" s="335"/>
      <c r="O146" s="361"/>
    </row>
    <row r="147" spans="1:17" x14ac:dyDescent="0.25">
      <c r="A147" s="158" t="s">
        <v>19</v>
      </c>
      <c r="B147" s="159" t="s">
        <v>20</v>
      </c>
      <c r="C147" s="159">
        <v>0</v>
      </c>
      <c r="D147" s="159">
        <v>0</v>
      </c>
      <c r="E147" s="159">
        <v>0</v>
      </c>
      <c r="F147" s="159">
        <f t="shared" si="27"/>
        <v>0</v>
      </c>
      <c r="G147" s="333"/>
      <c r="H147" s="333"/>
      <c r="I147" s="333"/>
      <c r="J147" s="333"/>
      <c r="K147" s="333"/>
      <c r="L147" s="339"/>
      <c r="M147" s="339"/>
      <c r="N147" s="340"/>
      <c r="O147" s="341"/>
    </row>
    <row r="148" spans="1:17" ht="30" x14ac:dyDescent="0.25">
      <c r="A148" s="158" t="s">
        <v>21</v>
      </c>
      <c r="B148" s="159" t="s">
        <v>22</v>
      </c>
      <c r="C148" s="159">
        <v>0</v>
      </c>
      <c r="D148" s="159">
        <v>0</v>
      </c>
      <c r="E148" s="159">
        <v>0</v>
      </c>
      <c r="F148" s="159">
        <f t="shared" si="27"/>
        <v>0</v>
      </c>
      <c r="G148" s="333"/>
      <c r="H148" s="333"/>
      <c r="I148" s="333"/>
      <c r="J148" s="333"/>
      <c r="K148" s="333"/>
      <c r="L148" s="333"/>
      <c r="M148" s="333"/>
      <c r="N148" s="342"/>
      <c r="O148" s="256"/>
    </row>
    <row r="149" spans="1:17" x14ac:dyDescent="0.25">
      <c r="A149" s="333"/>
      <c r="C149" s="333"/>
      <c r="D149" s="333"/>
      <c r="E149" s="333"/>
      <c r="F149" s="333"/>
      <c r="G149" s="333"/>
      <c r="H149" s="333"/>
      <c r="I149" s="333"/>
      <c r="J149" s="333"/>
      <c r="K149" s="333"/>
      <c r="L149" s="333"/>
      <c r="M149" s="333"/>
      <c r="N149" s="342"/>
      <c r="O149" s="256"/>
    </row>
    <row r="150" spans="1:17" x14ac:dyDescent="0.25">
      <c r="A150" s="333"/>
      <c r="C150" s="333"/>
      <c r="D150" s="333"/>
      <c r="E150" s="333"/>
      <c r="F150" s="333"/>
      <c r="G150" s="333"/>
      <c r="H150" s="333"/>
      <c r="I150" s="333"/>
      <c r="J150" s="333"/>
      <c r="K150" s="333"/>
      <c r="L150" s="333"/>
      <c r="M150" s="333"/>
      <c r="N150" s="342"/>
      <c r="O150" s="256"/>
    </row>
    <row r="151" spans="1:17" x14ac:dyDescent="0.25">
      <c r="A151" s="333"/>
      <c r="C151" s="333"/>
      <c r="D151" s="333"/>
      <c r="E151" s="333"/>
      <c r="F151" s="333"/>
      <c r="G151" s="333"/>
      <c r="H151" s="333"/>
      <c r="I151" s="333"/>
      <c r="J151" s="333"/>
      <c r="K151" s="333"/>
      <c r="L151" s="376">
        <f>L154/L155</f>
        <v>0.27000006388746184</v>
      </c>
      <c r="M151" s="376">
        <f>M154/M155</f>
        <v>0.27</v>
      </c>
      <c r="N151" s="376">
        <f>N154/N155</f>
        <v>0.26955376567963257</v>
      </c>
      <c r="O151" s="343"/>
    </row>
    <row r="152" spans="1:17" x14ac:dyDescent="0.25">
      <c r="A152" s="344" t="s">
        <v>2</v>
      </c>
      <c r="B152" s="345" t="s">
        <v>23</v>
      </c>
      <c r="C152" s="346" t="s">
        <v>24</v>
      </c>
      <c r="D152" s="346" t="s">
        <v>25</v>
      </c>
      <c r="E152" s="346" t="s">
        <v>26</v>
      </c>
      <c r="F152" s="346" t="s">
        <v>27</v>
      </c>
      <c r="G152" s="346" t="s">
        <v>28</v>
      </c>
      <c r="H152" s="346" t="s">
        <v>29</v>
      </c>
      <c r="I152" s="346" t="s">
        <v>30</v>
      </c>
      <c r="J152" s="346" t="s">
        <v>31</v>
      </c>
      <c r="K152" s="346" t="s">
        <v>32</v>
      </c>
      <c r="L152" s="346" t="s">
        <v>33</v>
      </c>
      <c r="M152" s="346" t="s">
        <v>34</v>
      </c>
      <c r="N152" s="346" t="s">
        <v>35</v>
      </c>
      <c r="O152" s="347" t="s">
        <v>36</v>
      </c>
    </row>
    <row r="153" spans="1:17" ht="18.75" x14ac:dyDescent="0.3">
      <c r="A153" s="348" t="s">
        <v>2</v>
      </c>
      <c r="B153" s="420" t="s">
        <v>37</v>
      </c>
      <c r="C153" s="420"/>
      <c r="D153" s="420"/>
      <c r="E153" s="420"/>
      <c r="F153" s="420"/>
      <c r="G153" s="420"/>
      <c r="H153" s="420"/>
      <c r="I153" s="420"/>
      <c r="J153" s="420"/>
      <c r="K153" s="420"/>
      <c r="L153" s="420"/>
      <c r="M153" s="420"/>
      <c r="N153" s="420"/>
      <c r="O153" s="421"/>
    </row>
    <row r="154" spans="1:17" ht="29.25" x14ac:dyDescent="0.25">
      <c r="A154" s="349" t="s">
        <v>9</v>
      </c>
      <c r="B154" s="350" t="s">
        <v>38</v>
      </c>
      <c r="C154" s="351">
        <v>2712.5</v>
      </c>
      <c r="D154" s="351">
        <v>1307.26</v>
      </c>
      <c r="E154" s="351">
        <v>1244.29</v>
      </c>
      <c r="F154" s="351">
        <v>1432.13</v>
      </c>
      <c r="G154" s="203">
        <v>1493.77</v>
      </c>
      <c r="H154" s="204">
        <v>2946.57</v>
      </c>
      <c r="I154" s="204">
        <v>2854.33</v>
      </c>
      <c r="J154" s="204">
        <v>2757.19</v>
      </c>
      <c r="K154" s="351">
        <v>7273</v>
      </c>
      <c r="L154" s="351">
        <v>7184.51</v>
      </c>
      <c r="M154" s="351">
        <v>7560</v>
      </c>
      <c r="N154" s="351">
        <v>8240.4500000000007</v>
      </c>
      <c r="O154" s="352">
        <f>SUM(C154:N154)/12</f>
        <v>3917.1666666666665</v>
      </c>
      <c r="P154" s="354">
        <f t="shared" ref="P154:P159" si="28">SUM(C154:N154)</f>
        <v>47006</v>
      </c>
      <c r="Q154" s="354">
        <f>P154-D144</f>
        <v>0</v>
      </c>
    </row>
    <row r="155" spans="1:17" ht="30" x14ac:dyDescent="0.25">
      <c r="A155" s="348" t="s">
        <v>2</v>
      </c>
      <c r="B155" s="159" t="s">
        <v>39</v>
      </c>
      <c r="C155" s="206">
        <v>25739.84</v>
      </c>
      <c r="D155" s="206">
        <v>22906.400000000001</v>
      </c>
      <c r="E155" s="206">
        <v>21277.88</v>
      </c>
      <c r="F155" s="206">
        <v>23980.07</v>
      </c>
      <c r="G155" s="205">
        <v>24882.02</v>
      </c>
      <c r="H155" s="206">
        <v>26280.87</v>
      </c>
      <c r="I155" s="206">
        <v>24801.83</v>
      </c>
      <c r="J155" s="206">
        <v>24142.68</v>
      </c>
      <c r="K155" s="206">
        <v>26941.41</v>
      </c>
      <c r="L155" s="206">
        <v>26609.29</v>
      </c>
      <c r="M155" s="206">
        <v>28000</v>
      </c>
      <c r="N155" s="206">
        <v>30570.71</v>
      </c>
      <c r="O155" s="352">
        <f t="shared" ref="O155:O156" si="29">SUM(C155:N155)/12</f>
        <v>25511.083333333339</v>
      </c>
      <c r="P155" s="354">
        <f t="shared" si="28"/>
        <v>306133.00000000006</v>
      </c>
      <c r="Q155" s="354"/>
    </row>
    <row r="156" spans="1:17" ht="23.25" x14ac:dyDescent="0.25">
      <c r="A156" s="348" t="s">
        <v>2</v>
      </c>
      <c r="B156" s="355" t="s">
        <v>40</v>
      </c>
      <c r="C156" s="356" t="s">
        <v>2</v>
      </c>
      <c r="D156" s="356" t="s">
        <v>2</v>
      </c>
      <c r="E156" s="356" t="s">
        <v>2</v>
      </c>
      <c r="F156" s="356" t="s">
        <v>2</v>
      </c>
      <c r="G156" s="356" t="s">
        <v>2</v>
      </c>
      <c r="H156" s="356" t="s">
        <v>2</v>
      </c>
      <c r="I156" s="356" t="s">
        <v>2</v>
      </c>
      <c r="J156" s="356" t="s">
        <v>2</v>
      </c>
      <c r="K156" s="356" t="s">
        <v>2</v>
      </c>
      <c r="L156" s="356" t="s">
        <v>2</v>
      </c>
      <c r="M156" s="356" t="s">
        <v>2</v>
      </c>
      <c r="N156" s="356" t="s">
        <v>2</v>
      </c>
      <c r="O156" s="352">
        <f t="shared" si="29"/>
        <v>0</v>
      </c>
      <c r="P156" s="354">
        <f t="shared" si="28"/>
        <v>0</v>
      </c>
    </row>
    <row r="157" spans="1:17" ht="29.25" x14ac:dyDescent="0.25">
      <c r="A157" s="349" t="s">
        <v>12</v>
      </c>
      <c r="B157" s="350" t="s">
        <v>41</v>
      </c>
      <c r="C157" s="351">
        <v>1903.43</v>
      </c>
      <c r="D157" s="351">
        <v>1829.02</v>
      </c>
      <c r="E157" s="351">
        <v>1488.77</v>
      </c>
      <c r="F157" s="351">
        <v>1081.45</v>
      </c>
      <c r="G157" s="384">
        <v>755.57</v>
      </c>
      <c r="H157" s="377">
        <v>306.89999999999998</v>
      </c>
      <c r="I157" s="377">
        <v>94.33</v>
      </c>
      <c r="J157" s="377">
        <v>25.24</v>
      </c>
      <c r="K157" s="357">
        <v>27.9</v>
      </c>
      <c r="L157" s="351">
        <v>150.61000000000001</v>
      </c>
      <c r="M157" s="351">
        <v>2125.7600000000002</v>
      </c>
      <c r="N157" s="351">
        <v>2811.02</v>
      </c>
      <c r="O157" s="352">
        <v>2031.61</v>
      </c>
      <c r="P157" s="354">
        <f t="shared" si="28"/>
        <v>12599.999999999998</v>
      </c>
      <c r="Q157" s="354">
        <f>P157-D145</f>
        <v>0</v>
      </c>
    </row>
    <row r="158" spans="1:17" ht="30" x14ac:dyDescent="0.25">
      <c r="A158" s="348" t="s">
        <v>2</v>
      </c>
      <c r="B158" s="159" t="s">
        <v>42</v>
      </c>
      <c r="C158" s="356">
        <v>28.65</v>
      </c>
      <c r="D158" s="356">
        <v>27.53</v>
      </c>
      <c r="E158" s="356">
        <v>22.41</v>
      </c>
      <c r="F158" s="356">
        <v>16.28</v>
      </c>
      <c r="G158" s="348">
        <v>11.37</v>
      </c>
      <c r="H158" s="356">
        <v>4.62</v>
      </c>
      <c r="I158" s="356">
        <v>1.42</v>
      </c>
      <c r="J158" s="356">
        <v>0.38</v>
      </c>
      <c r="K158" s="356">
        <v>0.42</v>
      </c>
      <c r="L158" s="356">
        <v>2.27</v>
      </c>
      <c r="M158" s="356">
        <v>32</v>
      </c>
      <c r="N158" s="356">
        <v>42.64</v>
      </c>
      <c r="O158" s="352">
        <v>30.91</v>
      </c>
      <c r="P158" s="354">
        <f t="shared" si="28"/>
        <v>189.99</v>
      </c>
    </row>
    <row r="159" spans="1:17" ht="23.25" x14ac:dyDescent="0.25">
      <c r="A159" s="348" t="s">
        <v>2</v>
      </c>
      <c r="B159" s="355" t="s">
        <v>40</v>
      </c>
      <c r="C159" s="356" t="s">
        <v>2</v>
      </c>
      <c r="D159" s="356" t="s">
        <v>2</v>
      </c>
      <c r="E159" s="356" t="s">
        <v>2</v>
      </c>
      <c r="F159" s="356" t="s">
        <v>2</v>
      </c>
      <c r="G159" s="356" t="s">
        <v>2</v>
      </c>
      <c r="H159" s="356" t="s">
        <v>2</v>
      </c>
      <c r="I159" s="356" t="s">
        <v>2</v>
      </c>
      <c r="J159" s="356" t="s">
        <v>2</v>
      </c>
      <c r="K159" s="356" t="s">
        <v>2</v>
      </c>
      <c r="L159" s="356" t="s">
        <v>2</v>
      </c>
      <c r="M159" s="356" t="s">
        <v>2</v>
      </c>
      <c r="N159" s="356" t="s">
        <v>2</v>
      </c>
      <c r="O159" s="371" t="s">
        <v>2</v>
      </c>
      <c r="P159" s="354">
        <f t="shared" si="28"/>
        <v>0</v>
      </c>
    </row>
    <row r="163" spans="1:21" ht="18.75" x14ac:dyDescent="0.3">
      <c r="A163" s="422" t="s">
        <v>123</v>
      </c>
      <c r="B163" s="422"/>
      <c r="C163" s="422"/>
      <c r="D163" s="422"/>
      <c r="E163" s="422"/>
      <c r="F163" s="422"/>
      <c r="G163" s="422"/>
      <c r="H163" s="422"/>
      <c r="I163" s="422"/>
      <c r="J163" s="422"/>
      <c r="K163" s="422"/>
      <c r="L163" s="422"/>
      <c r="M163" s="422"/>
      <c r="N163" s="422"/>
    </row>
    <row r="164" spans="1:21" x14ac:dyDescent="0.25">
      <c r="A164" s="419" t="s">
        <v>0</v>
      </c>
      <c r="B164" s="419"/>
      <c r="C164" s="419"/>
      <c r="D164" s="419"/>
      <c r="E164" s="419"/>
      <c r="F164" s="419"/>
      <c r="G164" s="419"/>
      <c r="H164" s="419"/>
      <c r="I164" s="419"/>
      <c r="J164" s="419"/>
      <c r="K164" s="419"/>
      <c r="L164" s="419"/>
      <c r="M164" s="419"/>
      <c r="N164" s="419"/>
    </row>
    <row r="165" spans="1:21" ht="19.5" x14ac:dyDescent="0.35">
      <c r="A165" s="417" t="s">
        <v>1</v>
      </c>
      <c r="B165" s="417"/>
      <c r="C165" s="417"/>
      <c r="D165" s="417"/>
      <c r="E165" s="417"/>
      <c r="F165" s="417"/>
      <c r="G165" s="417"/>
      <c r="H165" s="417"/>
      <c r="I165" s="417"/>
      <c r="J165" s="417"/>
      <c r="K165" s="417"/>
      <c r="L165" s="417"/>
      <c r="M165" s="417"/>
      <c r="N165" s="417"/>
      <c r="O165" s="417"/>
    </row>
    <row r="166" spans="1:21" ht="75" x14ac:dyDescent="0.25">
      <c r="A166" s="156" t="s">
        <v>2</v>
      </c>
      <c r="B166" s="157" t="s">
        <v>2</v>
      </c>
      <c r="C166" s="157" t="s">
        <v>3</v>
      </c>
      <c r="D166" s="157" t="s">
        <v>4</v>
      </c>
      <c r="E166" s="157" t="s">
        <v>5</v>
      </c>
      <c r="F166" s="157" t="s">
        <v>6</v>
      </c>
      <c r="G166" s="333"/>
      <c r="H166" s="333"/>
      <c r="I166" s="333"/>
      <c r="J166" s="333"/>
      <c r="K166" s="333"/>
      <c r="L166" s="339"/>
      <c r="M166" s="335"/>
      <c r="N166" s="335"/>
      <c r="O166" s="335"/>
    </row>
    <row r="167" spans="1:21" x14ac:dyDescent="0.25">
      <c r="A167" s="158" t="s">
        <v>9</v>
      </c>
      <c r="B167" s="159" t="s">
        <v>10</v>
      </c>
      <c r="C167" s="159">
        <v>91570.19</v>
      </c>
      <c r="D167" s="159">
        <v>23136.73</v>
      </c>
      <c r="E167" s="159">
        <v>20268</v>
      </c>
      <c r="F167" s="160">
        <f>D167-E167</f>
        <v>2868.7299999999996</v>
      </c>
      <c r="G167" s="333"/>
      <c r="H167" s="333"/>
      <c r="I167" s="333"/>
      <c r="J167" s="333"/>
      <c r="K167" s="333"/>
      <c r="L167" s="339"/>
      <c r="M167" s="335"/>
      <c r="N167" s="337"/>
      <c r="O167" s="338"/>
      <c r="Q167" s="426"/>
      <c r="R167" s="424"/>
      <c r="S167" s="424"/>
      <c r="T167" s="424"/>
      <c r="U167" s="424"/>
    </row>
    <row r="168" spans="1:21" x14ac:dyDescent="0.25">
      <c r="A168" s="158" t="s">
        <v>12</v>
      </c>
      <c r="B168" s="159" t="s">
        <v>13</v>
      </c>
      <c r="C168" s="159">
        <v>970</v>
      </c>
      <c r="D168" s="160">
        <v>132505.9</v>
      </c>
      <c r="E168" s="160">
        <v>62098</v>
      </c>
      <c r="F168" s="160">
        <f>D168-E168</f>
        <v>70407.899999999994</v>
      </c>
      <c r="G168" s="333"/>
      <c r="L168" s="339"/>
      <c r="M168" s="335"/>
      <c r="N168" s="337"/>
      <c r="O168" s="361"/>
    </row>
    <row r="169" spans="1:21" x14ac:dyDescent="0.25">
      <c r="A169" s="158" t="s">
        <v>15</v>
      </c>
      <c r="B169" s="159" t="s">
        <v>16</v>
      </c>
      <c r="C169" s="159">
        <v>0</v>
      </c>
      <c r="D169" s="159">
        <v>0</v>
      </c>
      <c r="E169" s="159">
        <v>0</v>
      </c>
      <c r="F169" s="159" t="s">
        <v>2</v>
      </c>
      <c r="L169" s="339"/>
      <c r="M169" s="335"/>
      <c r="N169" s="335"/>
      <c r="O169" s="361"/>
    </row>
    <row r="170" spans="1:21" x14ac:dyDescent="0.25">
      <c r="A170" s="158" t="s">
        <v>19</v>
      </c>
      <c r="B170" s="159" t="s">
        <v>20</v>
      </c>
      <c r="C170" s="159">
        <v>0</v>
      </c>
      <c r="D170" s="159">
        <v>0</v>
      </c>
      <c r="E170" s="159">
        <v>0</v>
      </c>
      <c r="F170" s="159" t="s">
        <v>17</v>
      </c>
      <c r="G170" s="333"/>
      <c r="H170" s="333"/>
      <c r="I170" s="333"/>
      <c r="J170" s="333"/>
      <c r="K170" s="333"/>
      <c r="L170" s="339"/>
      <c r="M170" s="339"/>
      <c r="N170" s="340"/>
      <c r="O170" s="341"/>
    </row>
    <row r="171" spans="1:21" ht="30" x14ac:dyDescent="0.25">
      <c r="A171" s="158" t="s">
        <v>21</v>
      </c>
      <c r="B171" s="159" t="s">
        <v>22</v>
      </c>
      <c r="C171" s="159">
        <v>0</v>
      </c>
      <c r="D171" s="159">
        <v>0</v>
      </c>
      <c r="E171" s="159">
        <v>0</v>
      </c>
      <c r="F171" s="159" t="s">
        <v>17</v>
      </c>
      <c r="G171" s="333"/>
      <c r="H171" s="333"/>
      <c r="I171" s="333"/>
      <c r="J171" s="333"/>
      <c r="K171" s="333"/>
      <c r="L171" s="339"/>
      <c r="M171" s="339"/>
      <c r="N171" s="340"/>
      <c r="O171" s="341"/>
    </row>
    <row r="172" spans="1:21" x14ac:dyDescent="0.25">
      <c r="A172" s="333"/>
      <c r="C172" s="333"/>
      <c r="D172" s="333"/>
      <c r="E172" s="333"/>
      <c r="F172" s="333"/>
      <c r="G172" s="333"/>
      <c r="H172" s="333"/>
      <c r="I172" s="333"/>
      <c r="J172" s="333"/>
      <c r="K172" s="333"/>
      <c r="L172" s="339"/>
      <c r="M172" s="339"/>
      <c r="N172" s="340"/>
      <c r="O172" s="341"/>
    </row>
    <row r="173" spans="1:21" x14ac:dyDescent="0.25">
      <c r="A173" s="333"/>
      <c r="C173" s="333"/>
      <c r="D173" s="333"/>
      <c r="E173" s="333"/>
      <c r="F173" s="333"/>
      <c r="G173" s="333"/>
      <c r="H173" s="333"/>
      <c r="I173" s="333"/>
      <c r="J173" s="333"/>
      <c r="K173" s="333"/>
      <c r="L173" s="333"/>
      <c r="M173" s="333"/>
      <c r="N173" s="342"/>
      <c r="O173" s="256"/>
    </row>
    <row r="174" spans="1:21" x14ac:dyDescent="0.25">
      <c r="A174" s="333"/>
      <c r="C174" s="333"/>
      <c r="D174" s="333"/>
      <c r="E174" s="333"/>
      <c r="F174" s="333"/>
      <c r="G174" s="333"/>
      <c r="H174" s="333"/>
      <c r="I174" s="333"/>
      <c r="J174" s="333"/>
      <c r="K174" s="333"/>
      <c r="L174" s="376">
        <f>L177/L178</f>
        <v>0.44601494470340375</v>
      </c>
      <c r="M174" s="376">
        <f>M177/M178</f>
        <v>0.44674975632023217</v>
      </c>
      <c r="N174" s="376">
        <f>N177/N178</f>
        <v>0.44029985611431394</v>
      </c>
      <c r="O174" s="343"/>
    </row>
    <row r="175" spans="1:21" x14ac:dyDescent="0.25">
      <c r="A175" s="344" t="s">
        <v>2</v>
      </c>
      <c r="B175" s="345" t="s">
        <v>23</v>
      </c>
      <c r="C175" s="346" t="s">
        <v>24</v>
      </c>
      <c r="D175" s="346" t="s">
        <v>25</v>
      </c>
      <c r="E175" s="346" t="s">
        <v>26</v>
      </c>
      <c r="F175" s="346" t="s">
        <v>27</v>
      </c>
      <c r="G175" s="346" t="s">
        <v>28</v>
      </c>
      <c r="H175" s="346" t="s">
        <v>29</v>
      </c>
      <c r="I175" s="346" t="s">
        <v>30</v>
      </c>
      <c r="J175" s="346" t="s">
        <v>31</v>
      </c>
      <c r="K175" s="346" t="s">
        <v>32</v>
      </c>
      <c r="L175" s="346" t="s">
        <v>33</v>
      </c>
      <c r="M175" s="346" t="s">
        <v>34</v>
      </c>
      <c r="N175" s="346" t="s">
        <v>35</v>
      </c>
      <c r="O175" s="347" t="s">
        <v>36</v>
      </c>
    </row>
    <row r="176" spans="1:21" ht="18.75" x14ac:dyDescent="0.3">
      <c r="A176" s="348" t="s">
        <v>2</v>
      </c>
      <c r="B176" s="420" t="s">
        <v>37</v>
      </c>
      <c r="C176" s="420"/>
      <c r="D176" s="420"/>
      <c r="E176" s="420"/>
      <c r="F176" s="420"/>
      <c r="G176" s="420"/>
      <c r="H176" s="420"/>
      <c r="I176" s="420"/>
      <c r="J176" s="420"/>
      <c r="K176" s="420"/>
      <c r="L176" s="420"/>
      <c r="M176" s="420"/>
      <c r="N176" s="420"/>
      <c r="O176" s="421"/>
    </row>
    <row r="177" spans="1:28" ht="29.25" x14ac:dyDescent="0.25">
      <c r="A177" s="349" t="s">
        <v>9</v>
      </c>
      <c r="B177" s="350" t="s">
        <v>38</v>
      </c>
      <c r="C177" s="351">
        <v>1475.15</v>
      </c>
      <c r="D177" s="351">
        <v>1232.99</v>
      </c>
      <c r="E177" s="351">
        <v>1127.49</v>
      </c>
      <c r="F177" s="357">
        <v>980.97</v>
      </c>
      <c r="G177" s="203">
        <v>2491.4699999999998</v>
      </c>
      <c r="H177" s="204">
        <v>1877.48</v>
      </c>
      <c r="I177" s="204">
        <v>1151.74</v>
      </c>
      <c r="J177" s="351">
        <v>1264.29</v>
      </c>
      <c r="K177" s="351">
        <v>2388.85</v>
      </c>
      <c r="L177" s="351">
        <v>2989.21</v>
      </c>
      <c r="M177" s="351">
        <v>2965.44</v>
      </c>
      <c r="N177" s="351">
        <v>3191.65</v>
      </c>
      <c r="O177" s="352">
        <f>SUM(C177:N177)/12</f>
        <v>1928.0608333333332</v>
      </c>
      <c r="P177" s="354">
        <f>SUM(C177:N177)</f>
        <v>23136.73</v>
      </c>
      <c r="Q177" s="354">
        <f>P177-D167</f>
        <v>0</v>
      </c>
      <c r="R177" s="343"/>
      <c r="S177" s="343"/>
      <c r="T177" s="343"/>
      <c r="U177" s="343"/>
      <c r="V177" s="343"/>
      <c r="W177" s="343"/>
      <c r="X177" s="343"/>
      <c r="Y177" s="343"/>
      <c r="Z177" s="343"/>
      <c r="AA177" s="343"/>
      <c r="AB177" s="343"/>
    </row>
    <row r="178" spans="1:28" ht="30" x14ac:dyDescent="0.25">
      <c r="A178" s="348" t="s">
        <v>2</v>
      </c>
      <c r="B178" s="159" t="s">
        <v>39</v>
      </c>
      <c r="C178" s="206">
        <f>SUM(C179:C181)</f>
        <v>12296.470000000001</v>
      </c>
      <c r="D178" s="206">
        <f t="shared" ref="D178:N178" si="30">SUM(D179:D181)</f>
        <v>10274.919999999998</v>
      </c>
      <c r="E178" s="206">
        <f t="shared" si="30"/>
        <v>9380.69</v>
      </c>
      <c r="F178" s="206">
        <f t="shared" si="30"/>
        <v>8150.33</v>
      </c>
      <c r="G178" s="206">
        <f t="shared" si="30"/>
        <v>9611.6099999999988</v>
      </c>
      <c r="H178" s="206">
        <f t="shared" si="30"/>
        <v>6107.5399999999991</v>
      </c>
      <c r="I178" s="206">
        <f t="shared" si="30"/>
        <v>1979.0900000000001</v>
      </c>
      <c r="J178" s="206">
        <f t="shared" si="30"/>
        <v>2612.3000000000002</v>
      </c>
      <c r="K178" s="206">
        <f t="shared" si="30"/>
        <v>10568.58</v>
      </c>
      <c r="L178" s="206">
        <f t="shared" si="30"/>
        <v>6702.04</v>
      </c>
      <c r="M178" s="206">
        <f t="shared" si="30"/>
        <v>6637.8099999999995</v>
      </c>
      <c r="N178" s="206">
        <f t="shared" si="30"/>
        <v>7248.81</v>
      </c>
      <c r="O178" s="352">
        <f t="shared" ref="O178:O186" si="31">SUM(C178:N178)/12</f>
        <v>7630.8491666666669</v>
      </c>
      <c r="P178" s="354">
        <f>SUM(C178:N178)</f>
        <v>91570.19</v>
      </c>
    </row>
    <row r="179" spans="1:28" ht="45" x14ac:dyDescent="0.25">
      <c r="A179" s="348" t="s">
        <v>2</v>
      </c>
      <c r="B179" s="358" t="s">
        <v>124</v>
      </c>
      <c r="C179" s="385">
        <v>1223.78</v>
      </c>
      <c r="D179" s="385">
        <v>1264.43</v>
      </c>
      <c r="E179" s="385">
        <v>1284.67</v>
      </c>
      <c r="F179" s="370">
        <v>752.21</v>
      </c>
      <c r="G179" s="386">
        <v>1047.02</v>
      </c>
      <c r="H179" s="370">
        <v>534.30999999999995</v>
      </c>
      <c r="I179" s="370">
        <v>478.82</v>
      </c>
      <c r="J179" s="370">
        <v>528.76</v>
      </c>
      <c r="K179" s="385">
        <v>1109.33</v>
      </c>
      <c r="L179" s="370">
        <v>543.13</v>
      </c>
      <c r="M179" s="370">
        <v>572.57000000000005</v>
      </c>
      <c r="N179" s="370">
        <v>839.18</v>
      </c>
      <c r="O179" s="352">
        <f t="shared" si="31"/>
        <v>848.18416666666656</v>
      </c>
      <c r="P179" s="354">
        <f t="shared" ref="P179:P186" si="32">SUM(C179:N179)</f>
        <v>10178.209999999999</v>
      </c>
    </row>
    <row r="180" spans="1:28" ht="45" x14ac:dyDescent="0.25">
      <c r="A180" s="348" t="s">
        <v>2</v>
      </c>
      <c r="B180" s="358" t="s">
        <v>125</v>
      </c>
      <c r="C180" s="385">
        <v>9032.69</v>
      </c>
      <c r="D180" s="385">
        <v>7123.86</v>
      </c>
      <c r="E180" s="385">
        <v>6246.08</v>
      </c>
      <c r="F180" s="385">
        <v>5996.87</v>
      </c>
      <c r="G180" s="386">
        <v>6237.87</v>
      </c>
      <c r="H180" s="385">
        <v>3912.58</v>
      </c>
      <c r="I180" s="385">
        <v>1228.6300000000001</v>
      </c>
      <c r="J180" s="385">
        <v>1530.64</v>
      </c>
      <c r="K180" s="385">
        <v>6311.73</v>
      </c>
      <c r="L180" s="385">
        <v>4870.58</v>
      </c>
      <c r="M180" s="385">
        <v>5032.21</v>
      </c>
      <c r="N180" s="385">
        <v>5105.99</v>
      </c>
      <c r="O180" s="352">
        <f t="shared" si="31"/>
        <v>5219.144166666666</v>
      </c>
      <c r="P180" s="354">
        <f t="shared" si="32"/>
        <v>62629.729999999996</v>
      </c>
    </row>
    <row r="181" spans="1:28" ht="45" x14ac:dyDescent="0.25">
      <c r="A181" s="348" t="s">
        <v>2</v>
      </c>
      <c r="B181" s="358" t="s">
        <v>126</v>
      </c>
      <c r="C181" s="385">
        <v>2040</v>
      </c>
      <c r="D181" s="385">
        <v>1886.63</v>
      </c>
      <c r="E181" s="385">
        <v>1849.94</v>
      </c>
      <c r="F181" s="385">
        <v>1401.25</v>
      </c>
      <c r="G181" s="386">
        <v>2326.7199999999998</v>
      </c>
      <c r="H181" s="385">
        <v>1660.65</v>
      </c>
      <c r="I181" s="370">
        <v>271.64</v>
      </c>
      <c r="J181" s="370">
        <v>552.9</v>
      </c>
      <c r="K181" s="385">
        <v>3147.52</v>
      </c>
      <c r="L181" s="385">
        <v>1288.33</v>
      </c>
      <c r="M181" s="385">
        <v>1033.03</v>
      </c>
      <c r="N181" s="385">
        <v>1303.6400000000001</v>
      </c>
      <c r="O181" s="352">
        <f t="shared" si="31"/>
        <v>1563.520833333333</v>
      </c>
      <c r="P181" s="354">
        <f t="shared" si="32"/>
        <v>18762.249999999996</v>
      </c>
    </row>
    <row r="182" spans="1:28" ht="29.25" x14ac:dyDescent="0.25">
      <c r="A182" s="349" t="s">
        <v>12</v>
      </c>
      <c r="B182" s="350" t="s">
        <v>41</v>
      </c>
      <c r="C182" s="351">
        <v>9869.0499999999993</v>
      </c>
      <c r="D182" s="351">
        <v>6524.27</v>
      </c>
      <c r="E182" s="351">
        <v>8078.92</v>
      </c>
      <c r="F182" s="351">
        <v>3987.67</v>
      </c>
      <c r="G182" s="384">
        <v>0</v>
      </c>
      <c r="H182" s="377">
        <v>0</v>
      </c>
      <c r="I182" s="377">
        <v>0</v>
      </c>
      <c r="J182" s="357">
        <v>0</v>
      </c>
      <c r="K182" s="357">
        <v>0</v>
      </c>
      <c r="L182" s="351">
        <v>29355.83</v>
      </c>
      <c r="M182" s="351">
        <v>32323.78</v>
      </c>
      <c r="N182" s="351">
        <v>42366.38</v>
      </c>
      <c r="O182" s="352">
        <f t="shared" si="31"/>
        <v>11042.158333333333</v>
      </c>
      <c r="P182" s="354">
        <f t="shared" si="32"/>
        <v>132505.9</v>
      </c>
      <c r="Q182" s="354">
        <f>P182-D168</f>
        <v>0</v>
      </c>
      <c r="R182" s="343"/>
      <c r="S182" s="343"/>
      <c r="T182" s="343"/>
      <c r="U182" s="343"/>
      <c r="V182" s="343"/>
      <c r="W182" s="343"/>
      <c r="X182" s="343"/>
      <c r="Y182" s="343"/>
      <c r="Z182" s="343"/>
      <c r="AA182" s="343"/>
      <c r="AB182" s="343"/>
    </row>
    <row r="183" spans="1:28" ht="30" x14ac:dyDescent="0.25">
      <c r="A183" s="348" t="s">
        <v>2</v>
      </c>
      <c r="B183" s="159" t="s">
        <v>42</v>
      </c>
      <c r="C183" s="356">
        <f>C184+C185+C186</f>
        <v>172</v>
      </c>
      <c r="D183" s="356">
        <f>D184+D185+D186</f>
        <v>131</v>
      </c>
      <c r="E183" s="356">
        <f>E184+E185+E186</f>
        <v>156</v>
      </c>
      <c r="F183" s="356">
        <f t="shared" ref="F183:N183" si="33">F184+F185+F186</f>
        <v>77</v>
      </c>
      <c r="G183" s="356">
        <v>0</v>
      </c>
      <c r="H183" s="356">
        <v>0</v>
      </c>
      <c r="I183" s="356">
        <v>0</v>
      </c>
      <c r="J183" s="356">
        <v>0</v>
      </c>
      <c r="K183" s="356">
        <v>0</v>
      </c>
      <c r="L183" s="356">
        <f t="shared" si="33"/>
        <v>122.45</v>
      </c>
      <c r="M183" s="356">
        <f t="shared" si="33"/>
        <v>134.82999999999998</v>
      </c>
      <c r="N183" s="356">
        <f t="shared" si="33"/>
        <v>176.72</v>
      </c>
      <c r="O183" s="352">
        <f t="shared" si="31"/>
        <v>80.833333333333329</v>
      </c>
      <c r="P183" s="354">
        <f t="shared" si="32"/>
        <v>970</v>
      </c>
    </row>
    <row r="184" spans="1:28" ht="45" x14ac:dyDescent="0.25">
      <c r="A184" s="348" t="s">
        <v>2</v>
      </c>
      <c r="B184" s="358" t="s">
        <v>127</v>
      </c>
      <c r="C184" s="370">
        <v>22</v>
      </c>
      <c r="D184" s="370">
        <v>16</v>
      </c>
      <c r="E184" s="370">
        <v>23</v>
      </c>
      <c r="F184" s="370">
        <v>14</v>
      </c>
      <c r="G184" s="369" t="s">
        <v>49</v>
      </c>
      <c r="H184" s="370" t="s">
        <v>49</v>
      </c>
      <c r="I184" s="370" t="s">
        <v>49</v>
      </c>
      <c r="J184" s="370" t="s">
        <v>50</v>
      </c>
      <c r="K184" s="370" t="s">
        <v>50</v>
      </c>
      <c r="L184" s="370">
        <v>16</v>
      </c>
      <c r="M184" s="370">
        <v>16.829999999999998</v>
      </c>
      <c r="N184" s="370">
        <v>22.72</v>
      </c>
      <c r="O184" s="352">
        <f t="shared" si="31"/>
        <v>10.879166666666668</v>
      </c>
      <c r="P184" s="354">
        <f t="shared" si="32"/>
        <v>130.55000000000001</v>
      </c>
    </row>
    <row r="185" spans="1:28" ht="30" x14ac:dyDescent="0.25">
      <c r="A185" s="348" t="s">
        <v>2</v>
      </c>
      <c r="B185" s="358" t="s">
        <v>128</v>
      </c>
      <c r="C185" s="370">
        <v>109</v>
      </c>
      <c r="D185" s="370">
        <v>83</v>
      </c>
      <c r="E185" s="370">
        <v>94</v>
      </c>
      <c r="F185" s="370">
        <v>43</v>
      </c>
      <c r="G185" s="369" t="s">
        <v>49</v>
      </c>
      <c r="H185" s="370" t="s">
        <v>49</v>
      </c>
      <c r="I185" s="370" t="s">
        <v>49</v>
      </c>
      <c r="J185" s="370" t="s">
        <v>50</v>
      </c>
      <c r="K185" s="370" t="s">
        <v>50</v>
      </c>
      <c r="L185" s="370">
        <v>61.09</v>
      </c>
      <c r="M185" s="370">
        <v>72</v>
      </c>
      <c r="N185" s="370">
        <v>108</v>
      </c>
      <c r="O185" s="352">
        <f t="shared" si="31"/>
        <v>47.5075</v>
      </c>
      <c r="P185" s="354">
        <f t="shared" si="32"/>
        <v>570.09</v>
      </c>
    </row>
    <row r="186" spans="1:28" ht="45" x14ac:dyDescent="0.25">
      <c r="A186" s="348" t="s">
        <v>2</v>
      </c>
      <c r="B186" s="358" t="s">
        <v>129</v>
      </c>
      <c r="C186" s="370">
        <v>41</v>
      </c>
      <c r="D186" s="370">
        <v>32</v>
      </c>
      <c r="E186" s="370">
        <v>39</v>
      </c>
      <c r="F186" s="370">
        <v>20</v>
      </c>
      <c r="G186" s="369" t="s">
        <v>49</v>
      </c>
      <c r="H186" s="370" t="s">
        <v>49</v>
      </c>
      <c r="I186" s="370" t="s">
        <v>49</v>
      </c>
      <c r="J186" s="370" t="s">
        <v>50</v>
      </c>
      <c r="K186" s="370" t="s">
        <v>50</v>
      </c>
      <c r="L186" s="370">
        <v>45.36</v>
      </c>
      <c r="M186" s="370">
        <v>46</v>
      </c>
      <c r="N186" s="370">
        <v>46</v>
      </c>
      <c r="O186" s="352">
        <f t="shared" si="31"/>
        <v>22.446666666666669</v>
      </c>
      <c r="P186" s="354">
        <f t="shared" si="32"/>
        <v>269.36</v>
      </c>
    </row>
    <row r="190" spans="1:28" ht="18.75" x14ac:dyDescent="0.3">
      <c r="A190" s="422" t="s">
        <v>130</v>
      </c>
      <c r="B190" s="422"/>
      <c r="C190" s="422"/>
      <c r="D190" s="422"/>
      <c r="E190" s="422"/>
      <c r="F190" s="422"/>
      <c r="G190" s="422"/>
      <c r="H190" s="422"/>
      <c r="I190" s="422"/>
      <c r="J190" s="422"/>
      <c r="K190" s="422"/>
      <c r="L190" s="422"/>
      <c r="M190" s="422"/>
      <c r="N190" s="422"/>
    </row>
    <row r="191" spans="1:28" x14ac:dyDescent="0.25">
      <c r="A191" s="419" t="s">
        <v>0</v>
      </c>
      <c r="B191" s="419"/>
      <c r="C191" s="419"/>
      <c r="D191" s="419"/>
      <c r="E191" s="419"/>
      <c r="F191" s="419"/>
      <c r="G191" s="419"/>
      <c r="H191" s="419"/>
      <c r="I191" s="419"/>
      <c r="J191" s="419"/>
      <c r="K191" s="419"/>
      <c r="L191" s="419"/>
      <c r="M191" s="419"/>
      <c r="N191" s="419"/>
    </row>
    <row r="192" spans="1:28" ht="19.5" x14ac:dyDescent="0.35">
      <c r="A192" s="417" t="s">
        <v>1</v>
      </c>
      <c r="B192" s="417"/>
      <c r="C192" s="417"/>
      <c r="D192" s="417"/>
      <c r="E192" s="417"/>
      <c r="F192" s="417"/>
      <c r="G192" s="417"/>
      <c r="H192" s="417"/>
      <c r="I192" s="417"/>
      <c r="J192" s="417"/>
      <c r="K192" s="417"/>
      <c r="L192" s="417"/>
      <c r="M192" s="417"/>
      <c r="N192" s="417"/>
      <c r="O192" s="417"/>
    </row>
    <row r="193" spans="1:18" ht="75" x14ac:dyDescent="0.25">
      <c r="A193" s="156" t="s">
        <v>2</v>
      </c>
      <c r="B193" s="157" t="s">
        <v>2</v>
      </c>
      <c r="C193" s="157" t="s">
        <v>3</v>
      </c>
      <c r="D193" s="157" t="s">
        <v>4</v>
      </c>
      <c r="E193" s="157" t="s">
        <v>5</v>
      </c>
      <c r="F193" s="157" t="s">
        <v>6</v>
      </c>
      <c r="G193" s="333"/>
      <c r="H193" s="333"/>
      <c r="I193" s="333"/>
      <c r="J193" s="333"/>
      <c r="K193" s="333"/>
      <c r="L193" s="339"/>
      <c r="M193" s="335"/>
      <c r="N193" s="335"/>
      <c r="O193" s="335"/>
      <c r="Q193" s="336"/>
      <c r="R193" s="336"/>
    </row>
    <row r="194" spans="1:18" x14ac:dyDescent="0.25">
      <c r="A194" s="158" t="s">
        <v>9</v>
      </c>
      <c r="B194" s="159" t="s">
        <v>10</v>
      </c>
      <c r="C194" s="156">
        <v>198000</v>
      </c>
      <c r="D194" s="157">
        <v>60000</v>
      </c>
      <c r="E194" s="159">
        <v>40000</v>
      </c>
      <c r="F194" s="160">
        <f>D194-E194</f>
        <v>20000</v>
      </c>
      <c r="H194" s="333"/>
      <c r="I194" s="333"/>
      <c r="J194" s="333"/>
      <c r="K194" s="333"/>
      <c r="L194" s="339"/>
      <c r="M194" s="335"/>
      <c r="N194" s="337"/>
      <c r="O194" s="338"/>
      <c r="Q194" s="336"/>
      <c r="R194" s="336"/>
    </row>
    <row r="195" spans="1:18" x14ac:dyDescent="0.25">
      <c r="A195" s="158" t="s">
        <v>12</v>
      </c>
      <c r="B195" s="159" t="s">
        <v>13</v>
      </c>
      <c r="C195" s="159">
        <v>900</v>
      </c>
      <c r="D195" s="159">
        <v>90000</v>
      </c>
      <c r="E195" s="159">
        <v>50000</v>
      </c>
      <c r="F195" s="160">
        <f t="shared" ref="F195:F198" si="34">D195-E195</f>
        <v>40000</v>
      </c>
      <c r="H195" s="333"/>
      <c r="I195" s="333"/>
      <c r="J195" s="333"/>
      <c r="K195" s="333"/>
      <c r="L195" s="339"/>
      <c r="M195" s="335"/>
      <c r="N195" s="337"/>
      <c r="O195" s="361"/>
      <c r="Q195" s="336"/>
      <c r="R195" s="336"/>
    </row>
    <row r="196" spans="1:18" x14ac:dyDescent="0.25">
      <c r="A196" s="158" t="s">
        <v>15</v>
      </c>
      <c r="B196" s="159" t="s">
        <v>16</v>
      </c>
      <c r="C196" s="159">
        <v>0</v>
      </c>
      <c r="D196" s="159">
        <v>0</v>
      </c>
      <c r="E196" s="159">
        <v>0</v>
      </c>
      <c r="F196" s="160">
        <f t="shared" si="34"/>
        <v>0</v>
      </c>
      <c r="G196" s="333"/>
      <c r="H196" s="333"/>
      <c r="I196" s="333"/>
      <c r="J196" s="333"/>
      <c r="K196" s="333"/>
      <c r="L196" s="339"/>
      <c r="M196" s="335"/>
      <c r="N196" s="335"/>
      <c r="O196" s="361"/>
      <c r="Q196" s="336"/>
      <c r="R196" s="336"/>
    </row>
    <row r="197" spans="1:18" ht="30" x14ac:dyDescent="0.25">
      <c r="A197" s="158" t="s">
        <v>19</v>
      </c>
      <c r="B197" s="159" t="s">
        <v>131</v>
      </c>
      <c r="C197" s="159">
        <v>45</v>
      </c>
      <c r="D197" s="159">
        <v>4520</v>
      </c>
      <c r="E197" s="159">
        <v>4520</v>
      </c>
      <c r="F197" s="160">
        <f t="shared" si="34"/>
        <v>0</v>
      </c>
      <c r="G197" s="333"/>
      <c r="H197" s="333"/>
      <c r="I197" s="333"/>
      <c r="J197" s="333"/>
      <c r="K197" s="333"/>
      <c r="L197" s="339"/>
      <c r="M197" s="339"/>
      <c r="N197" s="340"/>
      <c r="O197" s="341"/>
    </row>
    <row r="198" spans="1:18" ht="30" x14ac:dyDescent="0.25">
      <c r="A198" s="158" t="s">
        <v>21</v>
      </c>
      <c r="B198" s="159" t="s">
        <v>22</v>
      </c>
      <c r="C198" s="159">
        <v>0</v>
      </c>
      <c r="D198" s="159">
        <v>0</v>
      </c>
      <c r="E198" s="159">
        <v>0</v>
      </c>
      <c r="F198" s="160">
        <f t="shared" si="34"/>
        <v>0</v>
      </c>
      <c r="G198" s="333"/>
      <c r="H198" s="333"/>
      <c r="I198" s="333"/>
      <c r="J198" s="333"/>
      <c r="K198" s="333"/>
      <c r="L198" s="339"/>
      <c r="M198" s="339"/>
      <c r="N198" s="340"/>
      <c r="O198" s="341"/>
    </row>
    <row r="199" spans="1:18" x14ac:dyDescent="0.25">
      <c r="A199" s="333"/>
      <c r="C199" s="333"/>
      <c r="D199" s="333"/>
      <c r="E199" s="333"/>
      <c r="F199" s="333"/>
      <c r="G199" s="333"/>
      <c r="H199" s="333"/>
      <c r="I199" s="333"/>
      <c r="J199" s="333"/>
      <c r="K199" s="333"/>
      <c r="L199" s="333"/>
      <c r="M199" s="333"/>
      <c r="N199" s="342"/>
      <c r="O199" s="256"/>
    </row>
    <row r="200" spans="1:18" x14ac:dyDescent="0.25">
      <c r="A200" s="333"/>
      <c r="C200" s="333"/>
      <c r="D200" s="333"/>
      <c r="E200" s="333"/>
      <c r="F200" s="333"/>
      <c r="G200" s="333"/>
      <c r="H200" s="333"/>
      <c r="I200" s="333"/>
      <c r="J200" s="333"/>
      <c r="K200" s="333"/>
      <c r="L200" s="333"/>
      <c r="M200" s="333"/>
      <c r="N200" s="342"/>
      <c r="O200" s="256"/>
    </row>
    <row r="201" spans="1:18" x14ac:dyDescent="0.25">
      <c r="A201" s="333"/>
      <c r="C201" s="333"/>
      <c r="D201" s="333"/>
      <c r="E201" s="333"/>
      <c r="F201" s="333"/>
      <c r="G201" s="333"/>
      <c r="H201" s="376"/>
      <c r="I201" s="376"/>
      <c r="J201" s="376"/>
      <c r="K201" s="376"/>
      <c r="L201" s="376">
        <f>L204/L205</f>
        <v>0.55467227407939279</v>
      </c>
      <c r="M201" s="376">
        <f>M204/M205</f>
        <v>0.60965084346802667</v>
      </c>
      <c r="N201" s="376">
        <f>N204/N205</f>
        <v>0.60965084346802667</v>
      </c>
      <c r="O201" s="343"/>
    </row>
    <row r="202" spans="1:18" x14ac:dyDescent="0.25">
      <c r="A202" s="344" t="s">
        <v>2</v>
      </c>
      <c r="B202" s="345" t="s">
        <v>23</v>
      </c>
      <c r="C202" s="346" t="s">
        <v>24</v>
      </c>
      <c r="D202" s="346" t="s">
        <v>25</v>
      </c>
      <c r="E202" s="346" t="s">
        <v>26</v>
      </c>
      <c r="F202" s="346" t="s">
        <v>27</v>
      </c>
      <c r="G202" s="346" t="s">
        <v>28</v>
      </c>
      <c r="H202" s="346" t="s">
        <v>29</v>
      </c>
      <c r="I202" s="346" t="s">
        <v>30</v>
      </c>
      <c r="J202" s="346" t="s">
        <v>31</v>
      </c>
      <c r="K202" s="346" t="s">
        <v>32</v>
      </c>
      <c r="L202" s="346" t="s">
        <v>33</v>
      </c>
      <c r="M202" s="346" t="s">
        <v>34</v>
      </c>
      <c r="N202" s="346" t="s">
        <v>35</v>
      </c>
      <c r="O202" s="347" t="s">
        <v>36</v>
      </c>
    </row>
    <row r="203" spans="1:18" ht="18.75" x14ac:dyDescent="0.3">
      <c r="A203" s="348" t="s">
        <v>2</v>
      </c>
      <c r="B203" s="420" t="s">
        <v>37</v>
      </c>
      <c r="C203" s="420"/>
      <c r="D203" s="420"/>
      <c r="E203" s="420"/>
      <c r="F203" s="420"/>
      <c r="G203" s="420"/>
      <c r="H203" s="420"/>
      <c r="I203" s="420"/>
      <c r="J203" s="420"/>
      <c r="K203" s="420"/>
      <c r="L203" s="420"/>
      <c r="M203" s="420"/>
      <c r="N203" s="420"/>
      <c r="O203" s="421"/>
    </row>
    <row r="204" spans="1:18" ht="29.25" x14ac:dyDescent="0.25">
      <c r="A204" s="349" t="s">
        <v>9</v>
      </c>
      <c r="B204" s="350" t="s">
        <v>38</v>
      </c>
      <c r="C204" s="351">
        <v>1134</v>
      </c>
      <c r="D204" s="351">
        <v>1153</v>
      </c>
      <c r="E204" s="351">
        <v>1187</v>
      </c>
      <c r="F204" s="351">
        <v>1163</v>
      </c>
      <c r="G204" s="384">
        <v>955</v>
      </c>
      <c r="H204" s="204">
        <v>7088</v>
      </c>
      <c r="I204" s="204">
        <v>5516</v>
      </c>
      <c r="J204" s="203">
        <v>2215.14</v>
      </c>
      <c r="K204" s="204">
        <v>3909.92</v>
      </c>
      <c r="L204" s="204">
        <v>10815</v>
      </c>
      <c r="M204" s="204">
        <v>12432</v>
      </c>
      <c r="N204" s="204">
        <v>12432</v>
      </c>
      <c r="O204" s="352">
        <f>SUM(C204:N204)/12</f>
        <v>5000.0050000000001</v>
      </c>
      <c r="P204" s="354">
        <f>SUM(C204:N204)</f>
        <v>60000.06</v>
      </c>
      <c r="Q204" s="354">
        <f>P204-D194</f>
        <v>5.9999999997671694E-2</v>
      </c>
    </row>
    <row r="205" spans="1:18" ht="30" x14ac:dyDescent="0.25">
      <c r="A205" s="348" t="s">
        <v>2</v>
      </c>
      <c r="B205" s="159" t="s">
        <v>39</v>
      </c>
      <c r="C205" s="206">
        <v>21051</v>
      </c>
      <c r="D205" s="206">
        <v>20721</v>
      </c>
      <c r="E205" s="206">
        <v>21343</v>
      </c>
      <c r="F205" s="206">
        <v>20794</v>
      </c>
      <c r="G205" s="205">
        <v>16983</v>
      </c>
      <c r="H205" s="206">
        <v>17317</v>
      </c>
      <c r="I205" s="206">
        <v>12383</v>
      </c>
      <c r="J205" s="205">
        <v>3359</v>
      </c>
      <c r="K205" s="206">
        <v>10912</v>
      </c>
      <c r="L205" s="206">
        <v>19498</v>
      </c>
      <c r="M205" s="206">
        <v>20392</v>
      </c>
      <c r="N205" s="206">
        <v>20392</v>
      </c>
      <c r="O205" s="352">
        <f>SUM(C205:N205)/12</f>
        <v>17095.416666666668</v>
      </c>
      <c r="P205" s="354">
        <f t="shared" ref="P205:P214" si="35">SUM(C205:N205)</f>
        <v>205145</v>
      </c>
    </row>
    <row r="206" spans="1:18" ht="23.25" x14ac:dyDescent="0.25">
      <c r="A206" s="348" t="s">
        <v>2</v>
      </c>
      <c r="B206" s="355" t="s">
        <v>40</v>
      </c>
      <c r="C206" s="356" t="s">
        <v>2</v>
      </c>
      <c r="D206" s="356" t="s">
        <v>2</v>
      </c>
      <c r="E206" s="356" t="s">
        <v>2</v>
      </c>
      <c r="F206" s="356" t="s">
        <v>2</v>
      </c>
      <c r="G206" s="356" t="s">
        <v>2</v>
      </c>
      <c r="H206" s="356" t="s">
        <v>2</v>
      </c>
      <c r="I206" s="356" t="s">
        <v>2</v>
      </c>
      <c r="J206" s="356" t="s">
        <v>2</v>
      </c>
      <c r="K206" s="356" t="s">
        <v>2</v>
      </c>
      <c r="L206" s="356" t="s">
        <v>2</v>
      </c>
      <c r="M206" s="356" t="s">
        <v>2</v>
      </c>
      <c r="N206" s="356" t="s">
        <v>2</v>
      </c>
      <c r="O206" s="352">
        <f>SUM(C206:N206)/12</f>
        <v>0</v>
      </c>
      <c r="P206" s="354">
        <f t="shared" si="35"/>
        <v>0</v>
      </c>
    </row>
    <row r="207" spans="1:18" ht="29.25" x14ac:dyDescent="0.25">
      <c r="A207" s="349" t="s">
        <v>12</v>
      </c>
      <c r="B207" s="350" t="s">
        <v>41</v>
      </c>
      <c r="C207" s="351">
        <v>12136</v>
      </c>
      <c r="D207" s="351">
        <v>11573</v>
      </c>
      <c r="E207" s="351">
        <v>9993</v>
      </c>
      <c r="F207" s="351">
        <v>10844</v>
      </c>
      <c r="G207" s="351">
        <v>7513</v>
      </c>
      <c r="H207" s="351">
        <v>2239</v>
      </c>
      <c r="I207" s="357">
        <v>889</v>
      </c>
      <c r="J207" s="384">
        <v>0</v>
      </c>
      <c r="K207" s="204">
        <v>1047.3800000000001</v>
      </c>
      <c r="L207" s="204">
        <v>4566</v>
      </c>
      <c r="M207" s="204">
        <v>14600</v>
      </c>
      <c r="N207" s="204">
        <v>14600</v>
      </c>
      <c r="O207" s="352">
        <f>SUM(C207:N207)/12</f>
        <v>7500.0316666666668</v>
      </c>
      <c r="P207" s="354">
        <f t="shared" si="35"/>
        <v>90000.38</v>
      </c>
      <c r="Q207" s="354">
        <f>P207-D195</f>
        <v>0.38000000000465661</v>
      </c>
    </row>
    <row r="208" spans="1:18" ht="30" x14ac:dyDescent="0.25">
      <c r="A208" s="348" t="s">
        <v>2</v>
      </c>
      <c r="B208" s="159" t="s">
        <v>42</v>
      </c>
      <c r="C208" s="356">
        <v>150</v>
      </c>
      <c r="D208" s="356">
        <v>144</v>
      </c>
      <c r="E208" s="356">
        <v>124</v>
      </c>
      <c r="F208" s="356">
        <v>124</v>
      </c>
      <c r="G208" s="356">
        <v>84</v>
      </c>
      <c r="H208" s="356">
        <v>26</v>
      </c>
      <c r="I208" s="356">
        <v>10</v>
      </c>
      <c r="J208" s="348">
        <v>0</v>
      </c>
      <c r="K208" s="356">
        <v>10</v>
      </c>
      <c r="L208" s="356">
        <v>38</v>
      </c>
      <c r="M208" s="356">
        <v>100</v>
      </c>
      <c r="N208" s="356">
        <v>100</v>
      </c>
      <c r="O208" s="352">
        <f>SUM(C208:N208)/12</f>
        <v>75.833333333333329</v>
      </c>
      <c r="P208" s="354">
        <f t="shared" si="35"/>
        <v>910</v>
      </c>
    </row>
    <row r="209" spans="1:22" ht="23.25" x14ac:dyDescent="0.25">
      <c r="A209" s="348" t="s">
        <v>2</v>
      </c>
      <c r="B209" s="355" t="s">
        <v>40</v>
      </c>
      <c r="C209" s="356"/>
      <c r="D209" s="356"/>
      <c r="E209" s="356"/>
      <c r="F209" s="356"/>
      <c r="G209" s="356" t="s">
        <v>2</v>
      </c>
      <c r="H209" s="356" t="s">
        <v>2</v>
      </c>
      <c r="I209" s="356" t="s">
        <v>2</v>
      </c>
      <c r="J209" s="356" t="s">
        <v>2</v>
      </c>
      <c r="K209" s="356" t="s">
        <v>2</v>
      </c>
      <c r="L209" s="356" t="s">
        <v>2</v>
      </c>
      <c r="M209" s="356" t="s">
        <v>2</v>
      </c>
      <c r="N209" s="356" t="s">
        <v>2</v>
      </c>
      <c r="O209" s="371" t="s">
        <v>2</v>
      </c>
      <c r="P209" s="354">
        <f t="shared" si="35"/>
        <v>0</v>
      </c>
    </row>
    <row r="210" spans="1:22" ht="29.25" x14ac:dyDescent="0.25">
      <c r="A210" s="349" t="s">
        <v>19</v>
      </c>
      <c r="B210" s="350" t="s">
        <v>51</v>
      </c>
      <c r="C210" s="357" t="s">
        <v>2</v>
      </c>
      <c r="D210" s="357" t="s">
        <v>2</v>
      </c>
      <c r="E210" s="357" t="s">
        <v>2</v>
      </c>
      <c r="F210" s="357" t="s">
        <v>2</v>
      </c>
      <c r="G210" s="357" t="s">
        <v>2</v>
      </c>
      <c r="H210" s="357" t="s">
        <v>2</v>
      </c>
      <c r="I210" s="357" t="s">
        <v>2</v>
      </c>
      <c r="J210" s="387">
        <v>4520</v>
      </c>
      <c r="K210" s="357" t="s">
        <v>2</v>
      </c>
      <c r="L210" s="357" t="s">
        <v>2</v>
      </c>
      <c r="M210" s="357" t="s">
        <v>2</v>
      </c>
      <c r="N210" s="357" t="s">
        <v>2</v>
      </c>
      <c r="O210" s="371" t="s">
        <v>2</v>
      </c>
      <c r="P210" s="354">
        <f t="shared" si="35"/>
        <v>4520</v>
      </c>
    </row>
    <row r="211" spans="1:22" x14ac:dyDescent="0.25">
      <c r="A211" s="348" t="s">
        <v>52</v>
      </c>
      <c r="B211" s="358" t="s">
        <v>53</v>
      </c>
      <c r="C211" s="356" t="s">
        <v>2</v>
      </c>
      <c r="D211" s="356" t="s">
        <v>2</v>
      </c>
      <c r="E211" s="356" t="s">
        <v>2</v>
      </c>
      <c r="F211" s="356" t="s">
        <v>2</v>
      </c>
      <c r="G211" s="356" t="s">
        <v>2</v>
      </c>
      <c r="H211" s="356" t="s">
        <v>2</v>
      </c>
      <c r="I211" s="356" t="s">
        <v>2</v>
      </c>
      <c r="J211" s="348">
        <v>45</v>
      </c>
      <c r="K211" s="356" t="s">
        <v>2</v>
      </c>
      <c r="L211" s="356" t="s">
        <v>2</v>
      </c>
      <c r="M211" s="356" t="s">
        <v>2</v>
      </c>
      <c r="N211" s="356" t="s">
        <v>2</v>
      </c>
      <c r="O211" s="371" t="s">
        <v>113</v>
      </c>
      <c r="P211" s="354">
        <f t="shared" si="35"/>
        <v>45</v>
      </c>
    </row>
    <row r="212" spans="1:22" x14ac:dyDescent="0.25">
      <c r="A212" s="348" t="s">
        <v>2</v>
      </c>
      <c r="B212" s="358" t="s">
        <v>54</v>
      </c>
      <c r="C212" s="356" t="s">
        <v>2</v>
      </c>
      <c r="D212" s="356" t="s">
        <v>2</v>
      </c>
      <c r="E212" s="356" t="s">
        <v>2</v>
      </c>
      <c r="F212" s="356" t="s">
        <v>2</v>
      </c>
      <c r="G212" s="356" t="s">
        <v>2</v>
      </c>
      <c r="H212" s="356" t="s">
        <v>2</v>
      </c>
      <c r="I212" s="356" t="s">
        <v>2</v>
      </c>
      <c r="J212" s="356" t="s">
        <v>2</v>
      </c>
      <c r="K212" s="356" t="s">
        <v>2</v>
      </c>
      <c r="L212" s="356" t="s">
        <v>2</v>
      </c>
      <c r="M212" s="356" t="s">
        <v>2</v>
      </c>
      <c r="N212" s="356" t="s">
        <v>2</v>
      </c>
      <c r="O212" s="371" t="s">
        <v>113</v>
      </c>
      <c r="P212" s="354">
        <f t="shared" si="35"/>
        <v>0</v>
      </c>
    </row>
    <row r="213" spans="1:22" x14ac:dyDescent="0.25">
      <c r="A213" s="348" t="s">
        <v>55</v>
      </c>
      <c r="B213" s="358" t="s">
        <v>53</v>
      </c>
      <c r="C213" s="356" t="s">
        <v>2</v>
      </c>
      <c r="D213" s="356" t="s">
        <v>2</v>
      </c>
      <c r="E213" s="356" t="s">
        <v>2</v>
      </c>
      <c r="F213" s="356" t="s">
        <v>2</v>
      </c>
      <c r="G213" s="356" t="s">
        <v>2</v>
      </c>
      <c r="H213" s="356" t="s">
        <v>2</v>
      </c>
      <c r="I213" s="356" t="s">
        <v>2</v>
      </c>
      <c r="J213" s="356" t="s">
        <v>2</v>
      </c>
      <c r="K213" s="356" t="s">
        <v>2</v>
      </c>
      <c r="L213" s="356" t="s">
        <v>2</v>
      </c>
      <c r="M213" s="356" t="s">
        <v>2</v>
      </c>
      <c r="N213" s="356" t="s">
        <v>2</v>
      </c>
      <c r="O213" s="371" t="s">
        <v>113</v>
      </c>
      <c r="P213" s="354">
        <f t="shared" si="35"/>
        <v>0</v>
      </c>
    </row>
    <row r="214" spans="1:22" x14ac:dyDescent="0.25">
      <c r="A214" s="348" t="s">
        <v>2</v>
      </c>
      <c r="B214" s="358" t="s">
        <v>54</v>
      </c>
      <c r="C214" s="356" t="s">
        <v>2</v>
      </c>
      <c r="D214" s="356" t="s">
        <v>2</v>
      </c>
      <c r="E214" s="356" t="s">
        <v>2</v>
      </c>
      <c r="F214" s="356" t="s">
        <v>2</v>
      </c>
      <c r="G214" s="356" t="s">
        <v>2</v>
      </c>
      <c r="H214" s="356" t="s">
        <v>2</v>
      </c>
      <c r="I214" s="356" t="s">
        <v>2</v>
      </c>
      <c r="J214" s="356" t="s">
        <v>2</v>
      </c>
      <c r="K214" s="356" t="s">
        <v>2</v>
      </c>
      <c r="L214" s="356" t="s">
        <v>2</v>
      </c>
      <c r="M214" s="356" t="s">
        <v>2</v>
      </c>
      <c r="N214" s="356" t="s">
        <v>2</v>
      </c>
      <c r="O214" s="371" t="s">
        <v>113</v>
      </c>
      <c r="P214" s="354">
        <f t="shared" si="35"/>
        <v>0</v>
      </c>
    </row>
    <row r="218" spans="1:22" ht="18.75" x14ac:dyDescent="0.3">
      <c r="A218" s="422" t="s">
        <v>132</v>
      </c>
      <c r="B218" s="422"/>
      <c r="C218" s="422"/>
      <c r="D218" s="422"/>
      <c r="E218" s="422"/>
      <c r="F218" s="422"/>
      <c r="G218" s="422"/>
      <c r="H218" s="422"/>
      <c r="I218" s="422"/>
      <c r="J218" s="422"/>
      <c r="K218" s="422"/>
      <c r="L218" s="422"/>
      <c r="M218" s="422"/>
      <c r="N218" s="422"/>
    </row>
    <row r="219" spans="1:22" x14ac:dyDescent="0.25">
      <c r="A219" s="419" t="s">
        <v>0</v>
      </c>
      <c r="B219" s="419"/>
      <c r="C219" s="419"/>
      <c r="D219" s="419"/>
      <c r="E219" s="419"/>
      <c r="F219" s="419"/>
      <c r="G219" s="419"/>
      <c r="H219" s="419"/>
      <c r="I219" s="419"/>
      <c r="J219" s="419"/>
      <c r="K219" s="419"/>
      <c r="L219" s="419"/>
      <c r="M219" s="419"/>
      <c r="N219" s="419"/>
    </row>
    <row r="220" spans="1:22" ht="19.5" x14ac:dyDescent="0.35">
      <c r="A220" s="417" t="s">
        <v>1</v>
      </c>
      <c r="B220" s="417"/>
      <c r="C220" s="417"/>
      <c r="D220" s="417"/>
      <c r="E220" s="417"/>
      <c r="F220" s="417"/>
      <c r="G220" s="417"/>
      <c r="H220" s="417"/>
      <c r="I220" s="417"/>
      <c r="J220" s="417"/>
      <c r="K220" s="417"/>
      <c r="L220" s="417"/>
      <c r="M220" s="417"/>
      <c r="N220" s="417"/>
      <c r="O220" s="417"/>
    </row>
    <row r="221" spans="1:22" ht="75" x14ac:dyDescent="0.25">
      <c r="A221" s="156" t="s">
        <v>2</v>
      </c>
      <c r="B221" s="157" t="s">
        <v>2</v>
      </c>
      <c r="C221" s="157" t="s">
        <v>3</v>
      </c>
      <c r="D221" s="157" t="s">
        <v>4</v>
      </c>
      <c r="E221" s="157" t="s">
        <v>5</v>
      </c>
      <c r="F221" s="157" t="s">
        <v>6</v>
      </c>
      <c r="G221" s="333"/>
      <c r="H221" s="333"/>
      <c r="I221" s="333"/>
      <c r="J221" s="333"/>
      <c r="K221" s="333"/>
      <c r="L221" s="339"/>
      <c r="M221" s="335"/>
      <c r="N221" s="335"/>
      <c r="O221" s="335"/>
      <c r="P221" s="336"/>
      <c r="Q221" s="336"/>
      <c r="R221" s="336"/>
      <c r="S221" s="336"/>
      <c r="T221" s="336"/>
      <c r="U221" s="336"/>
      <c r="V221" s="336"/>
    </row>
    <row r="222" spans="1:22" ht="15" customHeight="1" x14ac:dyDescent="0.25">
      <c r="A222" s="158" t="s">
        <v>9</v>
      </c>
      <c r="B222" s="159" t="s">
        <v>10</v>
      </c>
      <c r="C222" s="159">
        <v>55806</v>
      </c>
      <c r="D222" s="159">
        <v>11106.55</v>
      </c>
      <c r="E222" s="159">
        <v>7000</v>
      </c>
      <c r="F222" s="160">
        <f>D222-E222</f>
        <v>4106.5499999999993</v>
      </c>
      <c r="G222" s="333"/>
      <c r="H222" s="333"/>
      <c r="I222" s="333"/>
      <c r="J222" s="333"/>
      <c r="K222" s="333"/>
      <c r="L222" s="339"/>
      <c r="M222" s="335"/>
      <c r="N222" s="335"/>
      <c r="O222" s="361"/>
      <c r="P222" s="336"/>
      <c r="Q222" s="425"/>
      <c r="R222" s="425"/>
      <c r="S222" s="425"/>
      <c r="T222" s="425"/>
      <c r="U222" s="425"/>
      <c r="V222" s="425"/>
    </row>
    <row r="223" spans="1:22" ht="15" customHeight="1" x14ac:dyDescent="0.25">
      <c r="A223" s="158" t="s">
        <v>12</v>
      </c>
      <c r="B223" s="159" t="s">
        <v>13</v>
      </c>
      <c r="C223" s="159">
        <v>0</v>
      </c>
      <c r="D223" s="159">
        <v>14617.83</v>
      </c>
      <c r="E223" s="159">
        <v>10000</v>
      </c>
      <c r="F223" s="160">
        <f>D223-E223</f>
        <v>4617.83</v>
      </c>
      <c r="G223" s="333"/>
      <c r="H223" s="333"/>
      <c r="I223" s="333"/>
      <c r="J223" s="333"/>
      <c r="K223" s="333"/>
      <c r="L223" s="339"/>
      <c r="M223" s="335"/>
      <c r="N223" s="335"/>
      <c r="O223" s="361"/>
      <c r="P223" s="336"/>
      <c r="Q223" s="425"/>
      <c r="R223" s="425"/>
      <c r="S223" s="425"/>
      <c r="T223" s="425"/>
      <c r="U223" s="425"/>
      <c r="V223" s="425"/>
    </row>
    <row r="224" spans="1:22" x14ac:dyDescent="0.25">
      <c r="A224" s="158" t="s">
        <v>15</v>
      </c>
      <c r="B224" s="159" t="s">
        <v>16</v>
      </c>
      <c r="C224" s="159">
        <v>0</v>
      </c>
      <c r="D224" s="159">
        <v>0</v>
      </c>
      <c r="E224" s="159">
        <v>0</v>
      </c>
      <c r="F224" s="159" t="s">
        <v>17</v>
      </c>
      <c r="G224" s="333"/>
      <c r="H224" s="333"/>
      <c r="I224" s="333"/>
      <c r="J224" s="333"/>
      <c r="K224" s="333"/>
      <c r="L224" s="339"/>
      <c r="M224" s="335"/>
      <c r="N224" s="335"/>
      <c r="O224" s="361"/>
      <c r="P224" s="336"/>
      <c r="Q224" s="336"/>
      <c r="R224" s="336"/>
      <c r="S224" s="336"/>
      <c r="T224" s="336"/>
      <c r="U224" s="336"/>
      <c r="V224" s="336"/>
    </row>
    <row r="225" spans="1:22" x14ac:dyDescent="0.25">
      <c r="A225" s="158" t="s">
        <v>19</v>
      </c>
      <c r="B225" s="159" t="s">
        <v>20</v>
      </c>
      <c r="C225" s="159">
        <v>0</v>
      </c>
      <c r="D225" s="159">
        <v>0</v>
      </c>
      <c r="E225" s="159">
        <v>0</v>
      </c>
      <c r="F225" s="159" t="s">
        <v>17</v>
      </c>
      <c r="G225" s="333"/>
      <c r="H225" s="333"/>
      <c r="I225" s="333"/>
      <c r="J225" s="333"/>
      <c r="K225" s="333"/>
      <c r="L225" s="339"/>
      <c r="M225" s="339"/>
      <c r="N225" s="340"/>
      <c r="O225" s="341"/>
      <c r="P225" s="336"/>
      <c r="Q225" s="336"/>
      <c r="R225" s="336"/>
      <c r="S225" s="336"/>
      <c r="T225" s="336"/>
      <c r="U225" s="336"/>
      <c r="V225" s="336"/>
    </row>
    <row r="226" spans="1:22" ht="30" x14ac:dyDescent="0.25">
      <c r="A226" s="158" t="s">
        <v>21</v>
      </c>
      <c r="B226" s="159" t="s">
        <v>22</v>
      </c>
      <c r="C226" s="159"/>
      <c r="D226" s="159"/>
      <c r="E226" s="159"/>
      <c r="F226" s="159" t="s">
        <v>17</v>
      </c>
      <c r="G226" s="333"/>
      <c r="H226" s="333"/>
      <c r="I226" s="333"/>
      <c r="J226" s="333"/>
      <c r="K226" s="333"/>
      <c r="L226" s="339"/>
      <c r="M226" s="339"/>
      <c r="N226" s="340"/>
      <c r="O226" s="341"/>
      <c r="P226" s="336"/>
      <c r="Q226" s="336"/>
      <c r="R226" s="336"/>
      <c r="S226" s="336"/>
      <c r="T226" s="336"/>
      <c r="U226" s="336"/>
      <c r="V226" s="336"/>
    </row>
    <row r="227" spans="1:22" x14ac:dyDescent="0.25">
      <c r="A227" s="333"/>
      <c r="C227" s="333"/>
      <c r="D227" s="333"/>
      <c r="E227" s="333"/>
      <c r="F227" s="333"/>
      <c r="G227" s="333"/>
      <c r="H227" s="333"/>
      <c r="I227" s="333"/>
      <c r="J227" s="333"/>
      <c r="K227" s="333"/>
      <c r="L227" s="333"/>
      <c r="M227" s="333"/>
      <c r="N227" s="342"/>
      <c r="O227" s="256"/>
    </row>
    <row r="228" spans="1:22" x14ac:dyDescent="0.25">
      <c r="A228" s="333"/>
      <c r="C228" s="333"/>
      <c r="D228" s="333"/>
      <c r="E228" s="333"/>
      <c r="F228" s="333"/>
      <c r="G228" s="333"/>
      <c r="H228" s="333"/>
      <c r="I228" s="333"/>
      <c r="J228" s="333"/>
      <c r="K228" s="333"/>
      <c r="L228" s="333"/>
      <c r="M228" s="333"/>
      <c r="N228" s="342"/>
      <c r="O228" s="256"/>
    </row>
    <row r="229" spans="1:22" x14ac:dyDescent="0.25">
      <c r="A229" s="333"/>
      <c r="C229" s="333"/>
      <c r="D229" s="333"/>
      <c r="E229" s="333"/>
      <c r="F229" s="333"/>
      <c r="G229" s="333"/>
      <c r="H229" s="333"/>
      <c r="I229" s="333"/>
      <c r="J229" s="333"/>
      <c r="K229" s="333"/>
      <c r="L229" s="376">
        <f>L247/L251</f>
        <v>0.88583999999999996</v>
      </c>
      <c r="M229" s="333"/>
      <c r="N229" s="333"/>
      <c r="O229" s="343"/>
    </row>
    <row r="230" spans="1:22" x14ac:dyDescent="0.25">
      <c r="A230" s="344" t="s">
        <v>2</v>
      </c>
      <c r="B230" s="345" t="s">
        <v>23</v>
      </c>
      <c r="C230" s="346" t="s">
        <v>24</v>
      </c>
      <c r="D230" s="346" t="s">
        <v>25</v>
      </c>
      <c r="E230" s="346" t="s">
        <v>26</v>
      </c>
      <c r="F230" s="346" t="s">
        <v>27</v>
      </c>
      <c r="G230" s="346" t="s">
        <v>28</v>
      </c>
      <c r="H230" s="346" t="s">
        <v>29</v>
      </c>
      <c r="I230" s="346" t="s">
        <v>30</v>
      </c>
      <c r="J230" s="346" t="s">
        <v>31</v>
      </c>
      <c r="K230" s="346" t="s">
        <v>32</v>
      </c>
      <c r="L230" s="346" t="s">
        <v>33</v>
      </c>
      <c r="M230" s="346" t="s">
        <v>34</v>
      </c>
      <c r="N230" s="346" t="s">
        <v>35</v>
      </c>
      <c r="O230" s="347" t="s">
        <v>36</v>
      </c>
    </row>
    <row r="231" spans="1:22" ht="18.75" x14ac:dyDescent="0.3">
      <c r="A231" s="348" t="s">
        <v>2</v>
      </c>
      <c r="B231" s="420" t="s">
        <v>37</v>
      </c>
      <c r="C231" s="420"/>
      <c r="D231" s="420"/>
      <c r="E231" s="420"/>
      <c r="F231" s="420"/>
      <c r="G231" s="420"/>
      <c r="H231" s="420"/>
      <c r="I231" s="420"/>
      <c r="J231" s="420"/>
      <c r="K231" s="420"/>
      <c r="L231" s="420"/>
      <c r="M231" s="420"/>
      <c r="N231" s="420"/>
      <c r="O231" s="421"/>
    </row>
    <row r="232" spans="1:22" ht="29.25" x14ac:dyDescent="0.25">
      <c r="A232" s="349" t="s">
        <v>9</v>
      </c>
      <c r="B232" s="350" t="s">
        <v>38</v>
      </c>
      <c r="C232" s="357">
        <v>334.28</v>
      </c>
      <c r="D232" s="357">
        <v>430.15</v>
      </c>
      <c r="E232" s="357">
        <v>450.41</v>
      </c>
      <c r="F232" s="357">
        <v>336.07</v>
      </c>
      <c r="G232" s="357">
        <v>588.01</v>
      </c>
      <c r="H232" s="357">
        <v>476.11</v>
      </c>
      <c r="I232" s="357">
        <v>230.02</v>
      </c>
      <c r="J232" s="357">
        <v>335.68</v>
      </c>
      <c r="K232" s="351">
        <v>580.75</v>
      </c>
      <c r="L232" s="351">
        <v>1590</v>
      </c>
      <c r="M232" s="351">
        <v>2200</v>
      </c>
      <c r="N232" s="351">
        <v>3555.07</v>
      </c>
      <c r="O232" s="371" t="s">
        <v>113</v>
      </c>
      <c r="P232" s="354">
        <f t="shared" ref="P232:P254" si="36">SUM(C232:N232)</f>
        <v>11106.55</v>
      </c>
      <c r="Q232" s="354">
        <f>P232-D222</f>
        <v>0</v>
      </c>
      <c r="R232" s="388"/>
    </row>
    <row r="233" spans="1:22" ht="30" x14ac:dyDescent="0.25">
      <c r="A233" s="348" t="s">
        <v>2</v>
      </c>
      <c r="B233" s="159" t="s">
        <v>39</v>
      </c>
      <c r="C233" s="356" t="s">
        <v>2</v>
      </c>
      <c r="D233" s="356" t="s">
        <v>2</v>
      </c>
      <c r="E233" s="356" t="s">
        <v>2</v>
      </c>
      <c r="F233" s="356" t="s">
        <v>2</v>
      </c>
      <c r="G233" s="356" t="s">
        <v>2</v>
      </c>
      <c r="H233" s="356" t="s">
        <v>2</v>
      </c>
      <c r="I233" s="356" t="s">
        <v>2</v>
      </c>
      <c r="J233" s="356" t="s">
        <v>2</v>
      </c>
      <c r="K233" s="356" t="s">
        <v>2</v>
      </c>
      <c r="L233" s="356" t="s">
        <v>2</v>
      </c>
      <c r="M233" s="356" t="s">
        <v>2</v>
      </c>
      <c r="N233" s="356" t="s">
        <v>2</v>
      </c>
      <c r="O233" s="371" t="s">
        <v>113</v>
      </c>
      <c r="P233" s="354">
        <f t="shared" si="36"/>
        <v>0</v>
      </c>
    </row>
    <row r="234" spans="1:22" ht="23.25" x14ac:dyDescent="0.25">
      <c r="A234" s="348" t="s">
        <v>2</v>
      </c>
      <c r="B234" s="355" t="s">
        <v>40</v>
      </c>
      <c r="C234" s="356" t="s">
        <v>2</v>
      </c>
      <c r="D234" s="356" t="s">
        <v>2</v>
      </c>
      <c r="E234" s="356" t="s">
        <v>2</v>
      </c>
      <c r="F234" s="356" t="s">
        <v>2</v>
      </c>
      <c r="G234" s="356" t="s">
        <v>2</v>
      </c>
      <c r="H234" s="356" t="s">
        <v>2</v>
      </c>
      <c r="I234" s="356" t="s">
        <v>2</v>
      </c>
      <c r="J234" s="356" t="s">
        <v>2</v>
      </c>
      <c r="K234" s="356" t="s">
        <v>2</v>
      </c>
      <c r="L234" s="356" t="s">
        <v>2</v>
      </c>
      <c r="M234" s="356" t="s">
        <v>2</v>
      </c>
      <c r="N234" s="356" t="s">
        <v>2</v>
      </c>
      <c r="O234" s="371" t="s">
        <v>2</v>
      </c>
      <c r="P234" s="354">
        <f t="shared" si="36"/>
        <v>0</v>
      </c>
    </row>
    <row r="235" spans="1:22" ht="29.25" x14ac:dyDescent="0.25">
      <c r="A235" s="349" t="s">
        <v>12</v>
      </c>
      <c r="B235" s="350" t="s">
        <v>41</v>
      </c>
      <c r="C235" s="351">
        <v>2896.67</v>
      </c>
      <c r="D235" s="351">
        <v>2368.9</v>
      </c>
      <c r="E235" s="351">
        <v>2699.93</v>
      </c>
      <c r="F235" s="351">
        <v>1729.41</v>
      </c>
      <c r="G235" s="357">
        <v>579.32000000000005</v>
      </c>
      <c r="H235" s="357">
        <v>86.1</v>
      </c>
      <c r="I235" s="357">
        <v>48.28</v>
      </c>
      <c r="J235" s="357">
        <v>56.31</v>
      </c>
      <c r="K235" s="357">
        <v>117.83</v>
      </c>
      <c r="L235" s="351">
        <v>1000</v>
      </c>
      <c r="M235" s="351">
        <v>2000</v>
      </c>
      <c r="N235" s="351">
        <v>1035.08</v>
      </c>
      <c r="O235" s="371" t="s">
        <v>113</v>
      </c>
      <c r="P235" s="354">
        <f t="shared" si="36"/>
        <v>14617.83</v>
      </c>
      <c r="Q235" s="354">
        <f>P235-D223</f>
        <v>0</v>
      </c>
      <c r="R235" s="388"/>
    </row>
    <row r="236" spans="1:22" ht="30" x14ac:dyDescent="0.25">
      <c r="A236" s="348" t="s">
        <v>2</v>
      </c>
      <c r="B236" s="159" t="s">
        <v>42</v>
      </c>
      <c r="C236" s="356" t="s">
        <v>2</v>
      </c>
      <c r="D236" s="356" t="s">
        <v>2</v>
      </c>
      <c r="E236" s="356" t="s">
        <v>2</v>
      </c>
      <c r="F236" s="356" t="s">
        <v>2</v>
      </c>
      <c r="G236" s="356" t="s">
        <v>2</v>
      </c>
      <c r="H236" s="356" t="s">
        <v>2</v>
      </c>
      <c r="I236" s="356" t="s">
        <v>2</v>
      </c>
      <c r="J236" s="356" t="s">
        <v>2</v>
      </c>
      <c r="K236" s="356" t="s">
        <v>2</v>
      </c>
      <c r="L236" s="356" t="s">
        <v>2</v>
      </c>
      <c r="M236" s="356" t="s">
        <v>2</v>
      </c>
      <c r="N236" s="356" t="s">
        <v>2</v>
      </c>
      <c r="O236" s="371" t="s">
        <v>113</v>
      </c>
      <c r="P236" s="354">
        <f t="shared" si="36"/>
        <v>0</v>
      </c>
    </row>
    <row r="237" spans="1:22" ht="23.25" x14ac:dyDescent="0.25">
      <c r="A237" s="348" t="s">
        <v>2</v>
      </c>
      <c r="B237" s="355" t="s">
        <v>40</v>
      </c>
      <c r="C237" s="356" t="s">
        <v>2</v>
      </c>
      <c r="D237" s="356" t="s">
        <v>2</v>
      </c>
      <c r="E237" s="356" t="s">
        <v>2</v>
      </c>
      <c r="F237" s="356" t="s">
        <v>2</v>
      </c>
      <c r="G237" s="356" t="s">
        <v>2</v>
      </c>
      <c r="H237" s="356" t="s">
        <v>2</v>
      </c>
      <c r="I237" s="356" t="s">
        <v>2</v>
      </c>
      <c r="J237" s="356" t="s">
        <v>2</v>
      </c>
      <c r="K237" s="356" t="s">
        <v>2</v>
      </c>
      <c r="L237" s="356" t="s">
        <v>2</v>
      </c>
      <c r="M237" s="356" t="s">
        <v>2</v>
      </c>
      <c r="N237" s="356" t="s">
        <v>2</v>
      </c>
      <c r="O237" s="371" t="s">
        <v>2</v>
      </c>
      <c r="P237" s="354">
        <f t="shared" si="36"/>
        <v>0</v>
      </c>
    </row>
    <row r="238" spans="1:22" ht="29.25" x14ac:dyDescent="0.25">
      <c r="A238" s="349" t="s">
        <v>15</v>
      </c>
      <c r="B238" s="350" t="s">
        <v>47</v>
      </c>
      <c r="C238" s="357" t="s">
        <v>2</v>
      </c>
      <c r="D238" s="357" t="s">
        <v>2</v>
      </c>
      <c r="E238" s="357" t="s">
        <v>2</v>
      </c>
      <c r="F238" s="357" t="s">
        <v>2</v>
      </c>
      <c r="G238" s="357" t="s">
        <v>2</v>
      </c>
      <c r="H238" s="357" t="s">
        <v>2</v>
      </c>
      <c r="I238" s="357" t="s">
        <v>2</v>
      </c>
      <c r="J238" s="357" t="s">
        <v>2</v>
      </c>
      <c r="K238" s="357" t="s">
        <v>2</v>
      </c>
      <c r="L238" s="357" t="s">
        <v>2</v>
      </c>
      <c r="M238" s="357" t="s">
        <v>2</v>
      </c>
      <c r="N238" s="357" t="s">
        <v>2</v>
      </c>
      <c r="O238" s="371" t="s">
        <v>113</v>
      </c>
      <c r="P238" s="354">
        <f t="shared" si="36"/>
        <v>0</v>
      </c>
    </row>
    <row r="239" spans="1:22" x14ac:dyDescent="0.25">
      <c r="A239" s="348" t="s">
        <v>2</v>
      </c>
      <c r="B239" s="159" t="s">
        <v>46</v>
      </c>
      <c r="C239" s="356" t="s">
        <v>2</v>
      </c>
      <c r="D239" s="356" t="s">
        <v>2</v>
      </c>
      <c r="E239" s="356" t="s">
        <v>2</v>
      </c>
      <c r="F239" s="356" t="s">
        <v>2</v>
      </c>
      <c r="G239" s="356" t="s">
        <v>2</v>
      </c>
      <c r="H239" s="356" t="s">
        <v>2</v>
      </c>
      <c r="I239" s="356" t="s">
        <v>2</v>
      </c>
      <c r="J239" s="356" t="s">
        <v>2</v>
      </c>
      <c r="K239" s="356" t="s">
        <v>2</v>
      </c>
      <c r="L239" s="356" t="s">
        <v>2</v>
      </c>
      <c r="M239" s="356" t="s">
        <v>2</v>
      </c>
      <c r="N239" s="356" t="s">
        <v>2</v>
      </c>
      <c r="O239" s="371" t="s">
        <v>113</v>
      </c>
      <c r="P239" s="354">
        <f t="shared" si="36"/>
        <v>0</v>
      </c>
    </row>
    <row r="240" spans="1:22" ht="23.25" x14ac:dyDescent="0.25">
      <c r="A240" s="348" t="s">
        <v>2</v>
      </c>
      <c r="B240" s="355" t="s">
        <v>40</v>
      </c>
      <c r="C240" s="356" t="s">
        <v>2</v>
      </c>
      <c r="D240" s="356" t="s">
        <v>2</v>
      </c>
      <c r="E240" s="356" t="s">
        <v>2</v>
      </c>
      <c r="F240" s="356" t="s">
        <v>2</v>
      </c>
      <c r="G240" s="356" t="s">
        <v>2</v>
      </c>
      <c r="H240" s="356" t="s">
        <v>2</v>
      </c>
      <c r="I240" s="356" t="s">
        <v>2</v>
      </c>
      <c r="J240" s="356" t="s">
        <v>2</v>
      </c>
      <c r="K240" s="356" t="s">
        <v>2</v>
      </c>
      <c r="L240" s="356" t="s">
        <v>2</v>
      </c>
      <c r="M240" s="356" t="s">
        <v>2</v>
      </c>
      <c r="N240" s="356" t="s">
        <v>2</v>
      </c>
      <c r="O240" s="371" t="s">
        <v>2</v>
      </c>
      <c r="P240" s="354">
        <f t="shared" si="36"/>
        <v>0</v>
      </c>
    </row>
    <row r="241" spans="1:19" ht="29.25" x14ac:dyDescent="0.25">
      <c r="A241" s="349" t="s">
        <v>19</v>
      </c>
      <c r="B241" s="350" t="s">
        <v>51</v>
      </c>
      <c r="C241" s="357" t="s">
        <v>2</v>
      </c>
      <c r="D241" s="357" t="s">
        <v>2</v>
      </c>
      <c r="E241" s="357" t="s">
        <v>2</v>
      </c>
      <c r="F241" s="357" t="s">
        <v>2</v>
      </c>
      <c r="G241" s="357" t="s">
        <v>2</v>
      </c>
      <c r="H241" s="357" t="s">
        <v>2</v>
      </c>
      <c r="I241" s="357" t="s">
        <v>2</v>
      </c>
      <c r="J241" s="357" t="s">
        <v>2</v>
      </c>
      <c r="K241" s="357" t="s">
        <v>2</v>
      </c>
      <c r="L241" s="357" t="s">
        <v>2</v>
      </c>
      <c r="M241" s="357" t="s">
        <v>2</v>
      </c>
      <c r="N241" s="357" t="s">
        <v>2</v>
      </c>
      <c r="O241" s="371" t="s">
        <v>2</v>
      </c>
      <c r="P241" s="354">
        <f t="shared" si="36"/>
        <v>0</v>
      </c>
    </row>
    <row r="242" spans="1:19" x14ac:dyDescent="0.25">
      <c r="A242" s="348" t="s">
        <v>52</v>
      </c>
      <c r="B242" s="358" t="s">
        <v>53</v>
      </c>
      <c r="C242" s="356" t="s">
        <v>2</v>
      </c>
      <c r="D242" s="356" t="s">
        <v>2</v>
      </c>
      <c r="E242" s="356" t="s">
        <v>2</v>
      </c>
      <c r="F242" s="356" t="s">
        <v>2</v>
      </c>
      <c r="G242" s="356" t="s">
        <v>2</v>
      </c>
      <c r="H242" s="356" t="s">
        <v>2</v>
      </c>
      <c r="I242" s="356" t="s">
        <v>2</v>
      </c>
      <c r="J242" s="356" t="s">
        <v>2</v>
      </c>
      <c r="K242" s="356" t="s">
        <v>2</v>
      </c>
      <c r="L242" s="356" t="s">
        <v>2</v>
      </c>
      <c r="M242" s="356" t="s">
        <v>2</v>
      </c>
      <c r="N242" s="356" t="s">
        <v>2</v>
      </c>
      <c r="O242" s="371" t="s">
        <v>113</v>
      </c>
      <c r="P242" s="354">
        <f t="shared" si="36"/>
        <v>0</v>
      </c>
    </row>
    <row r="243" spans="1:19" x14ac:dyDescent="0.25">
      <c r="A243" s="348" t="s">
        <v>2</v>
      </c>
      <c r="B243" s="358" t="s">
        <v>54</v>
      </c>
      <c r="C243" s="356" t="s">
        <v>2</v>
      </c>
      <c r="D243" s="356" t="s">
        <v>2</v>
      </c>
      <c r="E243" s="356" t="s">
        <v>2</v>
      </c>
      <c r="F243" s="356" t="s">
        <v>2</v>
      </c>
      <c r="G243" s="356" t="s">
        <v>2</v>
      </c>
      <c r="H243" s="356" t="s">
        <v>2</v>
      </c>
      <c r="I243" s="356" t="s">
        <v>2</v>
      </c>
      <c r="J243" s="356" t="s">
        <v>2</v>
      </c>
      <c r="K243" s="356" t="s">
        <v>2</v>
      </c>
      <c r="L243" s="356" t="s">
        <v>2</v>
      </c>
      <c r="M243" s="356" t="s">
        <v>2</v>
      </c>
      <c r="N243" s="356" t="s">
        <v>2</v>
      </c>
      <c r="O243" s="371" t="s">
        <v>113</v>
      </c>
      <c r="P243" s="354">
        <f t="shared" si="36"/>
        <v>0</v>
      </c>
    </row>
    <row r="244" spans="1:19" x14ac:dyDescent="0.25">
      <c r="A244" s="348" t="s">
        <v>55</v>
      </c>
      <c r="B244" s="358" t="s">
        <v>53</v>
      </c>
      <c r="C244" s="356" t="s">
        <v>2</v>
      </c>
      <c r="D244" s="356" t="s">
        <v>2</v>
      </c>
      <c r="E244" s="356" t="s">
        <v>2</v>
      </c>
      <c r="F244" s="356" t="s">
        <v>2</v>
      </c>
      <c r="G244" s="356" t="s">
        <v>2</v>
      </c>
      <c r="H244" s="356" t="s">
        <v>2</v>
      </c>
      <c r="I244" s="356" t="s">
        <v>2</v>
      </c>
      <c r="J244" s="356" t="s">
        <v>2</v>
      </c>
      <c r="K244" s="356" t="s">
        <v>2</v>
      </c>
      <c r="L244" s="356" t="s">
        <v>2</v>
      </c>
      <c r="M244" s="356" t="s">
        <v>2</v>
      </c>
      <c r="N244" s="356" t="s">
        <v>2</v>
      </c>
      <c r="O244" s="371" t="s">
        <v>113</v>
      </c>
      <c r="P244" s="354">
        <f t="shared" si="36"/>
        <v>0</v>
      </c>
    </row>
    <row r="245" spans="1:19" x14ac:dyDescent="0.25">
      <c r="A245" s="348" t="s">
        <v>2</v>
      </c>
      <c r="B245" s="358" t="s">
        <v>54</v>
      </c>
      <c r="C245" s="356" t="s">
        <v>2</v>
      </c>
      <c r="D245" s="356" t="s">
        <v>2</v>
      </c>
      <c r="E245" s="356" t="s">
        <v>2</v>
      </c>
      <c r="F245" s="356" t="s">
        <v>2</v>
      </c>
      <c r="G245" s="356" t="s">
        <v>2</v>
      </c>
      <c r="H245" s="356" t="s">
        <v>2</v>
      </c>
      <c r="I245" s="356" t="s">
        <v>2</v>
      </c>
      <c r="J245" s="356" t="s">
        <v>2</v>
      </c>
      <c r="K245" s="356" t="s">
        <v>2</v>
      </c>
      <c r="L245" s="356" t="s">
        <v>2</v>
      </c>
      <c r="M245" s="356" t="s">
        <v>2</v>
      </c>
      <c r="N245" s="356" t="s">
        <v>2</v>
      </c>
      <c r="O245" s="371" t="s">
        <v>113</v>
      </c>
      <c r="P245" s="354">
        <f t="shared" si="36"/>
        <v>0</v>
      </c>
    </row>
    <row r="246" spans="1:19" ht="57.75" x14ac:dyDescent="0.25">
      <c r="A246" s="349" t="s">
        <v>56</v>
      </c>
      <c r="B246" s="350" t="s">
        <v>57</v>
      </c>
      <c r="C246" s="357" t="s">
        <v>2</v>
      </c>
      <c r="D246" s="357" t="s">
        <v>2</v>
      </c>
      <c r="E246" s="357" t="s">
        <v>2</v>
      </c>
      <c r="F246" s="357" t="s">
        <v>2</v>
      </c>
      <c r="G246" s="357" t="s">
        <v>2</v>
      </c>
      <c r="H246" s="357" t="s">
        <v>2</v>
      </c>
      <c r="I246" s="357" t="s">
        <v>2</v>
      </c>
      <c r="J246" s="357" t="s">
        <v>2</v>
      </c>
      <c r="K246" s="357" t="s">
        <v>2</v>
      </c>
      <c r="L246" s="357" t="s">
        <v>2</v>
      </c>
      <c r="M246" s="357" t="s">
        <v>2</v>
      </c>
      <c r="N246" s="357" t="s">
        <v>2</v>
      </c>
      <c r="O246" s="371" t="s">
        <v>2</v>
      </c>
      <c r="P246" s="354">
        <f t="shared" si="36"/>
        <v>0</v>
      </c>
    </row>
    <row r="247" spans="1:19" ht="60" x14ac:dyDescent="0.25">
      <c r="A247" s="348" t="s">
        <v>58</v>
      </c>
      <c r="B247" s="159" t="s">
        <v>59</v>
      </c>
      <c r="C247" s="356">
        <v>840.88</v>
      </c>
      <c r="D247" s="356">
        <v>563</v>
      </c>
      <c r="E247" s="206">
        <v>1216.1199999999999</v>
      </c>
      <c r="F247" s="206">
        <v>1000.08</v>
      </c>
      <c r="G247" s="344">
        <v>629.66999999999996</v>
      </c>
      <c r="H247" s="346">
        <v>294.69</v>
      </c>
      <c r="I247" s="346">
        <v>26.29</v>
      </c>
      <c r="J247" s="356">
        <v>73.260000000000005</v>
      </c>
      <c r="K247" s="206">
        <v>2105.12</v>
      </c>
      <c r="L247" s="206">
        <v>4429.2</v>
      </c>
      <c r="M247" s="206">
        <v>4748.2299999999996</v>
      </c>
      <c r="N247" s="206">
        <v>4935.95</v>
      </c>
      <c r="O247" s="352">
        <f t="shared" ref="O247:O250" si="37">SUM(C247:I247)/7</f>
        <v>652.96142857142854</v>
      </c>
      <c r="P247" s="354">
        <f t="shared" si="36"/>
        <v>20862.489999999998</v>
      </c>
    </row>
    <row r="248" spans="1:19" x14ac:dyDescent="0.25">
      <c r="A248" s="348" t="s">
        <v>2</v>
      </c>
      <c r="B248" s="159" t="s">
        <v>60</v>
      </c>
      <c r="C248" s="206">
        <v>3230.95</v>
      </c>
      <c r="D248" s="206">
        <v>2799.05</v>
      </c>
      <c r="E248" s="206">
        <v>3150.34</v>
      </c>
      <c r="F248" s="206">
        <v>2438.29</v>
      </c>
      <c r="G248" s="387">
        <v>1167.33</v>
      </c>
      <c r="H248" s="346">
        <v>562.21</v>
      </c>
      <c r="I248" s="346">
        <v>278.3</v>
      </c>
      <c r="J248" s="356">
        <v>391.99</v>
      </c>
      <c r="K248" s="206">
        <v>3120</v>
      </c>
      <c r="L248" s="206">
        <v>6400</v>
      </c>
      <c r="M248" s="206">
        <v>7500</v>
      </c>
      <c r="N248" s="206">
        <v>9000</v>
      </c>
      <c r="O248" s="352">
        <f t="shared" si="37"/>
        <v>1946.6385714285716</v>
      </c>
      <c r="P248" s="354">
        <f t="shared" si="36"/>
        <v>40038.46</v>
      </c>
      <c r="Q248" s="388"/>
      <c r="R248" s="388"/>
      <c r="S248" s="388"/>
    </row>
    <row r="249" spans="1:19" x14ac:dyDescent="0.25">
      <c r="A249" s="348" t="s">
        <v>2</v>
      </c>
      <c r="B249" s="159" t="s">
        <v>61</v>
      </c>
      <c r="C249" s="206">
        <v>2100</v>
      </c>
      <c r="D249" s="206">
        <v>2100</v>
      </c>
      <c r="E249" s="206">
        <v>2100</v>
      </c>
      <c r="F249" s="206">
        <v>2100</v>
      </c>
      <c r="G249" s="205">
        <v>2100</v>
      </c>
      <c r="H249" s="206">
        <v>2100</v>
      </c>
      <c r="I249" s="206">
        <v>2100</v>
      </c>
      <c r="J249" s="206">
        <v>2100</v>
      </c>
      <c r="K249" s="206">
        <v>2100</v>
      </c>
      <c r="L249" s="206">
        <v>2100</v>
      </c>
      <c r="M249" s="206">
        <v>2100</v>
      </c>
      <c r="N249" s="206">
        <v>2100</v>
      </c>
      <c r="O249" s="352">
        <f t="shared" si="37"/>
        <v>2100</v>
      </c>
      <c r="P249" s="354"/>
      <c r="Q249" s="388"/>
      <c r="R249" s="388"/>
      <c r="S249" s="388"/>
    </row>
    <row r="250" spans="1:19" ht="30" x14ac:dyDescent="0.25">
      <c r="A250" s="359" t="s">
        <v>62</v>
      </c>
      <c r="B250" s="159" t="s">
        <v>63</v>
      </c>
      <c r="C250" s="356" t="s">
        <v>2</v>
      </c>
      <c r="D250" s="356" t="s">
        <v>2</v>
      </c>
      <c r="E250" s="356" t="s">
        <v>2</v>
      </c>
      <c r="F250" s="356" t="s">
        <v>2</v>
      </c>
      <c r="G250" s="356" t="s">
        <v>2</v>
      </c>
      <c r="H250" s="356" t="s">
        <v>2</v>
      </c>
      <c r="I250" s="356" t="s">
        <v>2</v>
      </c>
      <c r="J250" s="356"/>
      <c r="K250" s="356"/>
      <c r="L250" s="356"/>
      <c r="M250" s="356"/>
      <c r="N250" s="356"/>
      <c r="O250" s="352">
        <f t="shared" si="37"/>
        <v>0</v>
      </c>
      <c r="P250" s="354">
        <f t="shared" si="36"/>
        <v>0</v>
      </c>
    </row>
    <row r="251" spans="1:19" x14ac:dyDescent="0.25">
      <c r="A251" s="359" t="s">
        <v>2</v>
      </c>
      <c r="B251" s="360" t="s">
        <v>10</v>
      </c>
      <c r="C251" s="206">
        <v>5194.79</v>
      </c>
      <c r="D251" s="206">
        <v>5750.26</v>
      </c>
      <c r="E251" s="206">
        <v>7034.78</v>
      </c>
      <c r="F251" s="206">
        <v>5102.05</v>
      </c>
      <c r="G251" s="387">
        <v>4337.0200000000004</v>
      </c>
      <c r="H251" s="389">
        <v>3100.91</v>
      </c>
      <c r="I251" s="389">
        <v>1381.33</v>
      </c>
      <c r="J251" s="206">
        <v>2005.64</v>
      </c>
      <c r="K251" s="206">
        <v>4800</v>
      </c>
      <c r="L251" s="206">
        <v>5000</v>
      </c>
      <c r="M251" s="206">
        <v>5100</v>
      </c>
      <c r="N251" s="206">
        <v>7000</v>
      </c>
      <c r="O251" s="352">
        <f>SUM(C251:N251)/7</f>
        <v>7972.3971428571431</v>
      </c>
      <c r="P251" s="354">
        <f>SUM(C251:N251)</f>
        <v>55806.78</v>
      </c>
    </row>
    <row r="252" spans="1:19" x14ac:dyDescent="0.25">
      <c r="A252" s="359" t="s">
        <v>2</v>
      </c>
      <c r="B252" s="360" t="s">
        <v>13</v>
      </c>
      <c r="C252" s="356" t="s">
        <v>2</v>
      </c>
      <c r="D252" s="356" t="s">
        <v>2</v>
      </c>
      <c r="E252" s="356" t="s">
        <v>2</v>
      </c>
      <c r="F252" s="356" t="s">
        <v>2</v>
      </c>
      <c r="G252" s="356" t="s">
        <v>2</v>
      </c>
      <c r="H252" s="356" t="s">
        <v>2</v>
      </c>
      <c r="I252" s="356" t="s">
        <v>2</v>
      </c>
      <c r="J252" s="356" t="s">
        <v>2</v>
      </c>
      <c r="K252" s="356" t="s">
        <v>2</v>
      </c>
      <c r="L252" s="356" t="s">
        <v>2</v>
      </c>
      <c r="M252" s="356" t="s">
        <v>2</v>
      </c>
      <c r="N252" s="356" t="s">
        <v>2</v>
      </c>
      <c r="O252" s="371" t="s">
        <v>2</v>
      </c>
      <c r="P252" s="354">
        <f t="shared" si="36"/>
        <v>0</v>
      </c>
    </row>
    <row r="253" spans="1:19" x14ac:dyDescent="0.25">
      <c r="A253" s="359" t="s">
        <v>2</v>
      </c>
      <c r="B253" s="360" t="s">
        <v>16</v>
      </c>
      <c r="C253" s="356" t="s">
        <v>2</v>
      </c>
      <c r="D253" s="356" t="s">
        <v>2</v>
      </c>
      <c r="E253" s="356" t="s">
        <v>2</v>
      </c>
      <c r="F253" s="356" t="s">
        <v>2</v>
      </c>
      <c r="G253" s="356" t="s">
        <v>2</v>
      </c>
      <c r="H253" s="356" t="s">
        <v>2</v>
      </c>
      <c r="I253" s="356" t="s">
        <v>2</v>
      </c>
      <c r="J253" s="356" t="s">
        <v>2</v>
      </c>
      <c r="K253" s="356" t="s">
        <v>2</v>
      </c>
      <c r="L253" s="356" t="s">
        <v>2</v>
      </c>
      <c r="M253" s="356" t="s">
        <v>2</v>
      </c>
      <c r="N253" s="356" t="s">
        <v>2</v>
      </c>
      <c r="O253" s="371" t="s">
        <v>2</v>
      </c>
      <c r="P253" s="354">
        <f t="shared" si="36"/>
        <v>0</v>
      </c>
    </row>
    <row r="254" spans="1:19" x14ac:dyDescent="0.25">
      <c r="A254" s="348" t="s">
        <v>2</v>
      </c>
      <c r="B254" s="360" t="s">
        <v>20</v>
      </c>
      <c r="C254" s="356" t="s">
        <v>2</v>
      </c>
      <c r="D254" s="356" t="s">
        <v>2</v>
      </c>
      <c r="E254" s="356" t="s">
        <v>2</v>
      </c>
      <c r="F254" s="356" t="s">
        <v>2</v>
      </c>
      <c r="G254" s="356" t="s">
        <v>2</v>
      </c>
      <c r="H254" s="356" t="s">
        <v>2</v>
      </c>
      <c r="I254" s="356" t="s">
        <v>2</v>
      </c>
      <c r="J254" s="356" t="s">
        <v>2</v>
      </c>
      <c r="K254" s="356" t="s">
        <v>2</v>
      </c>
      <c r="L254" s="356" t="s">
        <v>2</v>
      </c>
      <c r="M254" s="356" t="s">
        <v>2</v>
      </c>
      <c r="N254" s="356" t="s">
        <v>2</v>
      </c>
      <c r="O254" s="371" t="s">
        <v>2</v>
      </c>
      <c r="P254" s="354">
        <f t="shared" si="36"/>
        <v>0</v>
      </c>
    </row>
    <row r="258" spans="1:33" ht="18.75" x14ac:dyDescent="0.3">
      <c r="A258" s="422" t="s">
        <v>133</v>
      </c>
      <c r="B258" s="422"/>
      <c r="C258" s="422"/>
      <c r="D258" s="422"/>
      <c r="E258" s="422"/>
      <c r="F258" s="422"/>
      <c r="G258" s="422"/>
      <c r="H258" s="422"/>
      <c r="I258" s="422"/>
      <c r="J258" s="422"/>
      <c r="K258" s="422"/>
      <c r="L258" s="422"/>
      <c r="M258" s="422"/>
      <c r="N258" s="422"/>
    </row>
    <row r="259" spans="1:33" x14ac:dyDescent="0.25">
      <c r="A259" s="419" t="s">
        <v>0</v>
      </c>
      <c r="B259" s="419"/>
      <c r="C259" s="419"/>
      <c r="D259" s="419"/>
      <c r="E259" s="419"/>
      <c r="F259" s="419"/>
      <c r="G259" s="419"/>
      <c r="H259" s="419"/>
      <c r="I259" s="419"/>
      <c r="J259" s="419"/>
      <c r="K259" s="419"/>
      <c r="L259" s="419"/>
      <c r="M259" s="419"/>
      <c r="N259" s="419"/>
    </row>
    <row r="260" spans="1:33" ht="19.5" x14ac:dyDescent="0.35">
      <c r="A260" s="417" t="s">
        <v>1</v>
      </c>
      <c r="B260" s="417"/>
      <c r="C260" s="417"/>
      <c r="D260" s="417"/>
      <c r="E260" s="417"/>
      <c r="F260" s="417"/>
      <c r="G260" s="417"/>
      <c r="H260" s="417"/>
      <c r="I260" s="417"/>
      <c r="J260" s="417"/>
      <c r="K260" s="417"/>
      <c r="L260" s="417"/>
      <c r="M260" s="417"/>
      <c r="N260" s="417"/>
      <c r="O260" s="417"/>
    </row>
    <row r="261" spans="1:33" ht="75" x14ac:dyDescent="0.25">
      <c r="A261" s="156" t="s">
        <v>2</v>
      </c>
      <c r="B261" s="157" t="s">
        <v>2</v>
      </c>
      <c r="C261" s="157" t="s">
        <v>3</v>
      </c>
      <c r="D261" s="157" t="s">
        <v>4</v>
      </c>
      <c r="E261" s="157" t="s">
        <v>5</v>
      </c>
      <c r="F261" s="157" t="s">
        <v>6</v>
      </c>
      <c r="G261" s="333" t="s">
        <v>134</v>
      </c>
      <c r="H261" s="333"/>
      <c r="I261" s="333"/>
      <c r="J261" s="333"/>
      <c r="K261" s="333"/>
      <c r="L261" s="339"/>
      <c r="M261" s="335"/>
      <c r="N261" s="335"/>
      <c r="O261" s="335"/>
      <c r="Q261" s="375"/>
      <c r="R261" s="375"/>
      <c r="S261" s="375"/>
      <c r="T261" s="375"/>
    </row>
    <row r="262" spans="1:33" x14ac:dyDescent="0.25">
      <c r="A262" s="158" t="s">
        <v>9</v>
      </c>
      <c r="B262" s="159" t="s">
        <v>10</v>
      </c>
      <c r="C262" s="390">
        <v>353623</v>
      </c>
      <c r="D262" s="391">
        <v>97655</v>
      </c>
      <c r="E262" s="391">
        <v>86000</v>
      </c>
      <c r="F262" s="392">
        <f>D262-E262</f>
        <v>11655</v>
      </c>
      <c r="H262" s="333"/>
      <c r="I262" s="333"/>
      <c r="J262" s="333"/>
      <c r="K262" s="333"/>
      <c r="L262" s="339"/>
      <c r="M262" s="335"/>
      <c r="N262" s="337"/>
      <c r="O262" s="338"/>
      <c r="Q262" s="375"/>
      <c r="R262" s="375"/>
      <c r="S262" s="375"/>
      <c r="T262" s="375"/>
    </row>
    <row r="263" spans="1:33" x14ac:dyDescent="0.25">
      <c r="A263" s="158" t="s">
        <v>12</v>
      </c>
      <c r="B263" s="159" t="s">
        <v>13</v>
      </c>
      <c r="C263" s="393">
        <v>1453</v>
      </c>
      <c r="D263" s="394">
        <v>168660</v>
      </c>
      <c r="E263" s="391">
        <v>79000</v>
      </c>
      <c r="F263" s="392">
        <f t="shared" ref="F263:F266" si="38">D263-E263</f>
        <v>89660</v>
      </c>
      <c r="H263" s="333"/>
      <c r="I263" s="333"/>
      <c r="J263" s="333"/>
      <c r="K263" s="333"/>
      <c r="L263" s="339"/>
      <c r="M263" s="335"/>
      <c r="N263" s="337"/>
      <c r="O263" s="338"/>
      <c r="Q263" s="395"/>
      <c r="R263" s="395"/>
      <c r="S263" s="395"/>
      <c r="T263" s="395"/>
      <c r="U263" s="395"/>
      <c r="V263" s="395"/>
      <c r="W263" s="395"/>
      <c r="X263" s="336"/>
      <c r="Y263" s="336"/>
      <c r="Z263" s="336"/>
      <c r="AA263" s="336"/>
      <c r="AB263" s="336"/>
      <c r="AC263" s="336"/>
      <c r="AD263" s="336"/>
      <c r="AE263" s="336"/>
      <c r="AF263" s="336"/>
      <c r="AG263" s="336"/>
    </row>
    <row r="264" spans="1:33" x14ac:dyDescent="0.25">
      <c r="A264" s="158" t="s">
        <v>15</v>
      </c>
      <c r="B264" s="159" t="s">
        <v>135</v>
      </c>
      <c r="C264" s="393">
        <v>36560</v>
      </c>
      <c r="D264" s="394">
        <v>56484</v>
      </c>
      <c r="E264" s="391">
        <v>10000</v>
      </c>
      <c r="F264" s="392">
        <f t="shared" si="38"/>
        <v>46484</v>
      </c>
      <c r="G264" s="333"/>
      <c r="H264" s="333"/>
      <c r="I264" s="333"/>
      <c r="J264" s="333"/>
      <c r="K264" s="333"/>
      <c r="L264" s="339"/>
      <c r="M264" s="335"/>
      <c r="N264" s="337"/>
      <c r="O264" s="338"/>
      <c r="Q264" s="395"/>
      <c r="R264" s="395"/>
      <c r="S264" s="395"/>
      <c r="T264" s="395"/>
      <c r="U264" s="395"/>
      <c r="V264" s="395"/>
      <c r="W264" s="395"/>
      <c r="X264" s="395"/>
      <c r="Y264" s="395"/>
      <c r="Z264" s="336"/>
      <c r="AA264" s="336"/>
      <c r="AB264" s="336"/>
      <c r="AC264" s="336"/>
      <c r="AD264" s="336"/>
      <c r="AE264" s="336"/>
      <c r="AF264" s="336"/>
      <c r="AG264" s="336"/>
    </row>
    <row r="265" spans="1:33" ht="30" x14ac:dyDescent="0.25">
      <c r="A265" s="158" t="s">
        <v>19</v>
      </c>
      <c r="B265" s="159" t="s">
        <v>136</v>
      </c>
      <c r="C265" s="393">
        <v>49781</v>
      </c>
      <c r="D265" s="394">
        <v>15255</v>
      </c>
      <c r="E265" s="391">
        <v>12576</v>
      </c>
      <c r="F265" s="392">
        <f t="shared" si="38"/>
        <v>2679</v>
      </c>
      <c r="G265" s="333"/>
      <c r="H265" s="333"/>
      <c r="I265" s="333"/>
      <c r="J265" s="333"/>
      <c r="K265" s="333"/>
      <c r="L265" s="339"/>
      <c r="M265" s="339"/>
      <c r="N265" s="340"/>
      <c r="O265" s="341"/>
      <c r="Q265" s="395"/>
      <c r="R265" s="395"/>
      <c r="S265" s="395"/>
      <c r="T265" s="395"/>
      <c r="U265" s="395"/>
      <c r="V265" s="395"/>
      <c r="W265" s="395"/>
      <c r="X265" s="395"/>
      <c r="Y265" s="395"/>
      <c r="Z265" s="395"/>
      <c r="AA265" s="395"/>
      <c r="AB265" s="395"/>
      <c r="AC265" s="395"/>
      <c r="AD265" s="395"/>
      <c r="AE265" s="395"/>
      <c r="AF265" s="336"/>
      <c r="AG265" s="336"/>
    </row>
    <row r="266" spans="1:33" ht="30" x14ac:dyDescent="0.25">
      <c r="A266" s="158" t="s">
        <v>21</v>
      </c>
      <c r="B266" s="159" t="s">
        <v>137</v>
      </c>
      <c r="C266" s="393">
        <v>12148</v>
      </c>
      <c r="D266" s="394">
        <v>29448</v>
      </c>
      <c r="E266" s="391">
        <v>1692</v>
      </c>
      <c r="F266" s="392">
        <f t="shared" si="38"/>
        <v>27756</v>
      </c>
      <c r="G266" s="333"/>
      <c r="H266" s="333"/>
      <c r="I266" s="333"/>
      <c r="J266" s="333"/>
      <c r="K266" s="333"/>
      <c r="L266" s="333"/>
      <c r="M266" s="333"/>
      <c r="N266" s="342"/>
      <c r="O266" s="256"/>
      <c r="Q266" s="396"/>
      <c r="R266" s="396"/>
      <c r="S266" s="395"/>
      <c r="T266" s="395"/>
      <c r="U266" s="395"/>
      <c r="V266" s="336"/>
      <c r="W266" s="336"/>
      <c r="X266" s="336"/>
      <c r="Y266" s="336"/>
      <c r="Z266" s="336"/>
      <c r="AA266" s="336"/>
      <c r="AB266" s="336"/>
      <c r="AC266" s="336"/>
      <c r="AD266" s="336"/>
      <c r="AE266" s="336"/>
      <c r="AF266" s="336"/>
      <c r="AG266" s="336"/>
    </row>
    <row r="267" spans="1:33" x14ac:dyDescent="0.25">
      <c r="A267" s="333"/>
      <c r="C267" s="333"/>
      <c r="D267" s="333"/>
      <c r="E267" s="333"/>
      <c r="F267" s="333"/>
      <c r="G267" s="333"/>
      <c r="H267" s="333"/>
      <c r="I267" s="333"/>
      <c r="J267" s="333"/>
      <c r="K267" s="333"/>
      <c r="L267" s="333"/>
      <c r="M267" s="333"/>
      <c r="N267" s="342"/>
      <c r="O267" s="256"/>
      <c r="Q267" s="395"/>
      <c r="R267" s="395"/>
      <c r="S267" s="395"/>
      <c r="T267" s="395"/>
      <c r="U267" s="395"/>
      <c r="V267" s="395"/>
      <c r="W267" s="395"/>
      <c r="X267" s="395"/>
      <c r="Y267" s="395"/>
      <c r="Z267" s="395"/>
      <c r="AA267" s="395"/>
      <c r="AB267" s="395"/>
      <c r="AC267" s="395"/>
      <c r="AD267" s="395"/>
      <c r="AE267" s="395"/>
      <c r="AF267" s="336"/>
      <c r="AG267" s="336"/>
    </row>
    <row r="268" spans="1:33" x14ac:dyDescent="0.25">
      <c r="A268" s="333"/>
      <c r="C268" s="333"/>
      <c r="D268" s="333"/>
      <c r="E268" s="333"/>
      <c r="F268" s="333"/>
      <c r="G268" s="333"/>
      <c r="H268" s="333"/>
      <c r="I268" s="333"/>
      <c r="J268" s="333"/>
      <c r="K268" s="333"/>
      <c r="L268" s="376">
        <f>L272/L275</f>
        <v>0.29359290826264628</v>
      </c>
      <c r="M268" s="376">
        <f>M272/M275</f>
        <v>0.36330000000000001</v>
      </c>
      <c r="N268" s="376">
        <f>N272/N275</f>
        <v>0.36329277763396323</v>
      </c>
      <c r="O268" s="343"/>
      <c r="Q268" s="395"/>
      <c r="R268" s="395"/>
      <c r="S268" s="395"/>
      <c r="T268" s="395"/>
      <c r="U268" s="395"/>
      <c r="V268" s="395"/>
      <c r="W268" s="395"/>
      <c r="X268" s="336"/>
      <c r="Y268" s="336"/>
      <c r="Z268" s="336"/>
      <c r="AA268" s="336"/>
      <c r="AB268" s="336"/>
      <c r="AC268" s="336"/>
      <c r="AD268" s="336"/>
      <c r="AE268" s="336"/>
      <c r="AF268" s="336"/>
      <c r="AG268" s="336"/>
    </row>
    <row r="269" spans="1:33" x14ac:dyDescent="0.25">
      <c r="A269" s="344" t="s">
        <v>2</v>
      </c>
      <c r="B269" s="345" t="s">
        <v>23</v>
      </c>
      <c r="C269" s="346" t="s">
        <v>24</v>
      </c>
      <c r="D269" s="346" t="s">
        <v>25</v>
      </c>
      <c r="E269" s="346" t="s">
        <v>26</v>
      </c>
      <c r="F269" s="346" t="s">
        <v>27</v>
      </c>
      <c r="G269" s="346" t="s">
        <v>28</v>
      </c>
      <c r="H269" s="346" t="s">
        <v>29</v>
      </c>
      <c r="I269" s="346" t="s">
        <v>30</v>
      </c>
      <c r="J269" s="346" t="s">
        <v>31</v>
      </c>
      <c r="K269" s="346" t="s">
        <v>32</v>
      </c>
      <c r="L269" s="346" t="s">
        <v>33</v>
      </c>
      <c r="M269" s="346" t="s">
        <v>34</v>
      </c>
      <c r="N269" s="346" t="s">
        <v>35</v>
      </c>
      <c r="O269" s="347" t="s">
        <v>36</v>
      </c>
      <c r="Q269" s="395"/>
      <c r="R269" s="397"/>
      <c r="S269" s="397"/>
      <c r="T269" s="395"/>
      <c r="U269" s="395"/>
      <c r="V269" s="336"/>
      <c r="W269" s="336"/>
      <c r="X269" s="336"/>
      <c r="Y269" s="336"/>
      <c r="Z269" s="336"/>
      <c r="AA269" s="336"/>
      <c r="AB269" s="336"/>
      <c r="AC269" s="336"/>
      <c r="AD269" s="336"/>
      <c r="AE269" s="336"/>
      <c r="AF269" s="336"/>
      <c r="AG269" s="336"/>
    </row>
    <row r="270" spans="1:33" ht="18.75" x14ac:dyDescent="0.3">
      <c r="A270" s="348" t="s">
        <v>2</v>
      </c>
      <c r="B270" s="420" t="s">
        <v>37</v>
      </c>
      <c r="C270" s="420"/>
      <c r="D270" s="420"/>
      <c r="E270" s="420"/>
      <c r="F270" s="420"/>
      <c r="G270" s="420"/>
      <c r="H270" s="420"/>
      <c r="I270" s="420"/>
      <c r="J270" s="420"/>
      <c r="K270" s="420"/>
      <c r="L270" s="420"/>
      <c r="M270" s="420"/>
      <c r="N270" s="420"/>
      <c r="O270" s="421"/>
      <c r="Q270" s="395"/>
      <c r="R270" s="395"/>
      <c r="S270" s="395"/>
      <c r="T270" s="395"/>
      <c r="U270" s="336"/>
      <c r="V270" s="336"/>
      <c r="W270" s="336"/>
      <c r="X270" s="336"/>
      <c r="Y270" s="336"/>
      <c r="Z270" s="336"/>
      <c r="AA270" s="336"/>
      <c r="AB270" s="336"/>
      <c r="AC270" s="336"/>
      <c r="AD270" s="336"/>
      <c r="AE270" s="336"/>
      <c r="AF270" s="336"/>
      <c r="AG270" s="336"/>
    </row>
    <row r="271" spans="1:33" ht="29.25" x14ac:dyDescent="0.25">
      <c r="A271" s="349" t="s">
        <v>9</v>
      </c>
      <c r="B271" s="350" t="s">
        <v>38</v>
      </c>
      <c r="C271" s="351">
        <f>C272+C273</f>
        <v>14558.69</v>
      </c>
      <c r="D271" s="351">
        <f t="shared" ref="D271:I271" si="39">D272+D273</f>
        <v>8832.94</v>
      </c>
      <c r="E271" s="351">
        <f>E272+E273</f>
        <v>7377.05</v>
      </c>
      <c r="F271" s="351">
        <f t="shared" si="39"/>
        <v>7567.49</v>
      </c>
      <c r="G271" s="351">
        <f t="shared" si="39"/>
        <v>6710.3600000000006</v>
      </c>
      <c r="H271" s="351">
        <f t="shared" si="39"/>
        <v>8975.2999999999993</v>
      </c>
      <c r="I271" s="351">
        <f t="shared" si="39"/>
        <v>7292.5199999999995</v>
      </c>
      <c r="J271" s="351">
        <f>J272+J273</f>
        <v>5890.99</v>
      </c>
      <c r="K271" s="351">
        <f>K272+K273</f>
        <v>6257.4400000000005</v>
      </c>
      <c r="L271" s="351">
        <f>L272+L273</f>
        <v>9541.5499999999993</v>
      </c>
      <c r="M271" s="351">
        <f>M272+M273</f>
        <v>13249</v>
      </c>
      <c r="N271" s="351">
        <f>N272+N273</f>
        <v>16656</v>
      </c>
      <c r="O271" s="352">
        <f>SUM(C271:J271)/8</f>
        <v>8400.6674999999996</v>
      </c>
      <c r="P271" s="354">
        <f t="shared" ref="P271:P285" si="40">SUM(C271:N271)</f>
        <v>112909.33</v>
      </c>
      <c r="Q271" s="395"/>
      <c r="R271" s="395"/>
      <c r="S271" s="395"/>
      <c r="T271" s="395"/>
      <c r="U271" s="336"/>
      <c r="V271" s="336"/>
      <c r="W271" s="336"/>
      <c r="X271" s="336"/>
      <c r="Y271" s="336"/>
      <c r="Z271" s="336"/>
      <c r="AA271" s="336"/>
      <c r="AB271" s="336"/>
      <c r="AC271" s="336"/>
      <c r="AD271" s="336"/>
      <c r="AE271" s="336"/>
      <c r="AF271" s="336"/>
      <c r="AG271" s="336"/>
    </row>
    <row r="272" spans="1:33" x14ac:dyDescent="0.25">
      <c r="A272" s="369" t="s">
        <v>2</v>
      </c>
      <c r="B272" s="358" t="s">
        <v>138</v>
      </c>
      <c r="C272" s="398">
        <v>14558.69</v>
      </c>
      <c r="D272" s="399">
        <v>8832.94</v>
      </c>
      <c r="E272" s="399">
        <v>7377.05</v>
      </c>
      <c r="F272" s="399">
        <v>6843.63</v>
      </c>
      <c r="G272" s="399">
        <v>5922.8</v>
      </c>
      <c r="H272" s="399">
        <v>7705.55</v>
      </c>
      <c r="I272" s="399">
        <v>5208.9799999999996</v>
      </c>
      <c r="J272" s="399">
        <v>4285.57</v>
      </c>
      <c r="K272" s="206">
        <v>4474.47</v>
      </c>
      <c r="L272" s="206">
        <v>7512.15</v>
      </c>
      <c r="M272" s="206">
        <v>10899</v>
      </c>
      <c r="N272" s="206">
        <v>14034</v>
      </c>
      <c r="O272" s="206">
        <f t="shared" ref="O272:O285" si="41">SUM(C272:J272)/8</f>
        <v>7591.9012499999999</v>
      </c>
      <c r="P272" s="354">
        <f t="shared" si="40"/>
        <v>97654.83</v>
      </c>
      <c r="Q272" s="395"/>
      <c r="R272" s="395"/>
      <c r="S272" s="395"/>
      <c r="T272" s="395"/>
      <c r="U272" s="336"/>
      <c r="V272" s="336"/>
      <c r="W272" s="336"/>
      <c r="X272" s="336"/>
      <c r="Y272" s="336"/>
      <c r="Z272" s="336"/>
      <c r="AA272" s="336"/>
      <c r="AB272" s="336"/>
      <c r="AC272" s="400"/>
      <c r="AD272" s="400"/>
      <c r="AE272" s="400"/>
      <c r="AF272" s="400"/>
      <c r="AG272" s="400"/>
    </row>
    <row r="273" spans="1:33" x14ac:dyDescent="0.25">
      <c r="A273" s="369" t="s">
        <v>2</v>
      </c>
      <c r="B273" s="358" t="s">
        <v>139</v>
      </c>
      <c r="C273" s="401"/>
      <c r="D273" s="402"/>
      <c r="E273" s="402"/>
      <c r="F273" s="402">
        <v>723.86</v>
      </c>
      <c r="G273" s="402">
        <v>787.56</v>
      </c>
      <c r="H273" s="399">
        <v>1269.75</v>
      </c>
      <c r="I273" s="399">
        <v>2083.54</v>
      </c>
      <c r="J273" s="399">
        <v>1605.42</v>
      </c>
      <c r="K273" s="398">
        <v>1782.97</v>
      </c>
      <c r="L273" s="399">
        <v>2029.4</v>
      </c>
      <c r="M273" s="399">
        <v>2350</v>
      </c>
      <c r="N273" s="399">
        <v>2622</v>
      </c>
      <c r="O273" s="399">
        <v>2622</v>
      </c>
      <c r="P273" s="354">
        <f t="shared" si="40"/>
        <v>15254.5</v>
      </c>
      <c r="Q273" s="395"/>
      <c r="R273" s="341"/>
      <c r="S273" s="341"/>
      <c r="T273" s="341"/>
      <c r="U273" s="336"/>
      <c r="V273" s="336"/>
      <c r="W273" s="336"/>
      <c r="X273" s="336"/>
      <c r="Y273" s="336"/>
      <c r="Z273" s="336"/>
      <c r="AA273" s="336"/>
      <c r="AB273" s="336"/>
      <c r="AC273" s="400"/>
      <c r="AD273" s="400"/>
      <c r="AE273" s="400"/>
      <c r="AF273" s="400"/>
      <c r="AG273" s="400"/>
    </row>
    <row r="274" spans="1:33" ht="43.5" x14ac:dyDescent="0.25">
      <c r="A274" s="348" t="s">
        <v>2</v>
      </c>
      <c r="B274" s="350" t="s">
        <v>39</v>
      </c>
      <c r="C274" s="351">
        <f>C275+C276</f>
        <v>54742.239999999998</v>
      </c>
      <c r="D274" s="351">
        <f t="shared" ref="D274:J274" si="42">D275+D276</f>
        <v>43914.77</v>
      </c>
      <c r="E274" s="351">
        <f t="shared" si="42"/>
        <v>36575.29</v>
      </c>
      <c r="F274" s="351">
        <f t="shared" si="42"/>
        <v>37472.61</v>
      </c>
      <c r="G274" s="351">
        <f t="shared" si="42"/>
        <v>33178.340000000004</v>
      </c>
      <c r="H274" s="351">
        <f t="shared" si="42"/>
        <v>28264.84</v>
      </c>
      <c r="I274" s="351">
        <f t="shared" si="42"/>
        <v>21770.15</v>
      </c>
      <c r="J274" s="351">
        <f t="shared" si="42"/>
        <v>14980.509999999998</v>
      </c>
      <c r="K274" s="351">
        <f>K275+K276</f>
        <v>16437.34</v>
      </c>
      <c r="L274" s="351">
        <f>L275+L276</f>
        <v>32592.059999999998</v>
      </c>
      <c r="M274" s="351">
        <f>M275+M276</f>
        <v>37000</v>
      </c>
      <c r="N274" s="351">
        <f>N275+N276</f>
        <v>46476</v>
      </c>
      <c r="O274" s="352">
        <f t="shared" si="41"/>
        <v>33862.343749999993</v>
      </c>
      <c r="P274" s="354">
        <f t="shared" si="40"/>
        <v>403404.14999999997</v>
      </c>
      <c r="Q274" s="395"/>
      <c r="R274" s="341"/>
      <c r="S274" s="341"/>
      <c r="T274" s="341"/>
      <c r="U274" s="395"/>
      <c r="V274" s="336"/>
      <c r="W274" s="336"/>
      <c r="X274" s="336"/>
      <c r="Y274" s="336"/>
      <c r="Z274" s="336"/>
      <c r="AA274" s="336"/>
      <c r="AB274" s="336"/>
      <c r="AC274" s="336"/>
      <c r="AD274" s="336"/>
      <c r="AE274" s="336"/>
      <c r="AF274" s="336"/>
      <c r="AG274" s="336"/>
    </row>
    <row r="275" spans="1:33" x14ac:dyDescent="0.25">
      <c r="A275" s="369" t="s">
        <v>2</v>
      </c>
      <c r="B275" s="358" t="s">
        <v>138</v>
      </c>
      <c r="C275" s="385">
        <v>54742.239999999998</v>
      </c>
      <c r="D275" s="385">
        <v>43914.77</v>
      </c>
      <c r="E275" s="385">
        <v>36575.29</v>
      </c>
      <c r="F275" s="385">
        <v>33952.39</v>
      </c>
      <c r="G275" s="385">
        <v>29445.52</v>
      </c>
      <c r="H275" s="385">
        <v>24642.03</v>
      </c>
      <c r="I275" s="385">
        <v>15321.91</v>
      </c>
      <c r="J275" s="385">
        <v>10028.709999999999</v>
      </c>
      <c r="K275" s="385">
        <v>10783.28</v>
      </c>
      <c r="L275" s="385">
        <v>25586.959999999999</v>
      </c>
      <c r="M275" s="385">
        <v>30000</v>
      </c>
      <c r="N275" s="385">
        <v>38630</v>
      </c>
      <c r="O275" s="352">
        <f t="shared" si="41"/>
        <v>31077.857499999998</v>
      </c>
      <c r="P275" s="354">
        <f t="shared" si="40"/>
        <v>353623.1</v>
      </c>
      <c r="Q275" s="395"/>
      <c r="R275" s="397"/>
      <c r="S275" s="397"/>
      <c r="T275" s="395"/>
      <c r="U275" s="395"/>
      <c r="V275" s="336"/>
      <c r="W275" s="336"/>
      <c r="X275" s="336"/>
      <c r="Y275" s="336"/>
      <c r="Z275" s="336"/>
      <c r="AA275" s="336"/>
      <c r="AB275" s="336"/>
      <c r="AC275" s="400"/>
      <c r="AD275" s="400"/>
      <c r="AE275" s="400"/>
      <c r="AF275" s="400"/>
      <c r="AG275" s="400"/>
    </row>
    <row r="276" spans="1:33" x14ac:dyDescent="0.25">
      <c r="A276" s="369" t="s">
        <v>2</v>
      </c>
      <c r="B276" s="358" t="s">
        <v>139</v>
      </c>
      <c r="C276" s="370"/>
      <c r="D276" s="370"/>
      <c r="E276" s="385"/>
      <c r="F276" s="385">
        <v>3520.22</v>
      </c>
      <c r="G276" s="385">
        <v>3732.82</v>
      </c>
      <c r="H276" s="385">
        <v>3622.81</v>
      </c>
      <c r="I276" s="385">
        <v>6448.24</v>
      </c>
      <c r="J276" s="385">
        <v>4951.8</v>
      </c>
      <c r="K276" s="385">
        <v>5654.06</v>
      </c>
      <c r="L276" s="385">
        <v>7005.1</v>
      </c>
      <c r="M276" s="385">
        <v>7000</v>
      </c>
      <c r="N276" s="385">
        <v>7846</v>
      </c>
      <c r="O276" s="352">
        <f t="shared" si="41"/>
        <v>2784.4862499999999</v>
      </c>
      <c r="P276" s="354">
        <f t="shared" si="40"/>
        <v>49781.05</v>
      </c>
      <c r="Q276" s="395"/>
      <c r="R276" s="395"/>
      <c r="S276" s="395"/>
      <c r="T276" s="395"/>
      <c r="U276" s="395"/>
      <c r="V276" s="336"/>
      <c r="W276" s="336"/>
      <c r="X276" s="336"/>
      <c r="Y276" s="336"/>
      <c r="Z276" s="336"/>
      <c r="AA276" s="336"/>
      <c r="AB276" s="336"/>
      <c r="AC276" s="400"/>
      <c r="AD276" s="400"/>
      <c r="AE276" s="400"/>
      <c r="AF276" s="400"/>
      <c r="AG276" s="400"/>
    </row>
    <row r="277" spans="1:33" ht="43.5" x14ac:dyDescent="0.25">
      <c r="A277" s="349" t="s">
        <v>12</v>
      </c>
      <c r="B277" s="350" t="s">
        <v>140</v>
      </c>
      <c r="C277" s="351">
        <v>18303.04</v>
      </c>
      <c r="D277" s="351">
        <v>18773.189999999999</v>
      </c>
      <c r="E277" s="351">
        <v>15689.02</v>
      </c>
      <c r="F277" s="351">
        <v>16857.68</v>
      </c>
      <c r="G277" s="351">
        <v>11354.29</v>
      </c>
      <c r="H277" s="351">
        <v>5401.52</v>
      </c>
      <c r="I277" s="357">
        <v>753.84</v>
      </c>
      <c r="J277" s="357">
        <v>441.9</v>
      </c>
      <c r="K277" s="357">
        <v>508.77</v>
      </c>
      <c r="L277" s="351">
        <v>2347.06</v>
      </c>
      <c r="M277" s="351">
        <v>36534.57</v>
      </c>
      <c r="N277" s="351">
        <v>41694.800000000003</v>
      </c>
      <c r="O277" s="352">
        <f>SUM(C277:J277)/8</f>
        <v>10946.81</v>
      </c>
      <c r="P277" s="354">
        <f>SUM(C277:N277)</f>
        <v>168659.68</v>
      </c>
      <c r="Q277" s="395"/>
      <c r="R277" s="395"/>
      <c r="S277" s="395"/>
      <c r="T277" s="395"/>
      <c r="U277" s="395"/>
      <c r="V277" s="336"/>
      <c r="W277" s="336"/>
      <c r="X277" s="336"/>
      <c r="Y277" s="336"/>
      <c r="Z277" s="336"/>
      <c r="AA277" s="336"/>
      <c r="AB277" s="336"/>
      <c r="AC277" s="336"/>
      <c r="AD277" s="336"/>
      <c r="AE277" s="336"/>
      <c r="AF277" s="336"/>
      <c r="AG277" s="336"/>
    </row>
    <row r="278" spans="1:33" ht="30" x14ac:dyDescent="0.25">
      <c r="A278" s="348" t="s">
        <v>2</v>
      </c>
      <c r="B278" s="159" t="s">
        <v>42</v>
      </c>
      <c r="C278" s="356">
        <v>226.58</v>
      </c>
      <c r="D278" s="356">
        <v>232.4</v>
      </c>
      <c r="E278" s="356">
        <v>194.22</v>
      </c>
      <c r="F278" s="356">
        <v>192.74</v>
      </c>
      <c r="G278" s="356">
        <v>126.67</v>
      </c>
      <c r="H278" s="356">
        <v>60.26</v>
      </c>
      <c r="I278" s="356">
        <v>8.41</v>
      </c>
      <c r="J278" s="401">
        <v>4.93</v>
      </c>
      <c r="K278" s="402">
        <v>5.24</v>
      </c>
      <c r="L278" s="402">
        <v>22.7</v>
      </c>
      <c r="M278" s="402">
        <v>177</v>
      </c>
      <c r="N278" s="402">
        <v>202</v>
      </c>
      <c r="O278" s="352">
        <v>202</v>
      </c>
      <c r="P278" s="354">
        <f>SUM(C278:N278)</f>
        <v>1453.1500000000003</v>
      </c>
      <c r="Q278" s="395"/>
      <c r="R278" s="395"/>
      <c r="S278" s="395"/>
      <c r="T278" s="395"/>
      <c r="U278" s="336"/>
      <c r="V278" s="336"/>
      <c r="W278" s="336"/>
      <c r="X278" s="336"/>
      <c r="Y278" s="336"/>
      <c r="Z278" s="336"/>
      <c r="AA278" s="336"/>
      <c r="AB278" s="336"/>
      <c r="AC278" s="336"/>
      <c r="AD278" s="336"/>
      <c r="AE278" s="336"/>
      <c r="AF278" s="336"/>
      <c r="AG278" s="336"/>
    </row>
    <row r="279" spans="1:33" ht="23.25" x14ac:dyDescent="0.25">
      <c r="A279" s="348" t="s">
        <v>2</v>
      </c>
      <c r="B279" s="355" t="s">
        <v>40</v>
      </c>
      <c r="C279" s="356"/>
      <c r="D279" s="356"/>
      <c r="E279" s="356"/>
      <c r="F279" s="356"/>
      <c r="G279" s="356" t="s">
        <v>2</v>
      </c>
      <c r="H279" s="356" t="s">
        <v>2</v>
      </c>
      <c r="I279" s="356" t="s">
        <v>2</v>
      </c>
      <c r="J279" s="356" t="s">
        <v>2</v>
      </c>
      <c r="K279" s="356" t="s">
        <v>2</v>
      </c>
      <c r="L279" s="356" t="s">
        <v>2</v>
      </c>
      <c r="M279" s="356" t="s">
        <v>2</v>
      </c>
      <c r="N279" s="356" t="s">
        <v>2</v>
      </c>
      <c r="O279" s="352">
        <f t="shared" si="41"/>
        <v>0</v>
      </c>
      <c r="P279" s="354">
        <f t="shared" si="40"/>
        <v>0</v>
      </c>
      <c r="Q279" s="395"/>
      <c r="R279" s="395"/>
      <c r="S279" s="395"/>
      <c r="T279" s="395"/>
      <c r="U279" s="336"/>
      <c r="V279" s="336"/>
      <c r="W279" s="336"/>
      <c r="X279" s="336"/>
      <c r="Y279" s="336"/>
      <c r="Z279" s="336"/>
      <c r="AA279" s="336"/>
      <c r="AB279" s="336"/>
      <c r="AC279" s="336"/>
      <c r="AD279" s="336"/>
      <c r="AE279" s="336"/>
      <c r="AF279" s="336"/>
      <c r="AG279" s="336"/>
    </row>
    <row r="280" spans="1:33" ht="29.25" x14ac:dyDescent="0.25">
      <c r="A280" s="349" t="s">
        <v>15</v>
      </c>
      <c r="B280" s="350" t="s">
        <v>47</v>
      </c>
      <c r="C280" s="351">
        <f>C281+C282</f>
        <v>2877.67</v>
      </c>
      <c r="D280" s="351">
        <f t="shared" ref="D280:J280" si="43">D281+D282</f>
        <v>13908.49</v>
      </c>
      <c r="E280" s="351">
        <f t="shared" si="43"/>
        <v>8508.66</v>
      </c>
      <c r="F280" s="351">
        <f t="shared" si="43"/>
        <v>7642.47</v>
      </c>
      <c r="G280" s="351">
        <f t="shared" si="43"/>
        <v>9550.2000000000007</v>
      </c>
      <c r="H280" s="351">
        <f t="shared" si="43"/>
        <v>3547.33</v>
      </c>
      <c r="I280" s="351">
        <f t="shared" si="43"/>
        <v>1268.76</v>
      </c>
      <c r="J280" s="351">
        <f t="shared" si="43"/>
        <v>87.99</v>
      </c>
      <c r="K280" s="351">
        <f>K281+K282</f>
        <v>86.43</v>
      </c>
      <c r="L280" s="351">
        <f>L281+L282</f>
        <v>3400.25</v>
      </c>
      <c r="M280" s="351">
        <f>M281+M282</f>
        <v>8856</v>
      </c>
      <c r="N280" s="351">
        <f>N281+N282</f>
        <v>26197.360000000001</v>
      </c>
      <c r="O280" s="352">
        <f t="shared" si="41"/>
        <v>5923.9462500000009</v>
      </c>
      <c r="P280" s="354">
        <f t="shared" si="40"/>
        <v>85931.610000000015</v>
      </c>
      <c r="Q280" s="396"/>
      <c r="R280" s="396"/>
      <c r="S280" s="395"/>
      <c r="T280" s="395"/>
      <c r="U280" s="400"/>
      <c r="V280" s="400"/>
      <c r="W280" s="400"/>
      <c r="X280" s="400"/>
      <c r="Y280" s="400"/>
      <c r="Z280" s="400"/>
      <c r="AA280" s="400"/>
      <c r="AB280" s="400"/>
      <c r="AC280" s="336"/>
      <c r="AD280" s="336"/>
      <c r="AE280" s="336"/>
      <c r="AF280" s="336"/>
      <c r="AG280" s="336"/>
    </row>
    <row r="281" spans="1:33" x14ac:dyDescent="0.25">
      <c r="A281" s="369" t="s">
        <v>2</v>
      </c>
      <c r="B281" s="358" t="s">
        <v>138</v>
      </c>
      <c r="C281" s="403">
        <v>2877.67</v>
      </c>
      <c r="D281" s="404">
        <v>13908.49</v>
      </c>
      <c r="E281" s="404">
        <v>8508.66</v>
      </c>
      <c r="F281" s="404">
        <v>5916.14</v>
      </c>
      <c r="G281" s="404">
        <v>4239.67</v>
      </c>
      <c r="H281" s="404">
        <v>1344.58</v>
      </c>
      <c r="I281" s="405">
        <v>239.96</v>
      </c>
      <c r="J281" s="406">
        <v>32.549999999999997</v>
      </c>
      <c r="K281" s="405">
        <v>32.549999999999997</v>
      </c>
      <c r="L281" s="404">
        <v>1386.31</v>
      </c>
      <c r="M281" s="404">
        <v>4920</v>
      </c>
      <c r="N281" s="404">
        <v>13077.36</v>
      </c>
      <c r="O281" s="352">
        <f t="shared" si="41"/>
        <v>4633.4650000000001</v>
      </c>
      <c r="P281" s="354">
        <f t="shared" si="40"/>
        <v>56483.94</v>
      </c>
      <c r="Q281" s="395"/>
      <c r="R281" s="395"/>
      <c r="S281" s="395"/>
      <c r="T281" s="395"/>
      <c r="U281" s="395"/>
      <c r="V281" s="395"/>
      <c r="W281" s="395"/>
      <c r="X281" s="395"/>
      <c r="Y281" s="395"/>
      <c r="Z281" s="400"/>
      <c r="AA281" s="400"/>
      <c r="AB281" s="400"/>
      <c r="AC281" s="400"/>
      <c r="AD281" s="400"/>
      <c r="AE281" s="400"/>
      <c r="AF281" s="400"/>
      <c r="AG281" s="400"/>
    </row>
    <row r="282" spans="1:33" x14ac:dyDescent="0.25">
      <c r="A282" s="369" t="s">
        <v>2</v>
      </c>
      <c r="B282" s="358" t="s">
        <v>139</v>
      </c>
      <c r="C282" s="406"/>
      <c r="D282" s="405"/>
      <c r="E282" s="405"/>
      <c r="F282" s="404">
        <v>1726.33</v>
      </c>
      <c r="G282" s="404">
        <v>5310.53</v>
      </c>
      <c r="H282" s="404">
        <v>2202.75</v>
      </c>
      <c r="I282" s="404">
        <v>1028.8</v>
      </c>
      <c r="J282" s="405">
        <v>55.44</v>
      </c>
      <c r="K282" s="371">
        <v>53.88</v>
      </c>
      <c r="L282" s="352">
        <v>2013.94</v>
      </c>
      <c r="M282" s="352">
        <v>3936</v>
      </c>
      <c r="N282" s="352">
        <v>13120</v>
      </c>
      <c r="O282" s="352">
        <v>7971</v>
      </c>
      <c r="P282" s="354">
        <f t="shared" si="40"/>
        <v>29447.67</v>
      </c>
      <c r="Q282" s="395"/>
      <c r="R282" s="395"/>
      <c r="S282" s="395"/>
      <c r="T282" s="395"/>
      <c r="U282" s="336"/>
      <c r="V282" s="336"/>
      <c r="W282" s="336"/>
      <c r="X282" s="336"/>
      <c r="Y282" s="336"/>
      <c r="Z282" s="336"/>
      <c r="AA282" s="336"/>
      <c r="AB282" s="336"/>
      <c r="AC282" s="400"/>
      <c r="AD282" s="400"/>
      <c r="AE282" s="400"/>
      <c r="AF282" s="400"/>
      <c r="AG282" s="400"/>
    </row>
    <row r="283" spans="1:33" x14ac:dyDescent="0.25">
      <c r="A283" s="348" t="s">
        <v>2</v>
      </c>
      <c r="B283" s="350" t="s">
        <v>46</v>
      </c>
      <c r="C283" s="351">
        <f>C284+C285</f>
        <v>7574.77</v>
      </c>
      <c r="D283" s="351">
        <f t="shared" ref="D283:I283" si="44">D284+D285</f>
        <v>8319.56</v>
      </c>
      <c r="E283" s="351">
        <f t="shared" si="44"/>
        <v>6671.69</v>
      </c>
      <c r="F283" s="351">
        <f t="shared" si="44"/>
        <v>6191.39</v>
      </c>
      <c r="G283" s="351">
        <f t="shared" si="44"/>
        <v>5131.4400000000005</v>
      </c>
      <c r="H283" s="351">
        <f t="shared" si="44"/>
        <v>2260.8200000000002</v>
      </c>
      <c r="I283" s="351">
        <f t="shared" si="44"/>
        <v>834.2</v>
      </c>
      <c r="J283" s="351">
        <f>J284+J285</f>
        <v>0.99</v>
      </c>
      <c r="K283" s="351">
        <f>K284+K285</f>
        <v>0</v>
      </c>
      <c r="L283" s="351">
        <f>L284+L285</f>
        <v>1036.18</v>
      </c>
      <c r="M283" s="351">
        <f>M284+M285</f>
        <v>2700</v>
      </c>
      <c r="N283" s="351">
        <f>N284+N285</f>
        <v>7987</v>
      </c>
      <c r="O283" s="352">
        <f t="shared" si="41"/>
        <v>4623.1074999999992</v>
      </c>
      <c r="P283" s="354">
        <f t="shared" si="40"/>
        <v>48708.039999999994</v>
      </c>
      <c r="Q283" s="395"/>
      <c r="R283" s="397"/>
      <c r="S283" s="397"/>
      <c r="T283" s="395"/>
      <c r="U283" s="336"/>
      <c r="V283" s="336"/>
      <c r="W283" s="336"/>
      <c r="X283" s="336"/>
      <c r="Y283" s="336"/>
      <c r="Z283" s="336"/>
      <c r="AA283" s="336"/>
      <c r="AB283" s="336"/>
      <c r="AC283" s="336"/>
      <c r="AD283" s="336"/>
      <c r="AE283" s="336"/>
      <c r="AF283" s="336"/>
      <c r="AG283" s="336"/>
    </row>
    <row r="284" spans="1:33" x14ac:dyDescent="0.25">
      <c r="A284" s="369" t="s">
        <v>2</v>
      </c>
      <c r="B284" s="358" t="s">
        <v>138</v>
      </c>
      <c r="C284" s="398">
        <v>7574.77</v>
      </c>
      <c r="D284" s="399">
        <v>8319.56</v>
      </c>
      <c r="E284" s="399">
        <v>6671.69</v>
      </c>
      <c r="F284" s="399">
        <v>4798.92</v>
      </c>
      <c r="G284" s="399">
        <v>2281.19</v>
      </c>
      <c r="H284" s="402">
        <v>857.08</v>
      </c>
      <c r="I284" s="402">
        <v>146.33000000000001</v>
      </c>
      <c r="J284" s="401">
        <v>0</v>
      </c>
      <c r="K284" s="405">
        <v>0</v>
      </c>
      <c r="L284" s="402">
        <v>423.3</v>
      </c>
      <c r="M284" s="399">
        <v>1500</v>
      </c>
      <c r="N284" s="399">
        <v>3987</v>
      </c>
      <c r="O284" s="352">
        <f>SUM(C284:J284)/8</f>
        <v>3831.1925000000006</v>
      </c>
      <c r="P284" s="354">
        <f t="shared" si="40"/>
        <v>36559.840000000004</v>
      </c>
      <c r="Q284" s="395"/>
      <c r="R284" s="395"/>
      <c r="S284" s="395"/>
      <c r="T284" s="395"/>
      <c r="U284" s="400"/>
      <c r="V284" s="400"/>
      <c r="W284" s="400"/>
      <c r="X284" s="400"/>
      <c r="Y284" s="400"/>
      <c r="Z284" s="400"/>
      <c r="AA284" s="400"/>
      <c r="AB284" s="400"/>
      <c r="AC284" s="400"/>
      <c r="AD284" s="400"/>
      <c r="AE284" s="400"/>
      <c r="AF284" s="400"/>
      <c r="AG284" s="400"/>
    </row>
    <row r="285" spans="1:33" x14ac:dyDescent="0.25">
      <c r="A285" s="369" t="s">
        <v>2</v>
      </c>
      <c r="B285" s="358" t="s">
        <v>139</v>
      </c>
      <c r="C285" s="401"/>
      <c r="D285" s="402"/>
      <c r="E285" s="402"/>
      <c r="F285" s="399">
        <v>1392.47</v>
      </c>
      <c r="G285" s="399">
        <v>2850.25</v>
      </c>
      <c r="H285" s="399">
        <v>1403.74</v>
      </c>
      <c r="I285" s="402">
        <v>687.87</v>
      </c>
      <c r="J285" s="402">
        <v>0.99</v>
      </c>
      <c r="K285" s="370">
        <v>0</v>
      </c>
      <c r="L285" s="370">
        <v>612.88</v>
      </c>
      <c r="M285" s="385">
        <v>1200</v>
      </c>
      <c r="N285" s="385">
        <v>4000</v>
      </c>
      <c r="O285" s="352">
        <f t="shared" si="41"/>
        <v>791.91499999999996</v>
      </c>
      <c r="P285" s="354">
        <f t="shared" si="40"/>
        <v>12148.2</v>
      </c>
      <c r="Q285" s="395"/>
      <c r="R285" s="395"/>
      <c r="S285" s="395"/>
      <c r="T285" s="395"/>
      <c r="U285" s="400"/>
      <c r="V285" s="400"/>
      <c r="W285" s="400"/>
      <c r="X285" s="400"/>
      <c r="Y285" s="400"/>
      <c r="Z285" s="400"/>
      <c r="AA285" s="400"/>
      <c r="AB285" s="400"/>
      <c r="AC285" s="400"/>
      <c r="AD285" s="400"/>
      <c r="AE285" s="400"/>
      <c r="AF285" s="400"/>
      <c r="AG285" s="400"/>
    </row>
    <row r="286" spans="1:33" x14ac:dyDescent="0.25">
      <c r="Q286" s="336"/>
      <c r="R286" s="336"/>
      <c r="S286" s="336"/>
      <c r="T286" s="336"/>
      <c r="U286" s="336"/>
      <c r="V286" s="336"/>
      <c r="W286" s="336"/>
      <c r="X286" s="336"/>
      <c r="Y286" s="336"/>
      <c r="Z286" s="336"/>
      <c r="AA286" s="336"/>
      <c r="AB286" s="336"/>
      <c r="AC286" s="336"/>
      <c r="AD286" s="336"/>
      <c r="AE286" s="336"/>
      <c r="AF286" s="336"/>
      <c r="AG286" s="336"/>
    </row>
    <row r="287" spans="1:33" x14ac:dyDescent="0.25">
      <c r="Q287" s="336"/>
      <c r="R287" s="336"/>
      <c r="S287" s="336"/>
      <c r="T287" s="336"/>
      <c r="U287" s="336"/>
      <c r="V287" s="336"/>
      <c r="W287" s="336"/>
      <c r="X287" s="336"/>
      <c r="Y287" s="336"/>
      <c r="Z287" s="336"/>
      <c r="AA287" s="336"/>
      <c r="AB287" s="336"/>
      <c r="AC287" s="336"/>
      <c r="AD287" s="336"/>
      <c r="AE287" s="336"/>
      <c r="AF287" s="336"/>
      <c r="AG287" s="336"/>
    </row>
    <row r="288" spans="1:33" x14ac:dyDescent="0.25">
      <c r="Q288" s="336"/>
      <c r="R288" s="336"/>
      <c r="S288" s="336"/>
      <c r="T288" s="336"/>
      <c r="U288" s="336"/>
      <c r="V288" s="336"/>
      <c r="W288" s="336"/>
      <c r="X288" s="336"/>
      <c r="Y288" s="336"/>
      <c r="Z288" s="336"/>
      <c r="AA288" s="336"/>
      <c r="AB288" s="336"/>
      <c r="AC288" s="336"/>
      <c r="AD288" s="336"/>
      <c r="AE288" s="336"/>
      <c r="AF288" s="336"/>
      <c r="AG288" s="336"/>
    </row>
    <row r="289" spans="1:33" ht="18.75" x14ac:dyDescent="0.3">
      <c r="A289" s="422" t="s">
        <v>141</v>
      </c>
      <c r="B289" s="422"/>
      <c r="C289" s="422"/>
      <c r="D289" s="422"/>
      <c r="E289" s="422"/>
      <c r="F289" s="422"/>
      <c r="G289" s="422"/>
      <c r="H289" s="422"/>
      <c r="I289" s="422"/>
      <c r="J289" s="422"/>
      <c r="K289" s="422"/>
      <c r="L289" s="422"/>
      <c r="M289" s="422"/>
      <c r="N289" s="422"/>
      <c r="Q289" s="336"/>
      <c r="R289" s="336"/>
      <c r="S289" s="336"/>
      <c r="T289" s="336"/>
      <c r="U289" s="336"/>
      <c r="V289" s="336"/>
      <c r="W289" s="336"/>
      <c r="X289" s="336"/>
      <c r="Y289" s="336"/>
      <c r="Z289" s="336"/>
      <c r="AA289" s="336"/>
      <c r="AB289" s="336"/>
      <c r="AC289" s="336"/>
      <c r="AD289" s="336"/>
      <c r="AE289" s="336"/>
      <c r="AF289" s="336"/>
      <c r="AG289" s="336"/>
    </row>
    <row r="290" spans="1:33" x14ac:dyDescent="0.25">
      <c r="A290" s="419" t="s">
        <v>0</v>
      </c>
      <c r="B290" s="419"/>
      <c r="C290" s="419"/>
      <c r="D290" s="419"/>
      <c r="E290" s="419"/>
      <c r="F290" s="419"/>
      <c r="G290" s="419"/>
      <c r="H290" s="419"/>
      <c r="I290" s="419"/>
      <c r="J290" s="419"/>
      <c r="K290" s="419"/>
      <c r="L290" s="419"/>
      <c r="M290" s="419"/>
      <c r="N290" s="419"/>
      <c r="Q290" s="336"/>
      <c r="R290" s="336"/>
      <c r="S290" s="336"/>
      <c r="T290" s="336"/>
      <c r="U290" s="336"/>
      <c r="V290" s="336"/>
      <c r="W290" s="336"/>
      <c r="X290" s="336"/>
      <c r="Y290" s="336"/>
      <c r="Z290" s="336"/>
      <c r="AA290" s="336"/>
      <c r="AB290" s="336"/>
      <c r="AC290" s="336"/>
      <c r="AD290" s="336"/>
      <c r="AE290" s="336"/>
      <c r="AF290" s="336"/>
      <c r="AG290" s="336"/>
    </row>
    <row r="291" spans="1:33" ht="19.5" x14ac:dyDescent="0.35">
      <c r="A291" s="417" t="s">
        <v>1</v>
      </c>
      <c r="B291" s="417"/>
      <c r="C291" s="417"/>
      <c r="D291" s="417"/>
      <c r="E291" s="417"/>
      <c r="F291" s="417"/>
      <c r="G291" s="417"/>
      <c r="H291" s="417"/>
      <c r="I291" s="417"/>
      <c r="J291" s="417"/>
      <c r="K291" s="417"/>
      <c r="L291" s="417"/>
      <c r="M291" s="417"/>
      <c r="N291" s="417"/>
      <c r="O291" s="417"/>
      <c r="Q291" s="336"/>
      <c r="R291" s="336"/>
      <c r="S291" s="336"/>
      <c r="T291" s="336"/>
      <c r="U291" s="336"/>
      <c r="V291" s="336"/>
      <c r="W291" s="336"/>
      <c r="X291" s="336"/>
      <c r="Y291" s="336"/>
      <c r="Z291" s="336"/>
      <c r="AA291" s="336"/>
      <c r="AB291" s="336"/>
      <c r="AC291" s="336"/>
      <c r="AD291" s="336"/>
      <c r="AE291" s="336"/>
      <c r="AF291" s="336"/>
      <c r="AG291" s="336"/>
    </row>
    <row r="292" spans="1:33" ht="15" customHeight="1" x14ac:dyDescent="0.25">
      <c r="A292" s="156" t="s">
        <v>2</v>
      </c>
      <c r="B292" s="157" t="s">
        <v>2</v>
      </c>
      <c r="C292" s="157" t="s">
        <v>3</v>
      </c>
      <c r="D292" s="157" t="s">
        <v>4</v>
      </c>
      <c r="E292" s="157" t="s">
        <v>5</v>
      </c>
      <c r="F292" s="157" t="s">
        <v>6</v>
      </c>
      <c r="G292" s="424"/>
      <c r="H292" s="424"/>
      <c r="I292" s="424"/>
      <c r="J292" s="424"/>
      <c r="K292" s="424"/>
      <c r="L292" s="339"/>
      <c r="M292" s="335"/>
      <c r="N292" s="335"/>
      <c r="O292" s="335"/>
      <c r="Q292" s="336"/>
      <c r="R292" s="336"/>
      <c r="S292" s="336"/>
      <c r="T292" s="336"/>
      <c r="U292" s="336"/>
      <c r="V292" s="336"/>
      <c r="W292" s="336"/>
      <c r="X292" s="336"/>
      <c r="Y292" s="336"/>
      <c r="Z292" s="336"/>
      <c r="AA292" s="336"/>
      <c r="AB292" s="336"/>
      <c r="AC292" s="336"/>
      <c r="AD292" s="336"/>
      <c r="AE292" s="336"/>
      <c r="AF292" s="336"/>
      <c r="AG292" s="336"/>
    </row>
    <row r="293" spans="1:33" x14ac:dyDescent="0.25">
      <c r="A293" s="158" t="s">
        <v>9</v>
      </c>
      <c r="B293" s="159" t="s">
        <v>10</v>
      </c>
      <c r="C293" s="407">
        <v>223256.64</v>
      </c>
      <c r="D293" s="407">
        <v>103271.28</v>
      </c>
      <c r="E293" s="159">
        <v>40000</v>
      </c>
      <c r="F293" s="160">
        <f>D293-E293</f>
        <v>63271.28</v>
      </c>
      <c r="G293" s="333"/>
      <c r="H293" s="333"/>
      <c r="I293" s="333"/>
      <c r="J293" s="333"/>
      <c r="K293" s="333"/>
      <c r="L293" s="339"/>
      <c r="M293" s="335"/>
      <c r="N293" s="337"/>
      <c r="O293" s="338"/>
      <c r="Q293" s="336"/>
      <c r="R293" s="336"/>
      <c r="S293" s="336"/>
      <c r="T293" s="336"/>
      <c r="U293" s="336"/>
      <c r="V293" s="336"/>
      <c r="W293" s="336"/>
      <c r="X293" s="336"/>
      <c r="Y293" s="336"/>
      <c r="Z293" s="336"/>
      <c r="AA293" s="336"/>
      <c r="AB293" s="336"/>
      <c r="AC293" s="336"/>
      <c r="AD293" s="336"/>
      <c r="AE293" s="336"/>
      <c r="AF293" s="336"/>
      <c r="AG293" s="336"/>
    </row>
    <row r="294" spans="1:33" x14ac:dyDescent="0.25">
      <c r="A294" s="158" t="s">
        <v>12</v>
      </c>
      <c r="B294" s="159" t="s">
        <v>13</v>
      </c>
      <c r="C294" s="159">
        <v>640.20000000000005</v>
      </c>
      <c r="D294" s="159">
        <v>61884.36</v>
      </c>
      <c r="E294" s="159">
        <v>50000</v>
      </c>
      <c r="F294" s="160">
        <f>D294-E294</f>
        <v>11884.36</v>
      </c>
      <c r="G294" s="333"/>
      <c r="H294" s="333"/>
      <c r="I294" s="333"/>
      <c r="J294" s="333"/>
      <c r="K294" s="333"/>
      <c r="L294" s="339"/>
      <c r="M294" s="335"/>
      <c r="N294" s="337"/>
      <c r="O294" s="361"/>
      <c r="Q294" s="336"/>
      <c r="R294" s="336"/>
      <c r="S294" s="336"/>
      <c r="T294" s="336"/>
      <c r="U294" s="336"/>
      <c r="V294" s="336"/>
      <c r="W294" s="336"/>
      <c r="X294" s="336"/>
      <c r="Y294" s="336"/>
      <c r="Z294" s="336"/>
      <c r="AA294" s="336"/>
      <c r="AB294" s="336"/>
      <c r="AC294" s="336"/>
      <c r="AD294" s="336"/>
      <c r="AE294" s="336"/>
      <c r="AF294" s="336"/>
      <c r="AG294" s="336"/>
    </row>
    <row r="295" spans="1:33" x14ac:dyDescent="0.25">
      <c r="A295" s="158" t="s">
        <v>15</v>
      </c>
      <c r="B295" s="159" t="s">
        <v>16</v>
      </c>
      <c r="C295" s="159">
        <v>0</v>
      </c>
      <c r="D295" s="159">
        <v>0</v>
      </c>
      <c r="E295" s="159">
        <v>0</v>
      </c>
      <c r="F295" s="159" t="s">
        <v>17</v>
      </c>
      <c r="G295" s="333"/>
      <c r="H295" s="333"/>
      <c r="I295" s="333"/>
      <c r="J295" s="333"/>
      <c r="K295" s="333"/>
      <c r="L295" s="339"/>
      <c r="M295" s="335"/>
      <c r="N295" s="335"/>
      <c r="O295" s="361"/>
      <c r="Q295" s="336"/>
      <c r="R295" s="336"/>
      <c r="S295" s="336"/>
      <c r="T295" s="336"/>
      <c r="U295" s="336"/>
      <c r="V295" s="336"/>
      <c r="W295" s="336"/>
      <c r="X295" s="336"/>
      <c r="Y295" s="336"/>
      <c r="Z295" s="336"/>
      <c r="AA295" s="336"/>
      <c r="AB295" s="336"/>
      <c r="AC295" s="336"/>
      <c r="AD295" s="336"/>
      <c r="AE295" s="336"/>
      <c r="AF295" s="336"/>
      <c r="AG295" s="336"/>
    </row>
    <row r="296" spans="1:33" x14ac:dyDescent="0.25">
      <c r="A296" s="158" t="s">
        <v>19</v>
      </c>
      <c r="B296" s="159" t="s">
        <v>20</v>
      </c>
      <c r="C296" s="159">
        <v>0</v>
      </c>
      <c r="D296" s="159">
        <v>0</v>
      </c>
      <c r="E296" s="159">
        <v>0</v>
      </c>
      <c r="F296" s="159" t="s">
        <v>17</v>
      </c>
      <c r="G296" s="333"/>
      <c r="H296" s="333"/>
      <c r="I296" s="333"/>
      <c r="J296" s="333"/>
      <c r="K296" s="333"/>
      <c r="L296" s="339"/>
      <c r="M296" s="339"/>
      <c r="N296" s="340"/>
      <c r="O296" s="341"/>
      <c r="Q296" s="336"/>
      <c r="R296" s="336"/>
      <c r="S296" s="336"/>
      <c r="T296" s="336"/>
      <c r="U296" s="336"/>
      <c r="V296" s="336"/>
      <c r="W296" s="336"/>
      <c r="X296" s="336"/>
      <c r="Y296" s="336"/>
      <c r="Z296" s="336"/>
      <c r="AA296" s="336"/>
      <c r="AB296" s="336"/>
      <c r="AC296" s="336"/>
      <c r="AD296" s="336"/>
      <c r="AE296" s="336"/>
      <c r="AF296" s="336"/>
      <c r="AG296" s="336"/>
    </row>
    <row r="297" spans="1:33" ht="30" x14ac:dyDescent="0.25">
      <c r="A297" s="158" t="s">
        <v>21</v>
      </c>
      <c r="B297" s="159" t="s">
        <v>22</v>
      </c>
      <c r="C297" s="159">
        <v>0</v>
      </c>
      <c r="D297" s="159">
        <v>0</v>
      </c>
      <c r="E297" s="159">
        <v>0</v>
      </c>
      <c r="F297" s="159" t="s">
        <v>17</v>
      </c>
      <c r="G297" s="333"/>
      <c r="H297" s="333"/>
      <c r="I297" s="333"/>
      <c r="J297" s="333"/>
      <c r="K297" s="333"/>
      <c r="L297" s="333"/>
      <c r="M297" s="333"/>
      <c r="N297" s="342"/>
      <c r="O297" s="256"/>
      <c r="Q297" s="336"/>
      <c r="R297" s="336"/>
      <c r="S297" s="336"/>
      <c r="T297" s="336"/>
      <c r="U297" s="336"/>
      <c r="V297" s="336"/>
      <c r="W297" s="336"/>
      <c r="X297" s="336"/>
      <c r="Y297" s="336"/>
      <c r="Z297" s="336"/>
      <c r="AA297" s="336"/>
      <c r="AB297" s="336"/>
      <c r="AC297" s="336"/>
      <c r="AD297" s="336"/>
      <c r="AE297" s="336"/>
      <c r="AF297" s="336"/>
      <c r="AG297" s="336"/>
    </row>
    <row r="298" spans="1:33" x14ac:dyDescent="0.25">
      <c r="A298" s="333"/>
      <c r="C298" s="333"/>
      <c r="D298" s="333"/>
      <c r="E298" s="333"/>
      <c r="F298" s="333"/>
      <c r="G298" s="333"/>
      <c r="H298" s="333"/>
      <c r="I298" s="333"/>
      <c r="J298" s="333"/>
      <c r="K298" s="333"/>
      <c r="L298" s="333"/>
      <c r="M298" s="333"/>
      <c r="N298" s="342"/>
      <c r="O298" s="256"/>
      <c r="Q298" s="336"/>
      <c r="R298" s="336"/>
      <c r="S298" s="336"/>
      <c r="T298" s="336"/>
      <c r="U298" s="336"/>
      <c r="V298" s="336"/>
      <c r="W298" s="336"/>
      <c r="X298" s="336"/>
      <c r="Y298" s="336"/>
      <c r="Z298" s="336"/>
      <c r="AA298" s="336"/>
      <c r="AB298" s="336"/>
      <c r="AC298" s="336"/>
      <c r="AD298" s="336"/>
      <c r="AE298" s="336"/>
      <c r="AF298" s="336"/>
      <c r="AG298" s="336"/>
    </row>
    <row r="299" spans="1:33" x14ac:dyDescent="0.25">
      <c r="A299" s="333"/>
      <c r="C299" s="333"/>
      <c r="D299" s="333"/>
      <c r="E299" s="333"/>
      <c r="F299" s="333"/>
      <c r="G299" s="333"/>
      <c r="H299" s="333"/>
      <c r="I299" s="333"/>
      <c r="J299" s="333"/>
      <c r="K299" s="333"/>
      <c r="L299" s="333"/>
      <c r="M299" s="333"/>
      <c r="N299" s="342"/>
      <c r="O299" s="256"/>
      <c r="Q299" s="425"/>
      <c r="R299" s="425"/>
      <c r="S299" s="425"/>
      <c r="T299" s="425"/>
      <c r="U299" s="425"/>
      <c r="V299" s="425"/>
      <c r="W299" s="425"/>
      <c r="X299" s="425"/>
      <c r="Y299" s="425"/>
      <c r="Z299" s="425"/>
      <c r="AA299" s="425"/>
      <c r="AB299" s="425"/>
      <c r="AC299" s="425"/>
      <c r="AD299" s="425"/>
      <c r="AE299" s="425"/>
      <c r="AF299" s="425"/>
      <c r="AG299" s="425"/>
    </row>
    <row r="300" spans="1:33" x14ac:dyDescent="0.25">
      <c r="A300" s="333"/>
      <c r="C300" s="333"/>
      <c r="D300" s="333"/>
      <c r="E300" s="333"/>
      <c r="F300" s="333"/>
      <c r="G300" s="333"/>
      <c r="H300" s="333"/>
      <c r="I300" s="333"/>
      <c r="J300" s="333"/>
      <c r="K300" s="333"/>
      <c r="L300" s="333">
        <f>L303/L304</f>
        <v>0.80242454637631322</v>
      </c>
      <c r="M300" s="333">
        <f>M303/M304</f>
        <v>0.80242454637631322</v>
      </c>
      <c r="N300" s="333">
        <f>N303/N304</f>
        <v>0.80242475247524747</v>
      </c>
      <c r="O300" s="343"/>
      <c r="Q300" s="425"/>
      <c r="R300" s="425"/>
      <c r="S300" s="425"/>
      <c r="T300" s="425"/>
      <c r="U300" s="425"/>
      <c r="V300" s="425"/>
      <c r="W300" s="425"/>
      <c r="X300" s="425"/>
      <c r="Y300" s="425"/>
      <c r="Z300" s="425"/>
      <c r="AA300" s="425"/>
      <c r="AB300" s="425"/>
      <c r="AC300" s="425"/>
      <c r="AD300" s="425"/>
      <c r="AE300" s="425"/>
      <c r="AF300" s="425"/>
      <c r="AG300" s="425"/>
    </row>
    <row r="301" spans="1:33" x14ac:dyDescent="0.25">
      <c r="A301" s="344" t="s">
        <v>2</v>
      </c>
      <c r="B301" s="345" t="s">
        <v>23</v>
      </c>
      <c r="C301" s="346" t="s">
        <v>24</v>
      </c>
      <c r="D301" s="346" t="s">
        <v>25</v>
      </c>
      <c r="E301" s="346" t="s">
        <v>26</v>
      </c>
      <c r="F301" s="346" t="s">
        <v>27</v>
      </c>
      <c r="G301" s="346" t="s">
        <v>28</v>
      </c>
      <c r="H301" s="346" t="s">
        <v>29</v>
      </c>
      <c r="I301" s="346" t="s">
        <v>30</v>
      </c>
      <c r="J301" s="346" t="s">
        <v>31</v>
      </c>
      <c r="K301" s="346" t="s">
        <v>32</v>
      </c>
      <c r="L301" s="346" t="s">
        <v>33</v>
      </c>
      <c r="M301" s="346" t="s">
        <v>34</v>
      </c>
      <c r="N301" s="346" t="s">
        <v>35</v>
      </c>
      <c r="O301" s="347" t="s">
        <v>36</v>
      </c>
      <c r="Q301" s="425"/>
      <c r="R301" s="425"/>
      <c r="S301" s="425"/>
      <c r="T301" s="425"/>
      <c r="U301" s="425"/>
      <c r="V301" s="425"/>
      <c r="W301" s="425"/>
      <c r="X301" s="425"/>
      <c r="Y301" s="425"/>
      <c r="Z301" s="425"/>
      <c r="AA301" s="425"/>
      <c r="AB301" s="425"/>
      <c r="AC301" s="425"/>
      <c r="AD301" s="425"/>
      <c r="AE301" s="425"/>
      <c r="AF301" s="425"/>
      <c r="AG301" s="425"/>
    </row>
    <row r="302" spans="1:33" ht="18.75" x14ac:dyDescent="0.3">
      <c r="A302" s="348" t="s">
        <v>2</v>
      </c>
      <c r="B302" s="420" t="s">
        <v>37</v>
      </c>
      <c r="C302" s="420"/>
      <c r="D302" s="420"/>
      <c r="E302" s="420"/>
      <c r="F302" s="420"/>
      <c r="G302" s="420"/>
      <c r="H302" s="420"/>
      <c r="I302" s="420"/>
      <c r="J302" s="420"/>
      <c r="K302" s="420"/>
      <c r="L302" s="420"/>
      <c r="M302" s="420"/>
      <c r="N302" s="420"/>
      <c r="O302" s="421"/>
      <c r="Q302" s="425"/>
      <c r="R302" s="425"/>
      <c r="S302" s="425"/>
      <c r="T302" s="425"/>
      <c r="U302" s="425"/>
      <c r="V302" s="425"/>
      <c r="W302" s="425"/>
      <c r="X302" s="425"/>
      <c r="Y302" s="425"/>
      <c r="Z302" s="425"/>
      <c r="AA302" s="425"/>
      <c r="AB302" s="425"/>
      <c r="AC302" s="425"/>
      <c r="AD302" s="425"/>
      <c r="AE302" s="425"/>
      <c r="AF302" s="425"/>
      <c r="AG302" s="425"/>
    </row>
    <row r="303" spans="1:33" ht="29.25" x14ac:dyDescent="0.25">
      <c r="A303" s="349" t="s">
        <v>9</v>
      </c>
      <c r="B303" s="350" t="s">
        <v>38</v>
      </c>
      <c r="C303" s="351">
        <v>4015.54</v>
      </c>
      <c r="D303" s="351">
        <v>3228.8</v>
      </c>
      <c r="E303" s="351">
        <v>4847.7700000000004</v>
      </c>
      <c r="F303" s="351">
        <v>3015.76</v>
      </c>
      <c r="G303" s="203">
        <v>6416.95</v>
      </c>
      <c r="H303" s="204">
        <v>6016.45</v>
      </c>
      <c r="I303" s="204">
        <v>4863.0600000000004</v>
      </c>
      <c r="J303" s="204">
        <v>7401.46</v>
      </c>
      <c r="K303" s="351">
        <v>14872.87</v>
      </c>
      <c r="L303" s="351">
        <v>16191.82</v>
      </c>
      <c r="M303" s="351">
        <v>16191.82</v>
      </c>
      <c r="N303" s="351">
        <v>16208.98</v>
      </c>
      <c r="O303" s="352">
        <f>SUM(C303:N303)/12</f>
        <v>8605.94</v>
      </c>
      <c r="P303" s="354">
        <f>SUM(C303:N303)</f>
        <v>103271.28000000001</v>
      </c>
      <c r="Q303" s="425"/>
      <c r="R303" s="425"/>
      <c r="S303" s="425"/>
      <c r="T303" s="425"/>
      <c r="U303" s="425"/>
      <c r="V303" s="425"/>
      <c r="W303" s="425"/>
      <c r="X303" s="425"/>
      <c r="Y303" s="425"/>
      <c r="Z303" s="425"/>
      <c r="AA303" s="425"/>
      <c r="AB303" s="425"/>
      <c r="AC303" s="425"/>
      <c r="AD303" s="425"/>
      <c r="AE303" s="425"/>
      <c r="AF303" s="425"/>
      <c r="AG303" s="425"/>
    </row>
    <row r="304" spans="1:33" ht="30" x14ac:dyDescent="0.25">
      <c r="A304" s="348" t="s">
        <v>2</v>
      </c>
      <c r="B304" s="159" t="s">
        <v>39</v>
      </c>
      <c r="C304" s="206">
        <v>20429.41</v>
      </c>
      <c r="D304" s="206">
        <v>17990.04</v>
      </c>
      <c r="E304" s="206">
        <v>22682.12</v>
      </c>
      <c r="F304" s="206">
        <v>20458.7</v>
      </c>
      <c r="G304" s="205">
        <v>21200.68</v>
      </c>
      <c r="H304" s="206">
        <v>16122.12</v>
      </c>
      <c r="I304" s="206">
        <v>9315.9</v>
      </c>
      <c r="J304" s="206">
        <v>9895</v>
      </c>
      <c r="K304" s="206">
        <v>24605.48</v>
      </c>
      <c r="L304" s="206">
        <v>20178.62</v>
      </c>
      <c r="M304" s="206">
        <v>20178.62</v>
      </c>
      <c r="N304" s="206">
        <v>20200</v>
      </c>
      <c r="O304" s="352">
        <f t="shared" ref="O304:O307" si="45">SUM(C304:N304)/12</f>
        <v>18604.724166666663</v>
      </c>
      <c r="P304" s="354">
        <f t="shared" ref="P304:P308" si="46">SUM(C304:N304)</f>
        <v>223256.68999999997</v>
      </c>
      <c r="Q304" s="336"/>
      <c r="R304" s="336"/>
      <c r="S304" s="336"/>
      <c r="T304" s="336"/>
      <c r="U304" s="336"/>
      <c r="V304" s="336"/>
      <c r="W304" s="336"/>
      <c r="X304" s="336"/>
      <c r="Y304" s="336"/>
      <c r="Z304" s="336"/>
      <c r="AA304" s="336"/>
      <c r="AB304" s="336"/>
      <c r="AC304" s="336"/>
      <c r="AD304" s="336"/>
      <c r="AE304" s="336"/>
      <c r="AF304" s="336"/>
      <c r="AG304" s="336"/>
    </row>
    <row r="305" spans="1:33" ht="23.25" x14ac:dyDescent="0.25">
      <c r="A305" s="348" t="s">
        <v>2</v>
      </c>
      <c r="B305" s="355" t="s">
        <v>40</v>
      </c>
      <c r="C305" s="356" t="s">
        <v>2</v>
      </c>
      <c r="D305" s="356" t="s">
        <v>2</v>
      </c>
      <c r="E305" s="356" t="s">
        <v>2</v>
      </c>
      <c r="F305" s="356" t="s">
        <v>2</v>
      </c>
      <c r="G305" s="356" t="s">
        <v>2</v>
      </c>
      <c r="H305" s="356" t="s">
        <v>2</v>
      </c>
      <c r="I305" s="356" t="s">
        <v>2</v>
      </c>
      <c r="J305" s="356" t="s">
        <v>2</v>
      </c>
      <c r="K305" s="356" t="s">
        <v>2</v>
      </c>
      <c r="L305" s="356" t="s">
        <v>2</v>
      </c>
      <c r="M305" s="356" t="s">
        <v>2</v>
      </c>
      <c r="N305" s="356" t="s">
        <v>2</v>
      </c>
      <c r="O305" s="352">
        <f t="shared" si="45"/>
        <v>0</v>
      </c>
      <c r="P305" s="354">
        <f t="shared" si="46"/>
        <v>0</v>
      </c>
      <c r="Q305" s="336"/>
      <c r="R305" s="336"/>
      <c r="S305" s="336"/>
      <c r="T305" s="336"/>
      <c r="U305" s="336"/>
      <c r="V305" s="336"/>
      <c r="W305" s="336"/>
      <c r="X305" s="336"/>
      <c r="Y305" s="336"/>
      <c r="Z305" s="336"/>
      <c r="AA305" s="336"/>
      <c r="AB305" s="336"/>
      <c r="AC305" s="336"/>
      <c r="AD305" s="336"/>
      <c r="AE305" s="336"/>
      <c r="AF305" s="336"/>
      <c r="AG305" s="336"/>
    </row>
    <row r="306" spans="1:33" ht="29.25" x14ac:dyDescent="0.25">
      <c r="A306" s="349" t="s">
        <v>12</v>
      </c>
      <c r="B306" s="350" t="s">
        <v>41</v>
      </c>
      <c r="C306" s="351">
        <v>7298.76</v>
      </c>
      <c r="D306" s="351">
        <v>6392.76</v>
      </c>
      <c r="E306" s="351">
        <v>5021.28</v>
      </c>
      <c r="F306" s="351">
        <v>4685.76</v>
      </c>
      <c r="G306" s="203">
        <v>2729.4</v>
      </c>
      <c r="H306" s="377">
        <v>348.41</v>
      </c>
      <c r="I306" s="377">
        <v>160.51</v>
      </c>
      <c r="J306" s="384">
        <v>119.68</v>
      </c>
      <c r="K306" s="384">
        <v>327.25</v>
      </c>
      <c r="L306" s="204">
        <v>4314.76</v>
      </c>
      <c r="M306" s="204">
        <v>11141.58</v>
      </c>
      <c r="N306" s="204">
        <v>19344.2</v>
      </c>
      <c r="O306" s="352">
        <f t="shared" si="45"/>
        <v>5157.0291666666672</v>
      </c>
      <c r="P306" s="354">
        <f>SUM(C306:N306)</f>
        <v>61884.350000000006</v>
      </c>
      <c r="Q306" s="336"/>
      <c r="R306" s="336"/>
      <c r="S306" s="336"/>
      <c r="T306" s="336"/>
      <c r="U306" s="336"/>
      <c r="V306" s="336"/>
      <c r="W306" s="336"/>
      <c r="X306" s="336"/>
      <c r="Y306" s="336"/>
      <c r="Z306" s="336"/>
      <c r="AA306" s="336"/>
      <c r="AB306" s="336"/>
      <c r="AC306" s="336"/>
      <c r="AD306" s="336"/>
      <c r="AE306" s="336"/>
      <c r="AF306" s="336"/>
      <c r="AG306" s="336"/>
    </row>
    <row r="307" spans="1:33" ht="30" x14ac:dyDescent="0.25">
      <c r="A307" s="348" t="s">
        <v>2</v>
      </c>
      <c r="B307" s="159" t="s">
        <v>42</v>
      </c>
      <c r="C307" s="356">
        <v>94.4</v>
      </c>
      <c r="D307" s="356">
        <v>82.69</v>
      </c>
      <c r="E307" s="356">
        <v>64.95</v>
      </c>
      <c r="F307" s="356">
        <v>60.61</v>
      </c>
      <c r="G307" s="348">
        <v>41.05</v>
      </c>
      <c r="H307" s="356">
        <v>5.24</v>
      </c>
      <c r="I307" s="356">
        <v>2.42</v>
      </c>
      <c r="J307" s="356">
        <v>1.8</v>
      </c>
      <c r="K307" s="348">
        <v>5.74</v>
      </c>
      <c r="L307" s="356">
        <v>40</v>
      </c>
      <c r="M307" s="356">
        <v>95.79</v>
      </c>
      <c r="N307" s="356">
        <v>145.47</v>
      </c>
      <c r="O307" s="352">
        <f t="shared" si="45"/>
        <v>53.346666666666671</v>
      </c>
      <c r="P307" s="354">
        <f t="shared" si="46"/>
        <v>640.16000000000008</v>
      </c>
      <c r="Q307" s="336"/>
      <c r="R307" s="336"/>
      <c r="S307" s="336"/>
      <c r="T307" s="336"/>
      <c r="U307" s="336"/>
      <c r="V307" s="336"/>
      <c r="W307" s="336"/>
      <c r="X307" s="336"/>
      <c r="Y307" s="336"/>
      <c r="Z307" s="336"/>
      <c r="AA307" s="336"/>
      <c r="AB307" s="336"/>
      <c r="AC307" s="336"/>
      <c r="AD307" s="336"/>
      <c r="AE307" s="336"/>
      <c r="AF307" s="336"/>
      <c r="AG307" s="336"/>
    </row>
    <row r="308" spans="1:33" ht="23.25" x14ac:dyDescent="0.25">
      <c r="A308" s="348" t="s">
        <v>2</v>
      </c>
      <c r="B308" s="355" t="s">
        <v>40</v>
      </c>
      <c r="C308" s="356">
        <f>C306/C307</f>
        <v>77.317372881355936</v>
      </c>
      <c r="D308" s="356"/>
      <c r="E308" s="356"/>
      <c r="F308" s="356"/>
      <c r="G308" s="356" t="s">
        <v>2</v>
      </c>
      <c r="H308" s="356" t="s">
        <v>2</v>
      </c>
      <c r="I308" s="356" t="s">
        <v>2</v>
      </c>
      <c r="J308" s="356" t="s">
        <v>2</v>
      </c>
      <c r="K308" s="356" t="s">
        <v>2</v>
      </c>
      <c r="L308" s="356" t="s">
        <v>2</v>
      </c>
      <c r="M308" s="356" t="s">
        <v>2</v>
      </c>
      <c r="N308" s="356" t="s">
        <v>2</v>
      </c>
      <c r="O308" s="371" t="s">
        <v>2</v>
      </c>
      <c r="P308" s="354">
        <f t="shared" si="46"/>
        <v>77.317372881355936</v>
      </c>
      <c r="Q308" s="336"/>
      <c r="R308" s="336"/>
      <c r="S308" s="336"/>
      <c r="T308" s="336"/>
      <c r="U308" s="336"/>
      <c r="V308" s="336"/>
      <c r="W308" s="336"/>
      <c r="X308" s="336"/>
      <c r="Y308" s="336"/>
      <c r="Z308" s="336"/>
      <c r="AA308" s="336"/>
      <c r="AB308" s="336"/>
      <c r="AC308" s="336"/>
      <c r="AD308" s="336"/>
      <c r="AE308" s="336"/>
      <c r="AF308" s="336"/>
      <c r="AG308" s="336"/>
    </row>
    <row r="309" spans="1:33" x14ac:dyDescent="0.25">
      <c r="Q309" s="336"/>
      <c r="R309" s="336"/>
      <c r="S309" s="336"/>
      <c r="T309" s="336"/>
      <c r="U309" s="336"/>
      <c r="V309" s="336"/>
      <c r="W309" s="336"/>
      <c r="X309" s="336"/>
      <c r="Y309" s="336"/>
      <c r="Z309" s="336"/>
      <c r="AA309" s="336"/>
      <c r="AB309" s="336"/>
      <c r="AC309" s="336"/>
      <c r="AD309" s="336"/>
      <c r="AE309" s="336"/>
      <c r="AF309" s="336"/>
      <c r="AG309" s="336"/>
    </row>
    <row r="310" spans="1:33" x14ac:dyDescent="0.25">
      <c r="Q310" s="336"/>
      <c r="R310" s="336"/>
      <c r="S310" s="336"/>
      <c r="T310" s="336"/>
      <c r="U310" s="336"/>
      <c r="V310" s="336"/>
      <c r="W310" s="336"/>
      <c r="X310" s="336"/>
      <c r="Y310" s="336"/>
      <c r="Z310" s="336"/>
      <c r="AA310" s="336"/>
      <c r="AB310" s="336"/>
      <c r="AC310" s="336"/>
      <c r="AD310" s="336"/>
      <c r="AE310" s="336"/>
      <c r="AF310" s="336"/>
      <c r="AG310" s="336"/>
    </row>
    <row r="311" spans="1:33" x14ac:dyDescent="0.25">
      <c r="Q311" s="336"/>
      <c r="R311" s="336"/>
      <c r="S311" s="336"/>
      <c r="T311" s="336"/>
      <c r="U311" s="336"/>
      <c r="V311" s="336"/>
      <c r="W311" s="336"/>
      <c r="X311" s="336"/>
      <c r="Y311" s="336"/>
      <c r="Z311" s="336"/>
      <c r="AA311" s="336"/>
      <c r="AB311" s="336"/>
      <c r="AC311" s="336"/>
      <c r="AD311" s="336"/>
      <c r="AE311" s="336"/>
      <c r="AF311" s="336"/>
      <c r="AG311" s="336"/>
    </row>
    <row r="312" spans="1:33" x14ac:dyDescent="0.25">
      <c r="Q312" s="336"/>
      <c r="R312" s="336"/>
      <c r="S312" s="336"/>
      <c r="T312" s="336"/>
      <c r="U312" s="336"/>
      <c r="V312" s="336"/>
      <c r="W312" s="336"/>
      <c r="X312" s="336"/>
      <c r="Y312" s="336"/>
      <c r="Z312" s="336"/>
      <c r="AA312" s="336"/>
      <c r="AB312" s="336"/>
      <c r="AC312" s="336"/>
      <c r="AD312" s="336"/>
      <c r="AE312" s="336"/>
      <c r="AF312" s="336"/>
      <c r="AG312" s="336"/>
    </row>
    <row r="315" spans="1:33" x14ac:dyDescent="0.25">
      <c r="R315" s="375"/>
      <c r="S315" s="408"/>
      <c r="T315" s="408"/>
      <c r="U315" s="375"/>
    </row>
    <row r="316" spans="1:33" x14ac:dyDescent="0.25">
      <c r="R316" s="375"/>
      <c r="S316" s="375"/>
      <c r="T316" s="375"/>
      <c r="U316" s="375"/>
    </row>
    <row r="317" spans="1:33" x14ac:dyDescent="0.25">
      <c r="R317" s="375"/>
      <c r="S317" s="375"/>
      <c r="T317" s="375"/>
      <c r="U317" s="375"/>
    </row>
    <row r="318" spans="1:33" x14ac:dyDescent="0.25">
      <c r="R318" s="375"/>
      <c r="S318" s="375"/>
      <c r="T318" s="375"/>
      <c r="U318" s="375"/>
    </row>
    <row r="320" spans="1:33" x14ac:dyDescent="0.25">
      <c r="Q320" s="409"/>
    </row>
    <row r="321" spans="17:33" x14ac:dyDescent="0.25">
      <c r="Q321" s="375"/>
    </row>
    <row r="322" spans="17:33" x14ac:dyDescent="0.25">
      <c r="Q322" s="375"/>
    </row>
    <row r="323" spans="17:33" x14ac:dyDescent="0.25">
      <c r="R323" s="375"/>
      <c r="S323" s="408"/>
      <c r="T323" s="408"/>
      <c r="U323" s="375"/>
    </row>
    <row r="324" spans="17:33" x14ac:dyDescent="0.25">
      <c r="R324" s="375"/>
      <c r="S324" s="375"/>
      <c r="T324" s="375"/>
      <c r="U324" s="375"/>
    </row>
    <row r="325" spans="17:33" x14ac:dyDescent="0.25">
      <c r="R325" s="375"/>
      <c r="S325" s="375"/>
      <c r="T325" s="375"/>
      <c r="U325" s="375"/>
    </row>
    <row r="326" spans="17:33" x14ac:dyDescent="0.25">
      <c r="R326" s="375"/>
      <c r="S326" s="375"/>
      <c r="T326" s="375"/>
      <c r="U326" s="375"/>
    </row>
    <row r="328" spans="17:33" x14ac:dyDescent="0.25">
      <c r="Q328" s="409"/>
    </row>
    <row r="329" spans="17:33" x14ac:dyDescent="0.25">
      <c r="Q329" s="410"/>
      <c r="R329" s="368"/>
      <c r="S329" s="368"/>
      <c r="T329" s="368"/>
      <c r="U329" s="368"/>
      <c r="V329" s="368"/>
      <c r="W329" s="368"/>
      <c r="X329" s="368"/>
      <c r="Y329" s="368"/>
      <c r="Z329" s="368"/>
      <c r="AA329" s="368"/>
      <c r="AB329" s="368"/>
      <c r="AC329" s="368"/>
      <c r="AD329" s="368"/>
      <c r="AE329" s="368"/>
      <c r="AF329" s="368"/>
      <c r="AG329" s="368"/>
    </row>
    <row r="330" spans="17:33" x14ac:dyDescent="0.25">
      <c r="Q330" s="410"/>
      <c r="R330" s="368"/>
      <c r="S330" s="368"/>
      <c r="T330" s="368"/>
      <c r="U330" s="368"/>
      <c r="V330" s="368"/>
      <c r="W330" s="368"/>
      <c r="X330" s="368"/>
      <c r="Y330" s="368"/>
      <c r="Z330" s="368"/>
      <c r="AA330" s="368"/>
      <c r="AB330" s="368"/>
      <c r="AC330" s="368"/>
      <c r="AD330" s="368"/>
      <c r="AE330" s="368"/>
      <c r="AF330" s="368"/>
      <c r="AG330" s="368"/>
    </row>
    <row r="331" spans="17:33" x14ac:dyDescent="0.25">
      <c r="Q331" s="375"/>
    </row>
    <row r="332" spans="17:33" x14ac:dyDescent="0.25">
      <c r="Q332" s="411"/>
      <c r="R332" s="368"/>
      <c r="S332" s="368"/>
      <c r="T332" s="368"/>
      <c r="U332" s="368"/>
      <c r="V332" s="368"/>
      <c r="W332" s="368"/>
      <c r="X332" s="368"/>
      <c r="Y332" s="368"/>
      <c r="Z332" s="368"/>
      <c r="AA332" s="368"/>
      <c r="AB332" s="368"/>
      <c r="AC332" s="368"/>
      <c r="AD332" s="368"/>
      <c r="AE332" s="368"/>
      <c r="AF332" s="368"/>
      <c r="AG332" s="368"/>
    </row>
    <row r="333" spans="17:33" x14ac:dyDescent="0.25">
      <c r="Q333" s="368"/>
      <c r="R333" s="368"/>
      <c r="S333" s="368"/>
      <c r="T333" s="368"/>
      <c r="U333" s="368"/>
      <c r="V333" s="368"/>
      <c r="W333" s="368"/>
      <c r="X333" s="368"/>
      <c r="Y333" s="368"/>
      <c r="Z333" s="368"/>
      <c r="AA333" s="368"/>
      <c r="AB333" s="368"/>
      <c r="AC333" s="368"/>
      <c r="AD333" s="368"/>
      <c r="AE333" s="368"/>
      <c r="AF333" s="368"/>
      <c r="AG333" s="368"/>
    </row>
    <row r="338" spans="17:33" x14ac:dyDescent="0.25">
      <c r="Q338" s="368"/>
      <c r="R338" s="368"/>
      <c r="S338" s="368"/>
      <c r="T338" s="368"/>
      <c r="U338" s="368"/>
      <c r="V338" s="368"/>
      <c r="W338" s="368"/>
      <c r="X338" s="368"/>
      <c r="Y338" s="368"/>
      <c r="Z338" s="368"/>
      <c r="AA338" s="368"/>
      <c r="AB338" s="368"/>
      <c r="AC338" s="368"/>
      <c r="AD338" s="368"/>
      <c r="AE338" s="368"/>
      <c r="AF338" s="368"/>
      <c r="AG338" s="368"/>
    </row>
    <row r="339" spans="17:33" x14ac:dyDescent="0.25">
      <c r="Q339" s="368"/>
      <c r="R339" s="368"/>
      <c r="S339" s="368"/>
      <c r="T339" s="368"/>
      <c r="U339" s="368"/>
      <c r="V339" s="368"/>
      <c r="W339" s="368"/>
      <c r="X339" s="368"/>
      <c r="Y339" s="368"/>
      <c r="Z339" s="368"/>
      <c r="AA339" s="368"/>
      <c r="AB339" s="368"/>
      <c r="AC339" s="368"/>
      <c r="AD339" s="368"/>
      <c r="AE339" s="368"/>
      <c r="AF339" s="368"/>
      <c r="AG339" s="368"/>
    </row>
    <row r="341" spans="17:33" x14ac:dyDescent="0.25">
      <c r="Q341" s="368"/>
      <c r="R341" s="368"/>
      <c r="S341" s="368"/>
      <c r="T341" s="368"/>
      <c r="U341" s="368"/>
      <c r="V341" s="368"/>
      <c r="W341" s="368"/>
      <c r="X341" s="368"/>
      <c r="Y341" s="368"/>
      <c r="Z341" s="368"/>
      <c r="AA341" s="368"/>
      <c r="AB341" s="368"/>
      <c r="AC341" s="368"/>
      <c r="AD341" s="368"/>
      <c r="AE341" s="368"/>
      <c r="AF341" s="368"/>
      <c r="AG341" s="368"/>
    </row>
    <row r="422" spans="17:33" x14ac:dyDescent="0.25">
      <c r="Q422" s="332" t="s">
        <v>142</v>
      </c>
    </row>
    <row r="423" spans="17:33" x14ac:dyDescent="0.25">
      <c r="Q423" s="332" t="s">
        <v>143</v>
      </c>
    </row>
    <row r="424" spans="17:33" x14ac:dyDescent="0.25">
      <c r="Q424" s="332" t="s">
        <v>144</v>
      </c>
    </row>
    <row r="426" spans="17:33" x14ac:dyDescent="0.25">
      <c r="Q426" s="332" t="s">
        <v>145</v>
      </c>
    </row>
    <row r="428" spans="17:33" x14ac:dyDescent="0.25">
      <c r="Q428" s="424" t="s">
        <v>146</v>
      </c>
      <c r="R428" s="424"/>
      <c r="S428" s="424"/>
      <c r="T428" s="424"/>
      <c r="U428" s="424"/>
      <c r="V428" s="424"/>
      <c r="W428" s="424"/>
      <c r="X428" s="424"/>
      <c r="Y428" s="424"/>
      <c r="Z428" s="424"/>
      <c r="AA428" s="424"/>
      <c r="AB428" s="424"/>
      <c r="AC428" s="424"/>
      <c r="AD428" s="424"/>
      <c r="AE428" s="424"/>
      <c r="AF428" s="424"/>
      <c r="AG428" s="424"/>
    </row>
    <row r="429" spans="17:33" x14ac:dyDescent="0.25">
      <c r="Q429" s="424"/>
      <c r="R429" s="424"/>
      <c r="S429" s="424"/>
      <c r="T429" s="424"/>
      <c r="U429" s="424"/>
      <c r="V429" s="424"/>
      <c r="W429" s="424"/>
      <c r="X429" s="424"/>
      <c r="Y429" s="424"/>
      <c r="Z429" s="424"/>
      <c r="AA429" s="424"/>
      <c r="AB429" s="424"/>
      <c r="AC429" s="424"/>
      <c r="AD429" s="424"/>
      <c r="AE429" s="424"/>
      <c r="AF429" s="424"/>
      <c r="AG429" s="424"/>
    </row>
    <row r="430" spans="17:33" x14ac:dyDescent="0.25">
      <c r="Q430" s="424"/>
      <c r="R430" s="424"/>
      <c r="S430" s="424"/>
      <c r="T430" s="424"/>
      <c r="U430" s="424"/>
      <c r="V430" s="424"/>
      <c r="W430" s="424"/>
      <c r="X430" s="424"/>
      <c r="Y430" s="424"/>
      <c r="Z430" s="424"/>
      <c r="AA430" s="424"/>
      <c r="AB430" s="424"/>
      <c r="AC430" s="424"/>
      <c r="AD430" s="424"/>
      <c r="AE430" s="424"/>
      <c r="AF430" s="424"/>
      <c r="AG430" s="424"/>
    </row>
    <row r="431" spans="17:33" x14ac:dyDescent="0.25">
      <c r="Q431" s="424"/>
      <c r="R431" s="424"/>
      <c r="S431" s="424"/>
      <c r="T431" s="424"/>
      <c r="U431" s="424"/>
      <c r="V431" s="424"/>
      <c r="W431" s="424"/>
      <c r="X431" s="424"/>
      <c r="Y431" s="424"/>
      <c r="Z431" s="424"/>
      <c r="AA431" s="424"/>
      <c r="AB431" s="424"/>
      <c r="AC431" s="424"/>
      <c r="AD431" s="424"/>
      <c r="AE431" s="424"/>
      <c r="AF431" s="424"/>
      <c r="AG431" s="424"/>
    </row>
    <row r="432" spans="17:33" x14ac:dyDescent="0.25">
      <c r="Q432" s="424"/>
      <c r="R432" s="424"/>
      <c r="S432" s="424"/>
      <c r="T432" s="424"/>
      <c r="U432" s="424"/>
      <c r="V432" s="424"/>
      <c r="W432" s="424"/>
      <c r="X432" s="424"/>
      <c r="Y432" s="424"/>
      <c r="Z432" s="424"/>
      <c r="AA432" s="424"/>
      <c r="AB432" s="424"/>
      <c r="AC432" s="424"/>
      <c r="AD432" s="424"/>
      <c r="AE432" s="424"/>
      <c r="AF432" s="424"/>
      <c r="AG432" s="424"/>
    </row>
  </sheetData>
  <mergeCells count="54">
    <mergeCell ref="Q428:AG432"/>
    <mergeCell ref="A289:N289"/>
    <mergeCell ref="A290:N290"/>
    <mergeCell ref="A291:O291"/>
    <mergeCell ref="G292:K292"/>
    <mergeCell ref="Q299:AG303"/>
    <mergeCell ref="B302:O302"/>
    <mergeCell ref="B270:O270"/>
    <mergeCell ref="Q167:U167"/>
    <mergeCell ref="B176:O176"/>
    <mergeCell ref="Q222:V222"/>
    <mergeCell ref="A190:N190"/>
    <mergeCell ref="A191:N191"/>
    <mergeCell ref="A192:O192"/>
    <mergeCell ref="B203:O203"/>
    <mergeCell ref="A218:N218"/>
    <mergeCell ref="A219:N219"/>
    <mergeCell ref="A220:O220"/>
    <mergeCell ref="Q223:V223"/>
    <mergeCell ref="B231:O231"/>
    <mergeCell ref="A258:N258"/>
    <mergeCell ref="A259:N259"/>
    <mergeCell ref="A260:O260"/>
    <mergeCell ref="A73:O73"/>
    <mergeCell ref="A163:N163"/>
    <mergeCell ref="A164:N164"/>
    <mergeCell ref="A96:O96"/>
    <mergeCell ref="B107:O107"/>
    <mergeCell ref="A165:O165"/>
    <mergeCell ref="A141:N141"/>
    <mergeCell ref="A117:N117"/>
    <mergeCell ref="A118:N118"/>
    <mergeCell ref="A119:O119"/>
    <mergeCell ref="G122:K122"/>
    <mergeCell ref="G123:K123"/>
    <mergeCell ref="B130:O130"/>
    <mergeCell ref="A140:N140"/>
    <mergeCell ref="A142:O142"/>
    <mergeCell ref="B153:O153"/>
    <mergeCell ref="Q74:AB74"/>
    <mergeCell ref="Q76:AB76"/>
    <mergeCell ref="B84:O84"/>
    <mergeCell ref="A94:N94"/>
    <mergeCell ref="A95:N95"/>
    <mergeCell ref="A44:O44"/>
    <mergeCell ref="A2:N2"/>
    <mergeCell ref="A3:N3"/>
    <mergeCell ref="A4:O4"/>
    <mergeCell ref="A72:N72"/>
    <mergeCell ref="B15:O15"/>
    <mergeCell ref="A42:N42"/>
    <mergeCell ref="A43:N43"/>
    <mergeCell ref="B55:O55"/>
    <mergeCell ref="A71:N7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8ECC63-3A47-42F6-BD82-8C637066319E}">
  <dimension ref="A1:PR646"/>
  <sheetViews>
    <sheetView topLeftCell="A236" zoomScale="75" zoomScaleNormal="75" workbookViewId="0">
      <selection activeCell="H309" sqref="H309"/>
    </sheetView>
  </sheetViews>
  <sheetFormatPr defaultColWidth="15.28515625" defaultRowHeight="18" customHeight="1" x14ac:dyDescent="0.25"/>
  <cols>
    <col min="1" max="1" width="5.85546875" customWidth="1"/>
    <col min="2" max="2" width="43.140625" customWidth="1"/>
    <col min="16" max="16" width="20.85546875" customWidth="1"/>
    <col min="16384" max="16384" width="15.42578125" bestFit="1" customWidth="1"/>
  </cols>
  <sheetData>
    <row r="1" spans="1:23" ht="18" customHeight="1" x14ac:dyDescent="0.3">
      <c r="A1" s="430" t="s">
        <v>147</v>
      </c>
      <c r="B1" s="430"/>
      <c r="C1" s="430"/>
      <c r="D1" s="430"/>
      <c r="E1" s="430"/>
      <c r="F1" s="430"/>
      <c r="G1" s="430"/>
      <c r="H1" s="430"/>
      <c r="I1" s="430"/>
      <c r="J1" s="430"/>
      <c r="K1" s="430"/>
      <c r="L1" s="430"/>
      <c r="M1" s="430"/>
      <c r="N1" s="430"/>
      <c r="O1" s="45"/>
      <c r="P1" s="39"/>
      <c r="Q1" s="46"/>
      <c r="R1" s="46"/>
      <c r="S1" s="46"/>
      <c r="T1" s="46"/>
      <c r="U1" s="46"/>
      <c r="V1" s="46"/>
      <c r="W1" s="46"/>
    </row>
    <row r="2" spans="1:23" ht="18" customHeight="1" x14ac:dyDescent="0.25">
      <c r="A2" s="431" t="s">
        <v>0</v>
      </c>
      <c r="B2" s="431"/>
      <c r="C2" s="431"/>
      <c r="D2" s="431"/>
      <c r="E2" s="431"/>
      <c r="F2" s="431"/>
      <c r="G2" s="431"/>
      <c r="H2" s="431"/>
      <c r="I2" s="431"/>
      <c r="J2" s="431"/>
      <c r="K2" s="431"/>
      <c r="L2" s="431"/>
      <c r="M2" s="431"/>
      <c r="N2" s="431"/>
      <c r="O2" s="45"/>
      <c r="P2" s="39"/>
      <c r="Q2" s="46"/>
      <c r="R2" s="46"/>
      <c r="S2" s="46"/>
      <c r="T2" s="46"/>
      <c r="U2" s="46"/>
      <c r="V2" s="46"/>
      <c r="W2" s="46"/>
    </row>
    <row r="3" spans="1:23" ht="18" customHeight="1" x14ac:dyDescent="0.35">
      <c r="A3" s="432" t="s">
        <v>1</v>
      </c>
      <c r="B3" s="432"/>
      <c r="C3" s="432"/>
      <c r="D3" s="432"/>
      <c r="E3" s="432"/>
      <c r="F3" s="432"/>
      <c r="G3" s="432"/>
      <c r="H3" s="432"/>
      <c r="I3" s="432"/>
      <c r="J3" s="432"/>
      <c r="K3" s="432"/>
      <c r="L3" s="432"/>
      <c r="M3" s="432"/>
      <c r="N3" s="432"/>
      <c r="O3" s="432"/>
      <c r="P3" s="39"/>
      <c r="Q3" s="46"/>
      <c r="R3" s="46"/>
      <c r="S3" s="46"/>
      <c r="T3" s="46"/>
      <c r="U3" s="46"/>
      <c r="V3" s="46"/>
      <c r="W3" s="46"/>
    </row>
    <row r="4" spans="1:23" ht="63" customHeight="1" x14ac:dyDescent="0.25">
      <c r="A4" s="47" t="s">
        <v>2</v>
      </c>
      <c r="B4" s="48" t="s">
        <v>2</v>
      </c>
      <c r="C4" s="48" t="s">
        <v>3</v>
      </c>
      <c r="D4" s="48" t="s">
        <v>4</v>
      </c>
      <c r="E4" s="48" t="s">
        <v>148</v>
      </c>
      <c r="F4" s="48" t="s">
        <v>5</v>
      </c>
      <c r="G4" s="48" t="s">
        <v>149</v>
      </c>
      <c r="H4" s="48" t="s">
        <v>6</v>
      </c>
      <c r="I4" s="129" t="s">
        <v>150</v>
      </c>
      <c r="J4" s="49" t="s">
        <v>151</v>
      </c>
      <c r="K4" s="49"/>
      <c r="L4" s="289"/>
      <c r="M4" s="290"/>
      <c r="N4" s="290"/>
      <c r="O4" s="290"/>
      <c r="P4" s="39"/>
      <c r="Q4" s="46"/>
      <c r="R4" s="46"/>
      <c r="S4" s="46"/>
      <c r="T4" s="46"/>
      <c r="U4" s="46"/>
      <c r="V4" s="46"/>
      <c r="W4" s="46"/>
    </row>
    <row r="5" spans="1:23" ht="18" customHeight="1" x14ac:dyDescent="0.25">
      <c r="A5" s="52" t="s">
        <v>9</v>
      </c>
      <c r="B5" s="53" t="s">
        <v>10</v>
      </c>
      <c r="C5" s="54">
        <f>C42+C93+C127+C153+C194+C283+C310+C346+C400+C438+C494+C547+C581+C615</f>
        <v>10133053.590000002</v>
      </c>
      <c r="D5" s="54">
        <f>D42+D93+D127+D153+D194+F283+D310+D346+D400+D438+D494+D547+D581+D615</f>
        <v>3164207.9062000006</v>
      </c>
      <c r="E5" s="172">
        <f t="shared" ref="E5:F8" si="0">D42+D93+D127+D153+D194+E283+D310+E346+D400+D438+D494+D547+D581+D615</f>
        <v>3025593.5662000007</v>
      </c>
      <c r="F5" s="54">
        <f t="shared" si="0"/>
        <v>1882598</v>
      </c>
      <c r="G5" s="172">
        <f t="shared" ref="G5:H8" si="1">E42+E93+E127+E153+E194+G283+E310+G346+E400+E438+E494+E547+E581+E615</f>
        <v>1815185</v>
      </c>
      <c r="H5" s="54">
        <f t="shared" si="1"/>
        <v>1281609.9061999999</v>
      </c>
      <c r="I5" s="172">
        <f>F42+F93+F127+F153+F194+I283+F310+I346+F400+F438+F494+F547+F581+F615</f>
        <v>1210408.5662</v>
      </c>
      <c r="J5" s="164">
        <f>E5-G5</f>
        <v>1210408.5662000007</v>
      </c>
      <c r="K5" s="164">
        <f>I5-J5</f>
        <v>0</v>
      </c>
      <c r="L5" s="412"/>
      <c r="M5" s="290"/>
      <c r="N5" s="291"/>
      <c r="O5" s="292"/>
      <c r="P5" s="39"/>
      <c r="Q5" s="46"/>
      <c r="R5" s="46"/>
      <c r="S5" s="46"/>
      <c r="T5" s="46"/>
      <c r="U5" s="46"/>
      <c r="V5" s="46"/>
      <c r="W5" s="46"/>
    </row>
    <row r="6" spans="1:23" ht="18" customHeight="1" x14ac:dyDescent="0.25">
      <c r="A6" s="52" t="s">
        <v>12</v>
      </c>
      <c r="B6" s="53" t="s">
        <v>13</v>
      </c>
      <c r="C6" s="54">
        <f>C43+C94+C128+C154+C195+C284+C311+C347+C401+C439+C495+C548+C582+C616</f>
        <v>17910.436529999999</v>
      </c>
      <c r="D6" s="54">
        <f>D43+D94+D128+D154+D195+F284+D311+D347+D401+D439+D495+D548+D582+D616</f>
        <v>1305119.81</v>
      </c>
      <c r="E6" s="54">
        <f t="shared" si="0"/>
        <v>1251908.1200000001</v>
      </c>
      <c r="F6" s="54">
        <f t="shared" si="0"/>
        <v>826007</v>
      </c>
      <c r="G6" s="54">
        <f t="shared" si="1"/>
        <v>798522</v>
      </c>
      <c r="H6" s="54">
        <f t="shared" si="1"/>
        <v>479112.81000000006</v>
      </c>
      <c r="I6" s="54">
        <f>F43+F94+F128+F154+F195+I284+F311+I347+F401+F439+F495+F548+F582+F616</f>
        <v>453386.12000000005</v>
      </c>
      <c r="J6" s="164">
        <f t="shared" ref="J6:J9" si="2">E6-G6</f>
        <v>453386.12000000011</v>
      </c>
      <c r="K6" s="164">
        <f t="shared" ref="K6:K9" si="3">I6-J6</f>
        <v>0</v>
      </c>
      <c r="L6" s="289"/>
      <c r="M6" s="290"/>
      <c r="N6" s="291"/>
      <c r="O6" s="292"/>
      <c r="P6" s="39"/>
      <c r="Q6" s="46"/>
      <c r="R6" s="46"/>
      <c r="S6" s="46"/>
      <c r="T6" s="46"/>
      <c r="U6" s="46"/>
      <c r="V6" s="46"/>
      <c r="W6" s="46"/>
    </row>
    <row r="7" spans="1:23" ht="18" customHeight="1" x14ac:dyDescent="0.25">
      <c r="A7" s="52" t="s">
        <v>15</v>
      </c>
      <c r="B7" s="53" t="s">
        <v>16</v>
      </c>
      <c r="C7" s="54">
        <f>C44+C95+C129+C155+C196+C285+C312+C348+C402+C440+C496+C549+C583+C617</f>
        <v>280277.32999999996</v>
      </c>
      <c r="D7" s="54">
        <f>D44+D95+D129+D155+D196+F285+D312+D348+D402+D440+D496+D549+D583+D617</f>
        <v>545958.14000000013</v>
      </c>
      <c r="E7" s="54">
        <f t="shared" si="0"/>
        <v>545958.14000000013</v>
      </c>
      <c r="F7" s="54">
        <f t="shared" si="0"/>
        <v>164459</v>
      </c>
      <c r="G7" s="54">
        <f t="shared" si="1"/>
        <v>164459</v>
      </c>
      <c r="H7" s="54">
        <f t="shared" si="1"/>
        <v>381499.14000000007</v>
      </c>
      <c r="I7" s="54">
        <f>F44+F95+F129+F155+F196+I285+F312+I348+F402+F440+F496+F549+F583+F617</f>
        <v>381499.14000000007</v>
      </c>
      <c r="J7" s="164">
        <f t="shared" si="2"/>
        <v>381499.14000000013</v>
      </c>
      <c r="K7" s="164">
        <f t="shared" si="3"/>
        <v>0</v>
      </c>
      <c r="L7" s="289"/>
      <c r="M7" s="290"/>
      <c r="N7" s="291"/>
      <c r="O7" s="292"/>
      <c r="P7" s="39"/>
      <c r="Q7" s="46"/>
      <c r="R7" s="46"/>
      <c r="S7" s="46"/>
      <c r="T7" s="46"/>
      <c r="U7" s="46"/>
      <c r="V7" s="46"/>
      <c r="W7" s="46"/>
    </row>
    <row r="8" spans="1:23" ht="18" customHeight="1" x14ac:dyDescent="0.25">
      <c r="A8" s="52" t="s">
        <v>19</v>
      </c>
      <c r="B8" s="53" t="s">
        <v>20</v>
      </c>
      <c r="C8" s="54">
        <f>C45+C96+C130+C156+C197+C286+C313+C349+C403+C441+C497+C550+C584+C618</f>
        <v>193.32</v>
      </c>
      <c r="D8" s="54">
        <f>D45+D96+D130+D156+D197+F286+D313+D349+D403+D441+D497+D550+D584+D618</f>
        <v>88416.579999999987</v>
      </c>
      <c r="E8" s="54">
        <f t="shared" si="0"/>
        <v>88416.579999999987</v>
      </c>
      <c r="F8" s="54">
        <f t="shared" si="0"/>
        <v>41969</v>
      </c>
      <c r="G8" s="54">
        <f t="shared" si="1"/>
        <v>41969</v>
      </c>
      <c r="H8" s="54">
        <f t="shared" si="1"/>
        <v>46447.579999999994</v>
      </c>
      <c r="I8" s="54">
        <f>F45+F96+F130+F156+F197+I286+F313+I349+F403+F441+F497+F550+F584+F618</f>
        <v>46447.579999999994</v>
      </c>
      <c r="J8" s="164">
        <f t="shared" si="2"/>
        <v>46447.579999999987</v>
      </c>
      <c r="K8" s="164">
        <f t="shared" si="3"/>
        <v>0</v>
      </c>
      <c r="L8" s="289"/>
      <c r="M8" s="289"/>
      <c r="N8" s="294"/>
      <c r="O8" s="295"/>
      <c r="P8" s="39"/>
      <c r="Q8" s="46"/>
      <c r="R8" s="46"/>
      <c r="S8" s="46"/>
      <c r="T8" s="46"/>
      <c r="U8" s="46"/>
      <c r="V8" s="46"/>
      <c r="W8" s="46"/>
    </row>
    <row r="9" spans="1:23" ht="18" customHeight="1" x14ac:dyDescent="0.25">
      <c r="A9" s="52" t="s">
        <v>21</v>
      </c>
      <c r="B9" s="53" t="s">
        <v>22</v>
      </c>
      <c r="C9" s="54">
        <f>C46+C97+C131+C160+C198+C287+C314+C350+C404+C442+C498+C551+C585+C619</f>
        <v>5392.8000000000011</v>
      </c>
      <c r="D9" s="54">
        <f>D46+D97+D131+D160+D198+E287+D314+E350+D404+D442+D498+D551+D585+D619</f>
        <v>10633.82</v>
      </c>
      <c r="E9" s="54">
        <f>D46+D97+D131+D160+D198+E287+D314+E350+D404+D442+D498+D551+D585+D619</f>
        <v>10633.82</v>
      </c>
      <c r="F9" s="54">
        <f>E46+E97+E131+E160+E198+F287+E314+F350+E404+E442+E498+E551+E585+E619</f>
        <v>10344</v>
      </c>
      <c r="G9" s="54">
        <f>E46+E97+E131+E160+E198+G287+E314+G350+E404+E442+E498+E551+E585+E619</f>
        <v>10344</v>
      </c>
      <c r="H9" s="54">
        <f>F46+F97+F131+F160+F198+H287+F314+H350+F404+F442+F498+F551+F585+F619</f>
        <v>289.82000000000016</v>
      </c>
      <c r="I9" s="54">
        <f>F46+F97+F131+F160+F198+I287+F314+I350+F404+F442+F498+F551+F585+F619</f>
        <v>289.82000000000016</v>
      </c>
      <c r="J9" s="164">
        <f t="shared" si="2"/>
        <v>289.81999999999971</v>
      </c>
      <c r="K9" s="164">
        <f t="shared" si="3"/>
        <v>4.5474735088646412E-13</v>
      </c>
      <c r="L9" s="49"/>
      <c r="M9" s="49"/>
      <c r="N9" s="60"/>
      <c r="O9" s="61"/>
      <c r="P9" s="39"/>
      <c r="Q9" s="46"/>
      <c r="R9" s="46"/>
      <c r="S9" s="46"/>
      <c r="T9" s="46"/>
      <c r="U9" s="46"/>
      <c r="V9" s="46"/>
      <c r="W9" s="46"/>
    </row>
    <row r="10" spans="1:23" ht="18" customHeight="1" x14ac:dyDescent="0.25">
      <c r="A10" s="49"/>
      <c r="B10" s="49"/>
      <c r="C10" s="164"/>
      <c r="D10" s="164"/>
      <c r="E10" s="164"/>
      <c r="F10" s="164"/>
      <c r="G10" s="164"/>
      <c r="H10" s="49"/>
      <c r="I10" s="49"/>
      <c r="J10" s="49"/>
      <c r="K10" s="49"/>
      <c r="L10" s="49"/>
      <c r="M10" s="49"/>
      <c r="N10" s="60"/>
      <c r="O10" s="61"/>
      <c r="P10" s="39"/>
      <c r="Q10" s="46"/>
      <c r="R10" s="46"/>
      <c r="S10" s="46"/>
      <c r="T10" s="46"/>
      <c r="U10" s="46"/>
      <c r="V10" s="46"/>
      <c r="W10" s="46"/>
    </row>
    <row r="11" spans="1:23" ht="18" customHeight="1" x14ac:dyDescent="0.25">
      <c r="A11" s="63" t="s">
        <v>2</v>
      </c>
      <c r="B11" s="64" t="s">
        <v>23</v>
      </c>
      <c r="C11" s="65" t="s">
        <v>24</v>
      </c>
      <c r="D11" s="65" t="s">
        <v>25</v>
      </c>
      <c r="E11" s="65" t="s">
        <v>26</v>
      </c>
      <c r="F11" s="65" t="s">
        <v>27</v>
      </c>
      <c r="G11" s="65" t="s">
        <v>28</v>
      </c>
      <c r="H11" s="65" t="s">
        <v>29</v>
      </c>
      <c r="I11" s="65" t="s">
        <v>30</v>
      </c>
      <c r="J11" s="65" t="s">
        <v>31</v>
      </c>
      <c r="K11" s="65" t="s">
        <v>32</v>
      </c>
      <c r="L11" s="65" t="s">
        <v>33</v>
      </c>
      <c r="M11" s="65" t="s">
        <v>34</v>
      </c>
      <c r="N11" s="65" t="s">
        <v>35</v>
      </c>
      <c r="O11" s="66" t="s">
        <v>36</v>
      </c>
      <c r="P11" s="39"/>
      <c r="Q11" s="46"/>
      <c r="R11" s="46"/>
      <c r="S11" s="46"/>
      <c r="T11" s="46"/>
      <c r="U11" s="46"/>
      <c r="V11" s="46"/>
      <c r="W11" s="46"/>
    </row>
    <row r="12" spans="1:23" ht="18" customHeight="1" x14ac:dyDescent="0.3">
      <c r="A12" s="67" t="s">
        <v>2</v>
      </c>
      <c r="B12" s="428" t="s">
        <v>37</v>
      </c>
      <c r="C12" s="428"/>
      <c r="D12" s="428"/>
      <c r="E12" s="428"/>
      <c r="F12" s="428"/>
      <c r="G12" s="428"/>
      <c r="H12" s="428"/>
      <c r="I12" s="428"/>
      <c r="J12" s="428"/>
      <c r="K12" s="428"/>
      <c r="L12" s="428"/>
      <c r="M12" s="428"/>
      <c r="N12" s="428"/>
      <c r="O12" s="429"/>
      <c r="P12" s="39"/>
      <c r="Q12" s="46"/>
      <c r="R12" s="46"/>
      <c r="S12" s="46"/>
      <c r="T12" s="46"/>
      <c r="U12" s="46"/>
      <c r="V12" s="46"/>
      <c r="W12" s="46"/>
    </row>
    <row r="13" spans="1:23" ht="18" customHeight="1" x14ac:dyDescent="0.25">
      <c r="A13" s="68" t="s">
        <v>9</v>
      </c>
      <c r="B13" s="69" t="s">
        <v>38</v>
      </c>
      <c r="C13" s="71">
        <f t="shared" ref="C13:N13" si="4">C50+C101+C135+C164+C202+C291+C318+C354+C408+C502+C555+C589+C624</f>
        <v>193392.97810000001</v>
      </c>
      <c r="D13" s="71">
        <f t="shared" si="4"/>
        <v>133665.0759</v>
      </c>
      <c r="E13" s="71">
        <f t="shared" si="4"/>
        <v>132814.00709999999</v>
      </c>
      <c r="F13" s="71">
        <f t="shared" si="4"/>
        <v>151863.7751</v>
      </c>
      <c r="G13" s="71">
        <f t="shared" si="4"/>
        <v>172940.97999999998</v>
      </c>
      <c r="H13" s="71">
        <f t="shared" si="4"/>
        <v>212157.50000000003</v>
      </c>
      <c r="I13" s="71">
        <f t="shared" si="4"/>
        <v>263160.65000000002</v>
      </c>
      <c r="J13" s="71">
        <f t="shared" si="4"/>
        <v>361151.80000000005</v>
      </c>
      <c r="K13" s="71">
        <f t="shared" si="4"/>
        <v>378813.28</v>
      </c>
      <c r="L13" s="71">
        <f t="shared" si="4"/>
        <v>222554.24999999997</v>
      </c>
      <c r="M13" s="71">
        <f t="shared" si="4"/>
        <v>261271.51</v>
      </c>
      <c r="N13" s="71">
        <f t="shared" si="4"/>
        <v>289746.59999999998</v>
      </c>
      <c r="O13" s="73">
        <f>SUM(C13:N13)/12</f>
        <v>231127.70051666672</v>
      </c>
      <c r="P13" s="39"/>
      <c r="Q13" s="94"/>
      <c r="R13" s="94"/>
      <c r="S13" s="62"/>
      <c r="T13" s="62"/>
      <c r="U13" s="62"/>
      <c r="V13" s="62"/>
      <c r="W13" s="62"/>
    </row>
    <row r="14" spans="1:23" ht="18" customHeight="1" x14ac:dyDescent="0.25">
      <c r="A14" s="68"/>
      <c r="B14" s="251" t="s">
        <v>152</v>
      </c>
      <c r="C14" s="252">
        <f t="shared" ref="C14:N14" si="5">C50+C101+C135+C164+C202+C292+C319+C355+C408+C446+C502+C555+C589+C624</f>
        <v>193934.50810000001</v>
      </c>
      <c r="D14" s="252">
        <f t="shared" si="5"/>
        <v>134547.3659</v>
      </c>
      <c r="E14" s="252">
        <f t="shared" si="5"/>
        <v>133130.93709999998</v>
      </c>
      <c r="F14" s="252">
        <f t="shared" si="5"/>
        <v>151453.47510000001</v>
      </c>
      <c r="G14" s="252">
        <f t="shared" si="5"/>
        <v>153481.17999999996</v>
      </c>
      <c r="H14" s="252">
        <f t="shared" si="5"/>
        <v>189896.48000000004</v>
      </c>
      <c r="I14" s="252">
        <f t="shared" si="5"/>
        <v>240674.63</v>
      </c>
      <c r="J14" s="252">
        <f t="shared" si="5"/>
        <v>334870.64</v>
      </c>
      <c r="K14" s="252">
        <f t="shared" si="5"/>
        <v>364724.89</v>
      </c>
      <c r="L14" s="252">
        <f t="shared" si="5"/>
        <v>345418.19999999995</v>
      </c>
      <c r="M14" s="252">
        <f t="shared" si="5"/>
        <v>376420.75999999995</v>
      </c>
      <c r="N14" s="252">
        <f t="shared" si="5"/>
        <v>407040.5</v>
      </c>
      <c r="O14" s="253">
        <f t="shared" ref="O14:O38" si="6">SUM(C14:N14)/12</f>
        <v>252132.79718333334</v>
      </c>
      <c r="P14" s="39"/>
      <c r="Q14" s="255">
        <f>SUM(C14:N14)</f>
        <v>3025593.5662000002</v>
      </c>
      <c r="R14" s="94">
        <f>E5-Q14</f>
        <v>0</v>
      </c>
      <c r="S14" s="46" t="s">
        <v>153</v>
      </c>
      <c r="T14" s="62"/>
      <c r="U14" s="62"/>
      <c r="V14" s="62"/>
      <c r="W14" s="62"/>
    </row>
    <row r="15" spans="1:23" ht="18" customHeight="1" x14ac:dyDescent="0.25">
      <c r="A15" s="68"/>
      <c r="B15" s="136" t="s">
        <v>39</v>
      </c>
      <c r="C15" s="71">
        <f t="shared" ref="C15:N15" si="7">C51+C102+C136+C165+C203+C295+C320+C356+C409+C452+C509+C556+C590+C625</f>
        <v>992982.76</v>
      </c>
      <c r="D15" s="71">
        <f t="shared" si="7"/>
        <v>955777.46</v>
      </c>
      <c r="E15" s="71">
        <f t="shared" si="7"/>
        <v>982718.02</v>
      </c>
      <c r="F15" s="71">
        <f t="shared" si="7"/>
        <v>934090.52999999991</v>
      </c>
      <c r="G15" s="71">
        <f t="shared" si="7"/>
        <v>823230.1</v>
      </c>
      <c r="H15" s="71">
        <f t="shared" si="7"/>
        <v>740864.29</v>
      </c>
      <c r="I15" s="71">
        <f t="shared" si="7"/>
        <v>767044.01</v>
      </c>
      <c r="J15" s="71">
        <f t="shared" si="7"/>
        <v>839121.04000000015</v>
      </c>
      <c r="K15" s="71">
        <f t="shared" si="7"/>
        <v>750194.71</v>
      </c>
      <c r="L15" s="71">
        <f t="shared" si="7"/>
        <v>960526.96</v>
      </c>
      <c r="M15" s="71">
        <f t="shared" si="7"/>
        <v>526280.18000000005</v>
      </c>
      <c r="N15" s="71">
        <f t="shared" si="7"/>
        <v>599471.5</v>
      </c>
      <c r="O15" s="73">
        <f t="shared" si="6"/>
        <v>822691.79666666652</v>
      </c>
      <c r="P15" s="39"/>
      <c r="Q15" s="94">
        <f>SUM(C15:N15)</f>
        <v>9872301.5599999987</v>
      </c>
      <c r="R15" s="94">
        <f>C5-Q15</f>
        <v>260752.03000000305</v>
      </c>
      <c r="S15" s="46"/>
      <c r="T15" s="62" t="s">
        <v>154</v>
      </c>
      <c r="U15" s="62"/>
      <c r="V15" s="62"/>
      <c r="W15" s="62"/>
    </row>
    <row r="16" spans="1:23" ht="18" customHeight="1" x14ac:dyDescent="0.25">
      <c r="A16" s="68" t="s">
        <v>12</v>
      </c>
      <c r="B16" s="69" t="s">
        <v>41</v>
      </c>
      <c r="C16" s="196">
        <f t="shared" ref="C16:N16" si="8">C63+C104+C167+C205+C299+C323+C366+C415+C458+C516+C558+C592+C627</f>
        <v>127019.38999999998</v>
      </c>
      <c r="D16" s="196">
        <f t="shared" si="8"/>
        <v>138104.03999999998</v>
      </c>
      <c r="E16" s="196">
        <f t="shared" si="8"/>
        <v>142707</v>
      </c>
      <c r="F16" s="196">
        <f t="shared" si="8"/>
        <v>105336.85</v>
      </c>
      <c r="G16" s="196">
        <f t="shared" si="8"/>
        <v>49968.84</v>
      </c>
      <c r="H16" s="196">
        <f t="shared" si="8"/>
        <v>30459.379999999997</v>
      </c>
      <c r="I16" s="196">
        <f t="shared" si="8"/>
        <v>13194.719999999998</v>
      </c>
      <c r="J16" s="196">
        <f t="shared" si="8"/>
        <v>12371.48</v>
      </c>
      <c r="K16" s="196">
        <f t="shared" si="8"/>
        <v>11719.390000000001</v>
      </c>
      <c r="L16" s="196">
        <f t="shared" si="8"/>
        <v>175816.22</v>
      </c>
      <c r="M16" s="196">
        <f t="shared" si="8"/>
        <v>216595.8</v>
      </c>
      <c r="N16" s="196">
        <f t="shared" si="8"/>
        <v>277743.32999999996</v>
      </c>
      <c r="O16" s="73">
        <f t="shared" si="6"/>
        <v>108419.70333333332</v>
      </c>
      <c r="P16" s="39"/>
      <c r="Q16" s="94">
        <f>SUM(C16:N16)</f>
        <v>1301036.44</v>
      </c>
      <c r="R16" s="94">
        <f>D6-Q16</f>
        <v>4083.3700000001118</v>
      </c>
      <c r="S16" s="46" t="s">
        <v>153</v>
      </c>
      <c r="T16" s="62"/>
      <c r="U16" s="62"/>
      <c r="V16" s="62"/>
      <c r="W16" s="62"/>
    </row>
    <row r="17" spans="1:23" ht="18" customHeight="1" x14ac:dyDescent="0.25">
      <c r="A17" s="68"/>
      <c r="B17" s="251" t="s">
        <v>155</v>
      </c>
      <c r="C17" s="252">
        <f t="shared" ref="C17:N17" si="9">C63+C104+C167+C205+C300+C323+C367+C415+C458+C516+C558+C592+C627</f>
        <v>120331.65</v>
      </c>
      <c r="D17" s="252">
        <f t="shared" si="9"/>
        <v>133424.47</v>
      </c>
      <c r="E17" s="252">
        <f t="shared" si="9"/>
        <v>139031.89000000001</v>
      </c>
      <c r="F17" s="252">
        <f t="shared" si="9"/>
        <v>102699.74</v>
      </c>
      <c r="G17" s="252">
        <f t="shared" si="9"/>
        <v>48090.049999999996</v>
      </c>
      <c r="H17" s="252">
        <f t="shared" si="9"/>
        <v>29774.559999999998</v>
      </c>
      <c r="I17" s="252">
        <f t="shared" si="9"/>
        <v>12953.589999999998</v>
      </c>
      <c r="J17" s="252">
        <f t="shared" si="9"/>
        <v>12100.689999999999</v>
      </c>
      <c r="K17" s="252">
        <f t="shared" si="9"/>
        <v>11254.12</v>
      </c>
      <c r="L17" s="252">
        <f t="shared" si="9"/>
        <v>169652.7</v>
      </c>
      <c r="M17" s="252">
        <f t="shared" si="9"/>
        <v>207162.68</v>
      </c>
      <c r="N17" s="252">
        <f t="shared" si="9"/>
        <v>265431.98</v>
      </c>
      <c r="O17" s="253">
        <f t="shared" si="6"/>
        <v>104325.67666666665</v>
      </c>
      <c r="P17" s="39"/>
      <c r="Q17" s="255">
        <f>SUM(C17:N17)</f>
        <v>1251908.1199999999</v>
      </c>
      <c r="R17" s="94">
        <f>E6-Q17</f>
        <v>0</v>
      </c>
      <c r="S17" s="46" t="s">
        <v>153</v>
      </c>
      <c r="T17" s="62"/>
      <c r="U17" s="62"/>
      <c r="V17" s="62"/>
      <c r="W17" s="62"/>
    </row>
    <row r="18" spans="1:23" ht="18" customHeight="1" x14ac:dyDescent="0.25">
      <c r="A18" s="67" t="s">
        <v>2</v>
      </c>
      <c r="B18" s="53" t="s">
        <v>42</v>
      </c>
      <c r="C18" s="75">
        <f t="shared" ref="C18:N18" si="10">C64+C168+C206+C303+C325+C368+C416+C459+C522+C559+C593+C628</f>
        <v>2120.1799999999998</v>
      </c>
      <c r="D18" s="75">
        <f t="shared" si="10"/>
        <v>2266.0550000000003</v>
      </c>
      <c r="E18" s="75">
        <f t="shared" si="10"/>
        <v>2091.0339999999997</v>
      </c>
      <c r="F18" s="75">
        <f t="shared" si="10"/>
        <v>1736.596</v>
      </c>
      <c r="G18" s="75">
        <f t="shared" si="10"/>
        <v>1122.1359</v>
      </c>
      <c r="H18" s="75">
        <f t="shared" si="10"/>
        <v>761.15322999999989</v>
      </c>
      <c r="I18" s="75">
        <f t="shared" si="10"/>
        <v>660.98757000000001</v>
      </c>
      <c r="J18" s="75">
        <f t="shared" si="10"/>
        <v>647.34929999999997</v>
      </c>
      <c r="K18" s="75">
        <f t="shared" si="10"/>
        <v>642.05534999999998</v>
      </c>
      <c r="L18" s="75">
        <f t="shared" si="10"/>
        <v>1710.3101799999999</v>
      </c>
      <c r="M18" s="75">
        <f t="shared" si="10"/>
        <v>1897.11</v>
      </c>
      <c r="N18" s="75">
        <f t="shared" si="10"/>
        <v>2216.67</v>
      </c>
      <c r="O18" s="73">
        <f t="shared" si="6"/>
        <v>1489.3030441666667</v>
      </c>
      <c r="P18" s="39"/>
      <c r="Q18" s="94">
        <f>SUM(C18:N18)</f>
        <v>17871.63653</v>
      </c>
      <c r="R18" s="228">
        <f>C6-Q18</f>
        <v>38.799999999999272</v>
      </c>
      <c r="S18" s="46" t="s">
        <v>153</v>
      </c>
      <c r="T18" s="46"/>
      <c r="U18" s="46"/>
      <c r="V18" s="46"/>
      <c r="W18" s="46"/>
    </row>
    <row r="19" spans="1:23" ht="18" customHeight="1" x14ac:dyDescent="0.25">
      <c r="A19" s="67" t="s">
        <v>2</v>
      </c>
      <c r="B19" s="76" t="s">
        <v>40</v>
      </c>
      <c r="C19" s="74"/>
      <c r="D19" s="74"/>
      <c r="E19" s="74"/>
      <c r="F19" s="74"/>
      <c r="G19" s="74"/>
      <c r="H19" s="71"/>
      <c r="I19" s="71"/>
      <c r="J19" s="74"/>
      <c r="K19" s="74"/>
      <c r="L19" s="74"/>
      <c r="M19" s="74"/>
      <c r="N19" s="74"/>
      <c r="O19" s="73"/>
      <c r="P19" s="39"/>
      <c r="Q19" s="94"/>
      <c r="R19" s="46"/>
      <c r="S19" s="46"/>
      <c r="T19" s="46"/>
      <c r="U19" s="46"/>
      <c r="V19" s="46"/>
      <c r="W19" s="46"/>
    </row>
    <row r="20" spans="1:23" ht="18" customHeight="1" x14ac:dyDescent="0.25">
      <c r="A20" s="68" t="s">
        <v>15</v>
      </c>
      <c r="B20" s="254" t="s">
        <v>47</v>
      </c>
      <c r="C20" s="252">
        <f t="shared" ref="C20:N20" si="11">C66+C107+C170+C461+C526+C595+C630</f>
        <v>61162.270000000004</v>
      </c>
      <c r="D20" s="252">
        <f t="shared" si="11"/>
        <v>43918.9</v>
      </c>
      <c r="E20" s="252">
        <f t="shared" si="11"/>
        <v>39498.81</v>
      </c>
      <c r="F20" s="252">
        <f t="shared" si="11"/>
        <v>42250.020000000004</v>
      </c>
      <c r="G20" s="252">
        <f t="shared" si="11"/>
        <v>16271.42</v>
      </c>
      <c r="H20" s="252">
        <f t="shared" si="11"/>
        <v>4785.8100000000004</v>
      </c>
      <c r="I20" s="252">
        <f t="shared" si="11"/>
        <v>540.52</v>
      </c>
      <c r="J20" s="252">
        <f t="shared" si="11"/>
        <v>378.01</v>
      </c>
      <c r="K20" s="252">
        <f t="shared" si="11"/>
        <v>1585.44</v>
      </c>
      <c r="L20" s="252">
        <f t="shared" si="11"/>
        <v>93920.85</v>
      </c>
      <c r="M20" s="252">
        <f t="shared" si="11"/>
        <v>102447.09000000001</v>
      </c>
      <c r="N20" s="252">
        <f t="shared" si="11"/>
        <v>139199</v>
      </c>
      <c r="O20" s="253">
        <f t="shared" si="6"/>
        <v>45496.51166666668</v>
      </c>
      <c r="P20" s="39"/>
      <c r="Q20" s="255">
        <f>SUM(C20:N20)</f>
        <v>545958.14000000013</v>
      </c>
      <c r="R20" s="94">
        <f>D7-Q20</f>
        <v>0</v>
      </c>
      <c r="S20" s="46" t="s">
        <v>153</v>
      </c>
      <c r="T20" s="62"/>
      <c r="U20" s="62"/>
      <c r="V20" s="62"/>
      <c r="W20" s="62"/>
    </row>
    <row r="21" spans="1:23" ht="18" customHeight="1" x14ac:dyDescent="0.25">
      <c r="A21" s="67" t="s">
        <v>2</v>
      </c>
      <c r="B21" s="53" t="s">
        <v>46</v>
      </c>
      <c r="C21" s="75">
        <f t="shared" ref="C21:N21" si="12">C67+C108+C171+C462+C527+C596+C631</f>
        <v>54306</v>
      </c>
      <c r="D21" s="75">
        <f t="shared" si="12"/>
        <v>45982</v>
      </c>
      <c r="E21" s="75">
        <f t="shared" si="12"/>
        <v>39889</v>
      </c>
      <c r="F21" s="75">
        <f t="shared" si="12"/>
        <v>41992</v>
      </c>
      <c r="G21" s="75">
        <f t="shared" si="12"/>
        <v>19827</v>
      </c>
      <c r="H21" s="75">
        <f t="shared" si="12"/>
        <v>5671</v>
      </c>
      <c r="I21" s="75">
        <f t="shared" si="12"/>
        <v>241</v>
      </c>
      <c r="J21" s="75">
        <f t="shared" si="12"/>
        <v>48</v>
      </c>
      <c r="K21" s="75">
        <f t="shared" si="12"/>
        <v>351</v>
      </c>
      <c r="L21" s="75">
        <f t="shared" si="12"/>
        <v>13971.33</v>
      </c>
      <c r="M21" s="75">
        <f t="shared" si="12"/>
        <v>22810.33</v>
      </c>
      <c r="N21" s="75">
        <f t="shared" si="12"/>
        <v>35188.67</v>
      </c>
      <c r="O21" s="73">
        <f t="shared" si="6"/>
        <v>23356.444166666664</v>
      </c>
      <c r="P21" s="39"/>
      <c r="Q21" s="94">
        <f>SUM(C21:N21)</f>
        <v>280277.32999999996</v>
      </c>
      <c r="R21" s="228">
        <f>C7-Q21</f>
        <v>0</v>
      </c>
      <c r="S21" s="46" t="s">
        <v>153</v>
      </c>
      <c r="T21" s="46"/>
      <c r="U21" s="46"/>
      <c r="V21" s="46"/>
      <c r="W21" s="46"/>
    </row>
    <row r="22" spans="1:23" ht="18" customHeight="1" x14ac:dyDescent="0.25">
      <c r="A22" s="67" t="s">
        <v>2</v>
      </c>
      <c r="B22" s="76" t="s">
        <v>40</v>
      </c>
      <c r="C22" s="74"/>
      <c r="D22" s="74"/>
      <c r="E22" s="74"/>
      <c r="F22" s="74"/>
      <c r="G22" s="74"/>
      <c r="H22" s="71"/>
      <c r="I22" s="71"/>
      <c r="J22" s="74"/>
      <c r="K22" s="74"/>
      <c r="L22" s="74"/>
      <c r="M22" s="74"/>
      <c r="N22" s="74"/>
      <c r="O22" s="73"/>
      <c r="P22" s="39"/>
      <c r="Q22" s="94"/>
      <c r="R22" s="46"/>
      <c r="S22" s="46"/>
      <c r="T22" s="46"/>
      <c r="U22" s="46"/>
      <c r="V22" s="46"/>
      <c r="W22" s="46"/>
    </row>
    <row r="23" spans="1:23" ht="18" customHeight="1" x14ac:dyDescent="0.25">
      <c r="A23" s="68" t="s">
        <v>19</v>
      </c>
      <c r="B23" s="69" t="s">
        <v>51</v>
      </c>
      <c r="C23" s="252">
        <f t="shared" ref="C23:N23" si="13">C70+C173+C634</f>
        <v>7035.08</v>
      </c>
      <c r="D23" s="252">
        <f t="shared" si="13"/>
        <v>7395.05</v>
      </c>
      <c r="E23" s="252">
        <f t="shared" si="13"/>
        <v>5098.1499999999996</v>
      </c>
      <c r="F23" s="252">
        <f t="shared" si="13"/>
        <v>7744.79</v>
      </c>
      <c r="G23" s="252">
        <f t="shared" si="13"/>
        <v>6335.76</v>
      </c>
      <c r="H23" s="252">
        <f t="shared" si="13"/>
        <v>0</v>
      </c>
      <c r="I23" s="252">
        <f t="shared" si="13"/>
        <v>0</v>
      </c>
      <c r="J23" s="252">
        <f t="shared" si="13"/>
        <v>0</v>
      </c>
      <c r="K23" s="252">
        <f t="shared" si="13"/>
        <v>4011.69</v>
      </c>
      <c r="L23" s="252">
        <f t="shared" si="13"/>
        <v>15574.09</v>
      </c>
      <c r="M23" s="252">
        <f t="shared" si="13"/>
        <v>15950.789999999999</v>
      </c>
      <c r="N23" s="252">
        <f t="shared" si="13"/>
        <v>19271.18</v>
      </c>
      <c r="O23" s="253">
        <f t="shared" si="6"/>
        <v>7368.0483333333323</v>
      </c>
      <c r="P23" s="39"/>
      <c r="Q23" s="255">
        <f t="shared" ref="Q23:Q38" si="14">SUM(C23:N23)</f>
        <v>88416.579999999987</v>
      </c>
      <c r="R23" s="94">
        <f>D8-Q23</f>
        <v>0</v>
      </c>
      <c r="S23" s="62"/>
      <c r="T23" s="62" t="s">
        <v>154</v>
      </c>
      <c r="U23" s="62"/>
      <c r="V23" s="62"/>
      <c r="W23" s="62"/>
    </row>
    <row r="24" spans="1:23" ht="18" customHeight="1" x14ac:dyDescent="0.25">
      <c r="A24" s="67" t="s">
        <v>52</v>
      </c>
      <c r="B24" s="77" t="s">
        <v>53</v>
      </c>
      <c r="C24" s="71">
        <f t="shared" ref="C24:I29" si="15">C71+C174+C465+C530+C599+C634</f>
        <v>3197.43</v>
      </c>
      <c r="D24" s="71">
        <f t="shared" si="15"/>
        <v>5363.59</v>
      </c>
      <c r="E24" s="71">
        <f t="shared" si="15"/>
        <v>3889.66</v>
      </c>
      <c r="F24" s="71">
        <f t="shared" si="15"/>
        <v>4646.47</v>
      </c>
      <c r="G24" s="71">
        <f t="shared" si="15"/>
        <v>1331</v>
      </c>
      <c r="H24" s="71">
        <f t="shared" si="15"/>
        <v>0</v>
      </c>
      <c r="I24" s="71">
        <f t="shared" si="15"/>
        <v>0</v>
      </c>
      <c r="J24" s="71">
        <f t="shared" ref="J24:J29" si="16">J174+J635</f>
        <v>0</v>
      </c>
      <c r="K24" s="71">
        <f t="shared" ref="K24:N29" si="17">K71+K174+K465+K530+K599+K634</f>
        <v>3161.73</v>
      </c>
      <c r="L24" s="71">
        <f t="shared" si="17"/>
        <v>13174.09</v>
      </c>
      <c r="M24" s="71">
        <f t="shared" si="17"/>
        <v>13500.789999999999</v>
      </c>
      <c r="N24" s="71">
        <f t="shared" si="17"/>
        <v>14480.89</v>
      </c>
      <c r="O24" s="73">
        <f t="shared" si="6"/>
        <v>5228.8041666666668</v>
      </c>
      <c r="P24" s="39"/>
      <c r="Q24" s="94">
        <f t="shared" si="14"/>
        <v>62745.65</v>
      </c>
      <c r="R24" s="46"/>
      <c r="S24" s="46"/>
      <c r="T24" s="46"/>
      <c r="U24" s="46"/>
      <c r="V24" s="46"/>
      <c r="W24" s="46"/>
    </row>
    <row r="25" spans="1:23" ht="18" customHeight="1" x14ac:dyDescent="0.25">
      <c r="A25" s="67" t="s">
        <v>2</v>
      </c>
      <c r="B25" s="77" t="s">
        <v>54</v>
      </c>
      <c r="C25" s="71">
        <f t="shared" si="15"/>
        <v>15.85</v>
      </c>
      <c r="D25" s="71">
        <f t="shared" si="15"/>
        <v>28.277000000000001</v>
      </c>
      <c r="E25" s="71">
        <f t="shared" si="15"/>
        <v>20.721</v>
      </c>
      <c r="F25" s="71">
        <f t="shared" si="15"/>
        <v>16.234999999999999</v>
      </c>
      <c r="G25" s="71">
        <f t="shared" si="15"/>
        <v>4</v>
      </c>
      <c r="H25" s="71">
        <f t="shared" si="15"/>
        <v>0</v>
      </c>
      <c r="I25" s="71">
        <f t="shared" si="15"/>
        <v>0</v>
      </c>
      <c r="J25" s="71">
        <f t="shared" si="16"/>
        <v>0</v>
      </c>
      <c r="K25" s="71">
        <f t="shared" si="17"/>
        <v>5.33</v>
      </c>
      <c r="L25" s="71">
        <f t="shared" si="17"/>
        <v>22.03</v>
      </c>
      <c r="M25" s="71">
        <f t="shared" si="17"/>
        <v>23.03</v>
      </c>
      <c r="N25" s="71">
        <f t="shared" si="17"/>
        <v>26.03</v>
      </c>
      <c r="O25" s="73">
        <f t="shared" si="6"/>
        <v>13.458583333333335</v>
      </c>
      <c r="P25" s="39"/>
      <c r="Q25" s="94">
        <f t="shared" si="14"/>
        <v>161.50300000000001</v>
      </c>
      <c r="R25" s="46"/>
      <c r="S25" s="46"/>
      <c r="T25" s="46"/>
      <c r="U25" s="46"/>
      <c r="V25" s="46"/>
      <c r="W25" s="46"/>
    </row>
    <row r="26" spans="1:23" ht="18" customHeight="1" x14ac:dyDescent="0.25">
      <c r="A26" s="67" t="s">
        <v>55</v>
      </c>
      <c r="B26" s="77" t="s">
        <v>53</v>
      </c>
      <c r="C26" s="71">
        <f t="shared" si="15"/>
        <v>2020.54</v>
      </c>
      <c r="D26" s="71">
        <f t="shared" si="15"/>
        <v>1965.83</v>
      </c>
      <c r="E26" s="71">
        <f t="shared" si="15"/>
        <v>1142.8599999999999</v>
      </c>
      <c r="F26" s="71">
        <f t="shared" si="15"/>
        <v>3032.69</v>
      </c>
      <c r="G26" s="71">
        <f t="shared" si="15"/>
        <v>2236.89</v>
      </c>
      <c r="H26" s="71">
        <f t="shared" si="15"/>
        <v>0</v>
      </c>
      <c r="I26" s="71">
        <f t="shared" si="15"/>
        <v>0</v>
      </c>
      <c r="J26" s="71">
        <f t="shared" si="16"/>
        <v>0</v>
      </c>
      <c r="K26" s="71">
        <f t="shared" si="17"/>
        <v>801.56</v>
      </c>
      <c r="L26" s="71">
        <f t="shared" si="17"/>
        <v>1800</v>
      </c>
      <c r="M26" s="71">
        <f t="shared" si="17"/>
        <v>1800</v>
      </c>
      <c r="N26" s="71">
        <f t="shared" si="17"/>
        <v>3600</v>
      </c>
      <c r="O26" s="73">
        <f t="shared" si="6"/>
        <v>1533.3641666666665</v>
      </c>
      <c r="P26" s="39"/>
      <c r="Q26" s="94">
        <f t="shared" si="14"/>
        <v>18400.37</v>
      </c>
      <c r="R26" s="46"/>
      <c r="S26" s="46"/>
      <c r="T26" s="46"/>
      <c r="U26" s="46"/>
      <c r="V26" s="46"/>
      <c r="W26" s="46"/>
    </row>
    <row r="27" spans="1:23" ht="18" customHeight="1" x14ac:dyDescent="0.25">
      <c r="A27" s="67" t="s">
        <v>2</v>
      </c>
      <c r="B27" s="77" t="s">
        <v>54</v>
      </c>
      <c r="C27" s="71">
        <f t="shared" si="15"/>
        <v>1200.2</v>
      </c>
      <c r="D27" s="71">
        <f t="shared" si="15"/>
        <v>2215</v>
      </c>
      <c r="E27" s="71">
        <f t="shared" si="15"/>
        <v>1200</v>
      </c>
      <c r="F27" s="71">
        <f t="shared" si="15"/>
        <v>2113</v>
      </c>
      <c r="G27" s="71">
        <f t="shared" si="15"/>
        <v>1002.1</v>
      </c>
      <c r="H27" s="71">
        <f t="shared" si="15"/>
        <v>0</v>
      </c>
      <c r="I27" s="71">
        <f t="shared" si="15"/>
        <v>0</v>
      </c>
      <c r="J27" s="71">
        <f t="shared" si="16"/>
        <v>0</v>
      </c>
      <c r="K27" s="71">
        <f t="shared" si="17"/>
        <v>687</v>
      </c>
      <c r="L27" s="71">
        <f t="shared" si="17"/>
        <v>1200</v>
      </c>
      <c r="M27" s="71">
        <f t="shared" si="17"/>
        <v>1200</v>
      </c>
      <c r="N27" s="71">
        <f t="shared" si="17"/>
        <v>2400</v>
      </c>
      <c r="O27" s="73">
        <f t="shared" si="6"/>
        <v>1101.4416666666666</v>
      </c>
      <c r="P27" s="39"/>
      <c r="Q27" s="94">
        <f t="shared" si="14"/>
        <v>13217.3</v>
      </c>
      <c r="R27" s="46"/>
      <c r="S27" s="46"/>
      <c r="T27" s="46"/>
      <c r="U27" s="46"/>
      <c r="V27" s="46"/>
      <c r="W27" s="46"/>
    </row>
    <row r="28" spans="1:23" ht="18" customHeight="1" x14ac:dyDescent="0.25">
      <c r="A28" s="67" t="s">
        <v>156</v>
      </c>
      <c r="B28" s="77" t="s">
        <v>53</v>
      </c>
      <c r="C28" s="71">
        <f t="shared" si="15"/>
        <v>1751.48</v>
      </c>
      <c r="D28" s="71">
        <f t="shared" si="15"/>
        <v>0</v>
      </c>
      <c r="E28" s="71">
        <f t="shared" si="15"/>
        <v>0</v>
      </c>
      <c r="F28" s="71">
        <f t="shared" si="15"/>
        <v>0</v>
      </c>
      <c r="G28" s="71">
        <f t="shared" si="15"/>
        <v>2767.87</v>
      </c>
      <c r="H28" s="71">
        <f t="shared" si="15"/>
        <v>0</v>
      </c>
      <c r="I28" s="71">
        <f t="shared" si="15"/>
        <v>0</v>
      </c>
      <c r="J28" s="71">
        <f t="shared" si="16"/>
        <v>0</v>
      </c>
      <c r="K28" s="71">
        <f t="shared" si="17"/>
        <v>0</v>
      </c>
      <c r="L28" s="71">
        <f t="shared" si="17"/>
        <v>0</v>
      </c>
      <c r="M28" s="71">
        <f t="shared" si="17"/>
        <v>0</v>
      </c>
      <c r="N28" s="71">
        <f t="shared" si="17"/>
        <v>0</v>
      </c>
      <c r="O28" s="73">
        <f t="shared" si="6"/>
        <v>376.61250000000001</v>
      </c>
      <c r="P28" s="39"/>
      <c r="Q28" s="94">
        <f t="shared" si="14"/>
        <v>4519.3500000000004</v>
      </c>
      <c r="R28" s="46"/>
      <c r="S28" s="46"/>
      <c r="T28" s="46"/>
      <c r="U28" s="46"/>
      <c r="V28" s="46"/>
      <c r="W28" s="46"/>
    </row>
    <row r="29" spans="1:23" ht="18" customHeight="1" x14ac:dyDescent="0.25">
      <c r="A29" s="67" t="s">
        <v>2</v>
      </c>
      <c r="B29" s="77" t="s">
        <v>54</v>
      </c>
      <c r="C29" s="71">
        <f t="shared" si="15"/>
        <v>31.5</v>
      </c>
      <c r="D29" s="71">
        <f t="shared" si="15"/>
        <v>0</v>
      </c>
      <c r="E29" s="71">
        <f t="shared" si="15"/>
        <v>0</v>
      </c>
      <c r="F29" s="71">
        <f t="shared" si="15"/>
        <v>0</v>
      </c>
      <c r="G29" s="71">
        <f t="shared" si="15"/>
        <v>49.5</v>
      </c>
      <c r="H29" s="71">
        <f t="shared" si="15"/>
        <v>0</v>
      </c>
      <c r="I29" s="71">
        <f t="shared" si="15"/>
        <v>0</v>
      </c>
      <c r="J29" s="71">
        <f t="shared" si="16"/>
        <v>0</v>
      </c>
      <c r="K29" s="71">
        <f t="shared" si="17"/>
        <v>0</v>
      </c>
      <c r="L29" s="71">
        <f t="shared" si="17"/>
        <v>0</v>
      </c>
      <c r="M29" s="71">
        <f t="shared" si="17"/>
        <v>0</v>
      </c>
      <c r="N29" s="71">
        <f t="shared" si="17"/>
        <v>0</v>
      </c>
      <c r="O29" s="73">
        <f t="shared" si="6"/>
        <v>6.75</v>
      </c>
      <c r="P29" s="39"/>
      <c r="Q29" s="94">
        <f t="shared" si="14"/>
        <v>81</v>
      </c>
      <c r="R29" s="46"/>
      <c r="S29" s="46"/>
      <c r="T29" s="46"/>
      <c r="U29" s="46"/>
      <c r="V29" s="46"/>
      <c r="W29" s="46"/>
    </row>
    <row r="30" spans="1:23" ht="22.5" customHeight="1" x14ac:dyDescent="0.25">
      <c r="A30" s="68" t="s">
        <v>56</v>
      </c>
      <c r="B30" s="124" t="s">
        <v>57</v>
      </c>
      <c r="C30" s="252">
        <f t="shared" ref="C30:N30" si="18">C77+C115+C182+C471</f>
        <v>2076.46</v>
      </c>
      <c r="D30" s="252">
        <f t="shared" si="18"/>
        <v>1862.3700000000001</v>
      </c>
      <c r="E30" s="252">
        <f t="shared" si="18"/>
        <v>1840.7999999999997</v>
      </c>
      <c r="F30" s="252">
        <f t="shared" si="18"/>
        <v>1313.76</v>
      </c>
      <c r="G30" s="252">
        <f t="shared" si="18"/>
        <v>343.96000000000004</v>
      </c>
      <c r="H30" s="252">
        <f t="shared" si="18"/>
        <v>139.15</v>
      </c>
      <c r="I30" s="252">
        <f t="shared" si="18"/>
        <v>48.28</v>
      </c>
      <c r="J30" s="252">
        <f t="shared" si="18"/>
        <v>66.990000000000009</v>
      </c>
      <c r="K30" s="252">
        <f t="shared" si="18"/>
        <v>32.590000000000003</v>
      </c>
      <c r="L30" s="252">
        <f t="shared" si="18"/>
        <v>32.590000000000003</v>
      </c>
      <c r="M30" s="252">
        <f t="shared" si="18"/>
        <v>115</v>
      </c>
      <c r="N30" s="252">
        <f t="shared" si="18"/>
        <v>2995.97</v>
      </c>
      <c r="O30" s="253">
        <f>SUM(C30:N30)/12</f>
        <v>905.65999999999985</v>
      </c>
      <c r="P30" s="39"/>
      <c r="Q30" s="255">
        <f t="shared" si="14"/>
        <v>10867.919999999998</v>
      </c>
      <c r="R30" s="94">
        <f>D9-Q30</f>
        <v>-234.09999999999854</v>
      </c>
      <c r="S30" s="62" t="s">
        <v>153</v>
      </c>
      <c r="T30" s="62"/>
      <c r="U30" s="62"/>
      <c r="V30" s="62"/>
      <c r="W30" s="62"/>
    </row>
    <row r="31" spans="1:23" ht="18" customHeight="1" x14ac:dyDescent="0.25">
      <c r="A31" s="67" t="s">
        <v>58</v>
      </c>
      <c r="B31" s="127" t="s">
        <v>59</v>
      </c>
      <c r="C31" s="71">
        <f t="shared" ref="C31:I33" si="19">C78+C116+C470</f>
        <v>0</v>
      </c>
      <c r="D31" s="71">
        <f t="shared" si="19"/>
        <v>0</v>
      </c>
      <c r="E31" s="71">
        <f t="shared" si="19"/>
        <v>0</v>
      </c>
      <c r="F31" s="71">
        <f t="shared" si="19"/>
        <v>0</v>
      </c>
      <c r="G31" s="71">
        <f t="shared" si="19"/>
        <v>0</v>
      </c>
      <c r="H31" s="71">
        <f t="shared" si="19"/>
        <v>0</v>
      </c>
      <c r="I31" s="71">
        <f t="shared" si="19"/>
        <v>0</v>
      </c>
      <c r="J31" s="71">
        <f>J471</f>
        <v>31.25</v>
      </c>
      <c r="K31" s="71">
        <f>K78+K1016+K470</f>
        <v>0</v>
      </c>
      <c r="L31" s="71">
        <f t="shared" ref="L31:N32" si="20">L78+L116+L470</f>
        <v>0</v>
      </c>
      <c r="M31" s="71">
        <f t="shared" si="20"/>
        <v>0</v>
      </c>
      <c r="N31" s="71">
        <f t="shared" si="20"/>
        <v>0</v>
      </c>
      <c r="O31" s="73">
        <f t="shared" si="6"/>
        <v>2.6041666666666665</v>
      </c>
      <c r="P31" s="39"/>
      <c r="Q31" s="94">
        <f t="shared" si="14"/>
        <v>31.25</v>
      </c>
      <c r="R31" s="46"/>
      <c r="S31" s="46"/>
      <c r="T31" s="46"/>
      <c r="U31" s="46"/>
      <c r="V31" s="46"/>
      <c r="W31" s="46"/>
    </row>
    <row r="32" spans="1:23" ht="18" customHeight="1" x14ac:dyDescent="0.25">
      <c r="A32" s="67" t="s">
        <v>2</v>
      </c>
      <c r="B32" s="53" t="s">
        <v>60</v>
      </c>
      <c r="C32" s="71">
        <f t="shared" si="19"/>
        <v>2201.8100000000004</v>
      </c>
      <c r="D32" s="71">
        <f t="shared" si="19"/>
        <v>2009.69</v>
      </c>
      <c r="E32" s="71">
        <f t="shared" si="19"/>
        <v>1964.62</v>
      </c>
      <c r="F32" s="71">
        <f t="shared" si="19"/>
        <v>1381.95</v>
      </c>
      <c r="G32" s="71">
        <f t="shared" si="19"/>
        <v>453.46000000000004</v>
      </c>
      <c r="H32" s="71">
        <f t="shared" si="19"/>
        <v>248.65</v>
      </c>
      <c r="I32" s="71">
        <f t="shared" si="19"/>
        <v>129.27000000000001</v>
      </c>
      <c r="J32" s="71">
        <f>J79+J117+J471</f>
        <v>143.56</v>
      </c>
      <c r="K32" s="71">
        <f>K79+K117+K471</f>
        <v>144.9</v>
      </c>
      <c r="L32" s="71">
        <f t="shared" si="20"/>
        <v>32.590000000000003</v>
      </c>
      <c r="M32" s="71">
        <f t="shared" si="20"/>
        <v>115</v>
      </c>
      <c r="N32" s="71">
        <f t="shared" si="20"/>
        <v>2995.97</v>
      </c>
      <c r="O32" s="73">
        <f t="shared" si="6"/>
        <v>985.12249999999995</v>
      </c>
      <c r="P32" s="39"/>
      <c r="Q32" s="94">
        <f t="shared" si="14"/>
        <v>11821.47</v>
      </c>
      <c r="R32" s="46"/>
      <c r="S32" s="46"/>
      <c r="T32" s="46"/>
      <c r="U32" s="46"/>
      <c r="V32" s="46"/>
      <c r="W32" s="46"/>
    </row>
    <row r="33" spans="1:23" ht="18" customHeight="1" x14ac:dyDescent="0.25">
      <c r="A33" s="67" t="s">
        <v>2</v>
      </c>
      <c r="B33" s="53" t="s">
        <v>61</v>
      </c>
      <c r="C33" s="71">
        <f t="shared" si="19"/>
        <v>1021.6</v>
      </c>
      <c r="D33" s="71">
        <f t="shared" si="19"/>
        <v>991.6</v>
      </c>
      <c r="E33" s="71">
        <f t="shared" si="19"/>
        <v>991.6</v>
      </c>
      <c r="F33" s="71">
        <f t="shared" si="19"/>
        <v>991.6</v>
      </c>
      <c r="G33" s="71">
        <f t="shared" si="19"/>
        <v>873.7</v>
      </c>
      <c r="H33" s="71">
        <f t="shared" si="19"/>
        <v>873.7</v>
      </c>
      <c r="I33" s="71">
        <f t="shared" si="19"/>
        <v>65.099999999999994</v>
      </c>
      <c r="J33" s="71">
        <f>J472</f>
        <v>39.6</v>
      </c>
      <c r="K33" s="71">
        <f>K472</f>
        <v>39.6</v>
      </c>
      <c r="L33" s="71">
        <f t="shared" ref="L33:N33" si="21">L472</f>
        <v>39.6</v>
      </c>
      <c r="M33" s="71">
        <f t="shared" si="21"/>
        <v>39.6</v>
      </c>
      <c r="N33" s="71">
        <f t="shared" si="21"/>
        <v>39.6</v>
      </c>
      <c r="O33" s="73">
        <f t="shared" si="6"/>
        <v>500.57500000000022</v>
      </c>
      <c r="P33" s="39"/>
      <c r="Q33" s="94">
        <f t="shared" si="14"/>
        <v>6006.9000000000024</v>
      </c>
      <c r="R33" s="46"/>
      <c r="S33" s="46"/>
      <c r="T33" s="46"/>
      <c r="U33" s="46"/>
      <c r="V33" s="46"/>
      <c r="W33" s="46"/>
    </row>
    <row r="34" spans="1:23" ht="18" customHeight="1" x14ac:dyDescent="0.25">
      <c r="A34" s="78" t="s">
        <v>62</v>
      </c>
      <c r="B34" s="53" t="s">
        <v>63</v>
      </c>
      <c r="C34" s="71"/>
      <c r="D34" s="71"/>
      <c r="E34" s="71"/>
      <c r="F34" s="71"/>
      <c r="G34" s="75"/>
      <c r="H34" s="71"/>
      <c r="I34" s="71"/>
      <c r="J34" s="75"/>
      <c r="K34" s="75"/>
      <c r="L34" s="75"/>
      <c r="M34" s="74"/>
      <c r="N34" s="74"/>
      <c r="O34" s="73"/>
      <c r="P34" s="39"/>
      <c r="Q34" s="94">
        <f t="shared" si="14"/>
        <v>0</v>
      </c>
      <c r="R34" s="46"/>
      <c r="S34" s="46"/>
      <c r="T34" s="46"/>
      <c r="U34" s="46"/>
      <c r="V34" s="46"/>
      <c r="W34" s="46"/>
    </row>
    <row r="35" spans="1:23" ht="18" customHeight="1" x14ac:dyDescent="0.25">
      <c r="A35" s="78" t="s">
        <v>2</v>
      </c>
      <c r="B35" s="79" t="s">
        <v>10</v>
      </c>
      <c r="C35" s="71" t="str">
        <f>C82</f>
        <v> </v>
      </c>
      <c r="D35" s="71" t="str">
        <f t="shared" ref="D35:F35" si="22">D82</f>
        <v> </v>
      </c>
      <c r="E35" s="71" t="str">
        <f t="shared" si="22"/>
        <v> </v>
      </c>
      <c r="F35" s="71" t="str">
        <f t="shared" si="22"/>
        <v> </v>
      </c>
      <c r="G35" s="75"/>
      <c r="H35" s="71"/>
      <c r="I35" s="71"/>
      <c r="J35" s="75"/>
      <c r="K35" s="75"/>
      <c r="L35" s="75"/>
      <c r="M35" s="75"/>
      <c r="N35" s="75"/>
      <c r="O35" s="73"/>
      <c r="P35" s="39"/>
      <c r="Q35" s="94">
        <f t="shared" si="14"/>
        <v>0</v>
      </c>
      <c r="R35" s="46"/>
      <c r="S35" s="46"/>
      <c r="T35" s="46"/>
      <c r="U35" s="46"/>
      <c r="V35" s="46"/>
      <c r="W35" s="46"/>
    </row>
    <row r="36" spans="1:23" ht="18" customHeight="1" x14ac:dyDescent="0.25">
      <c r="A36" s="78" t="s">
        <v>2</v>
      </c>
      <c r="B36" s="79" t="s">
        <v>13</v>
      </c>
      <c r="C36" s="71">
        <f>C83</f>
        <v>1895.1371999999999</v>
      </c>
      <c r="D36" s="71">
        <f t="shared" ref="D36:N36" si="23">D83</f>
        <v>1613.9119000000001</v>
      </c>
      <c r="E36" s="71">
        <f t="shared" si="23"/>
        <v>1664.3424</v>
      </c>
      <c r="F36" s="71">
        <f t="shared" si="23"/>
        <v>1135.2401</v>
      </c>
      <c r="G36" s="71">
        <f t="shared" si="23"/>
        <v>201.19</v>
      </c>
      <c r="H36" s="71">
        <f t="shared" si="23"/>
        <v>83.25</v>
      </c>
      <c r="I36" s="71">
        <f t="shared" si="23"/>
        <v>16.96</v>
      </c>
      <c r="J36" s="71">
        <f t="shared" si="23"/>
        <v>0</v>
      </c>
      <c r="K36" s="71">
        <f t="shared" si="23"/>
        <v>0</v>
      </c>
      <c r="L36" s="71">
        <f t="shared" si="23"/>
        <v>0</v>
      </c>
      <c r="M36" s="71">
        <f t="shared" si="23"/>
        <v>0</v>
      </c>
      <c r="N36" s="71">
        <f t="shared" si="23"/>
        <v>0</v>
      </c>
      <c r="O36" s="73">
        <f t="shared" si="6"/>
        <v>550.83596666666665</v>
      </c>
      <c r="P36" s="39"/>
      <c r="Q36" s="94">
        <f t="shared" si="14"/>
        <v>6610.0315999999993</v>
      </c>
      <c r="R36" s="46"/>
      <c r="S36" s="46"/>
      <c r="T36" s="46"/>
      <c r="U36" s="46"/>
      <c r="V36" s="46"/>
      <c r="W36" s="46"/>
    </row>
    <row r="37" spans="1:23" ht="18" customHeight="1" x14ac:dyDescent="0.25">
      <c r="A37" s="78" t="s">
        <v>2</v>
      </c>
      <c r="B37" s="79" t="s">
        <v>16</v>
      </c>
      <c r="C37" s="71">
        <f>C84</f>
        <v>374.65</v>
      </c>
      <c r="D37" s="71">
        <f t="shared" ref="D37:N37" si="24">D84</f>
        <v>318.77</v>
      </c>
      <c r="E37" s="71">
        <f t="shared" si="24"/>
        <v>322.16000000000003</v>
      </c>
      <c r="F37" s="71">
        <f t="shared" si="24"/>
        <v>243.05</v>
      </c>
      <c r="G37" s="71">
        <f t="shared" si="24"/>
        <v>111.53</v>
      </c>
      <c r="H37" s="71">
        <f t="shared" si="24"/>
        <v>27.25</v>
      </c>
      <c r="I37" s="71">
        <f t="shared" si="24"/>
        <v>0</v>
      </c>
      <c r="J37" s="71">
        <f t="shared" si="24"/>
        <v>0</v>
      </c>
      <c r="K37" s="71">
        <f t="shared" si="24"/>
        <v>0</v>
      </c>
      <c r="L37" s="71">
        <f t="shared" si="24"/>
        <v>0</v>
      </c>
      <c r="M37" s="71">
        <f t="shared" si="24"/>
        <v>0</v>
      </c>
      <c r="N37" s="71">
        <f t="shared" si="24"/>
        <v>0</v>
      </c>
      <c r="O37" s="73">
        <f t="shared" si="6"/>
        <v>116.45083333333332</v>
      </c>
      <c r="P37" s="39"/>
      <c r="Q37" s="94">
        <f t="shared" si="14"/>
        <v>1397.4099999999999</v>
      </c>
      <c r="R37" s="46"/>
      <c r="S37" s="46"/>
      <c r="T37" s="46"/>
      <c r="U37" s="46"/>
      <c r="V37" s="46"/>
      <c r="W37" s="46"/>
    </row>
    <row r="38" spans="1:23" ht="18" customHeight="1" x14ac:dyDescent="0.25">
      <c r="A38" s="67" t="s">
        <v>2</v>
      </c>
      <c r="B38" s="79" t="s">
        <v>20</v>
      </c>
      <c r="C38" s="71">
        <f t="shared" ref="C38:N38" si="25">C85+C123+C477</f>
        <v>451.37</v>
      </c>
      <c r="D38" s="71">
        <f t="shared" si="25"/>
        <v>362.67999999999995</v>
      </c>
      <c r="E38" s="71">
        <f t="shared" si="25"/>
        <v>374.98</v>
      </c>
      <c r="F38" s="71">
        <f t="shared" si="25"/>
        <v>220.9</v>
      </c>
      <c r="G38" s="71">
        <f t="shared" si="25"/>
        <v>7.7</v>
      </c>
      <c r="H38" s="71">
        <f t="shared" si="25"/>
        <v>0.57999999999999996</v>
      </c>
      <c r="I38" s="71">
        <f t="shared" si="25"/>
        <v>0.06</v>
      </c>
      <c r="J38" s="71">
        <f t="shared" si="25"/>
        <v>0.12</v>
      </c>
      <c r="K38" s="71">
        <f t="shared" si="25"/>
        <v>0</v>
      </c>
      <c r="L38" s="71">
        <f t="shared" si="25"/>
        <v>0</v>
      </c>
      <c r="M38" s="71">
        <f t="shared" si="25"/>
        <v>0</v>
      </c>
      <c r="N38" s="71">
        <f t="shared" si="25"/>
        <v>0</v>
      </c>
      <c r="O38" s="73">
        <f t="shared" si="6"/>
        <v>118.19916666666666</v>
      </c>
      <c r="P38" s="39"/>
      <c r="Q38" s="94">
        <f t="shared" si="14"/>
        <v>1418.3899999999999</v>
      </c>
      <c r="R38" s="46"/>
      <c r="S38" s="46"/>
      <c r="T38" s="46"/>
      <c r="U38" s="46"/>
      <c r="V38" s="46"/>
      <c r="W38" s="46"/>
    </row>
    <row r="39" spans="1:23" ht="18" customHeight="1" x14ac:dyDescent="0.35">
      <c r="A39" s="433" t="s">
        <v>70</v>
      </c>
      <c r="B39" s="433"/>
      <c r="C39" s="433"/>
      <c r="D39" s="433"/>
      <c r="E39" s="433"/>
      <c r="F39" s="433"/>
      <c r="G39" s="433"/>
      <c r="H39" s="433"/>
      <c r="I39" s="433"/>
      <c r="J39" s="433"/>
      <c r="K39" s="433"/>
      <c r="L39" s="433"/>
      <c r="M39" s="433"/>
      <c r="N39" s="433"/>
      <c r="O39" s="82" t="s">
        <v>2</v>
      </c>
      <c r="P39" s="39"/>
      <c r="Q39" s="46"/>
      <c r="R39" s="46"/>
      <c r="S39" s="46"/>
      <c r="T39" s="46"/>
      <c r="U39" s="46"/>
      <c r="V39" s="46"/>
      <c r="W39" s="46"/>
    </row>
    <row r="40" spans="1:23" ht="18" customHeight="1" x14ac:dyDescent="0.35">
      <c r="A40" s="432" t="s">
        <v>1</v>
      </c>
      <c r="B40" s="432"/>
      <c r="C40" s="432"/>
      <c r="D40" s="432"/>
      <c r="E40" s="432"/>
      <c r="F40" s="432"/>
      <c r="G40" s="432"/>
      <c r="H40" s="432"/>
      <c r="I40" s="432"/>
      <c r="J40" s="432"/>
      <c r="K40" s="432"/>
      <c r="L40" s="432"/>
      <c r="M40" s="432"/>
      <c r="N40" s="432"/>
      <c r="O40" s="432"/>
      <c r="P40" s="39"/>
      <c r="Q40" s="46"/>
      <c r="R40" s="46"/>
      <c r="S40" s="46"/>
      <c r="T40" s="46"/>
      <c r="U40" s="46"/>
      <c r="V40" s="46"/>
      <c r="W40" s="46"/>
    </row>
    <row r="41" spans="1:23" ht="48.75" customHeight="1" x14ac:dyDescent="0.25">
      <c r="A41" s="47" t="s">
        <v>2</v>
      </c>
      <c r="B41" s="48" t="s">
        <v>2</v>
      </c>
      <c r="C41" s="48" t="s">
        <v>3</v>
      </c>
      <c r="D41" s="48" t="s">
        <v>4</v>
      </c>
      <c r="E41" s="48" t="s">
        <v>5</v>
      </c>
      <c r="F41" s="48" t="s">
        <v>6</v>
      </c>
      <c r="G41" s="166"/>
      <c r="H41" s="49"/>
      <c r="I41" s="49"/>
      <c r="J41" s="49"/>
      <c r="K41" s="49"/>
      <c r="L41" s="289"/>
      <c r="M41" s="290"/>
      <c r="N41" s="290"/>
      <c r="O41" s="290"/>
      <c r="P41" s="39"/>
      <c r="Q41" s="46"/>
      <c r="R41" s="46"/>
      <c r="S41" s="46"/>
      <c r="T41" s="46"/>
      <c r="U41" s="46"/>
      <c r="V41" s="46"/>
      <c r="W41" s="46"/>
    </row>
    <row r="42" spans="1:23" ht="18" customHeight="1" x14ac:dyDescent="0.25">
      <c r="A42" s="52" t="s">
        <v>9</v>
      </c>
      <c r="B42" s="53" t="s">
        <v>10</v>
      </c>
      <c r="C42" s="54">
        <f>C51+D51+E51+F51+G51+H51+I51+J51+K51+L51+M51+N51</f>
        <v>49868.92</v>
      </c>
      <c r="D42" s="54">
        <f>C50+D50+E50+F50+G50+H50+I50+J50+K50+L50+M50+N50</f>
        <v>11879.309999999998</v>
      </c>
      <c r="E42" s="53">
        <v>12354</v>
      </c>
      <c r="F42" s="54">
        <f>D42-E42</f>
        <v>-474.69000000000233</v>
      </c>
      <c r="G42" s="49"/>
      <c r="H42" s="49"/>
      <c r="I42" s="49"/>
      <c r="J42" s="49"/>
      <c r="K42" s="49"/>
      <c r="L42" s="289"/>
      <c r="M42" s="290"/>
      <c r="N42" s="291"/>
      <c r="O42" s="292"/>
      <c r="P42" s="39"/>
      <c r="Q42" s="46"/>
      <c r="R42" s="46"/>
      <c r="S42" s="46"/>
      <c r="T42" s="46"/>
      <c r="U42" s="46"/>
      <c r="V42" s="46"/>
      <c r="W42" s="46"/>
    </row>
    <row r="43" spans="1:23" ht="18" customHeight="1" x14ac:dyDescent="0.25">
      <c r="A43" s="52" t="s">
        <v>12</v>
      </c>
      <c r="B43" s="53" t="s">
        <v>13</v>
      </c>
      <c r="C43" s="53">
        <f>C64+D64+E64+F64+G64+H64+I64+J64+K64+L64+M64+N64</f>
        <v>73</v>
      </c>
      <c r="D43" s="54">
        <f>C63+D63+E63+F63+G63+H63+I63+J63+K63+L63+M63+N63</f>
        <v>6043.9400000000005</v>
      </c>
      <c r="E43" s="53">
        <v>6044</v>
      </c>
      <c r="F43" s="54">
        <f>D43-E43</f>
        <v>-5.9999999999490683E-2</v>
      </c>
      <c r="G43" s="49"/>
      <c r="H43" s="49"/>
      <c r="I43" s="49"/>
      <c r="J43" s="49"/>
      <c r="K43" s="49"/>
      <c r="L43" s="289"/>
      <c r="M43" s="290"/>
      <c r="N43" s="291"/>
      <c r="O43" s="293"/>
      <c r="P43" s="39"/>
      <c r="Q43" s="46"/>
      <c r="R43" s="46"/>
      <c r="S43" s="46"/>
      <c r="T43" s="46"/>
      <c r="U43" s="46"/>
      <c r="V43" s="46"/>
      <c r="W43" s="46"/>
    </row>
    <row r="44" spans="1:23" ht="18" customHeight="1" x14ac:dyDescent="0.25">
      <c r="A44" s="52" t="s">
        <v>15</v>
      </c>
      <c r="B44" s="53" t="s">
        <v>16</v>
      </c>
      <c r="C44" s="54">
        <f>C67+D67+E67+F67+G67+H67+I67+J67+K67+L67+M67+N67</f>
        <v>10532.33</v>
      </c>
      <c r="D44" s="54">
        <f>C66+D66+E66+F66+G66+H66+I66+J66+K66+L66+M66+N66</f>
        <v>20843.95</v>
      </c>
      <c r="E44" s="53">
        <v>10959</v>
      </c>
      <c r="F44" s="54">
        <f t="shared" ref="F44:F46" si="26">D44-E44</f>
        <v>9884.9500000000007</v>
      </c>
      <c r="G44" s="49"/>
      <c r="H44" s="49"/>
      <c r="I44" s="49"/>
      <c r="J44" s="49"/>
      <c r="K44" s="49"/>
      <c r="L44" s="289"/>
      <c r="M44" s="290"/>
      <c r="N44" s="291"/>
      <c r="O44" s="292"/>
      <c r="P44" s="39"/>
      <c r="Q44" s="46"/>
      <c r="R44" s="46"/>
      <c r="S44" s="46"/>
      <c r="T44" s="46"/>
      <c r="U44" s="46"/>
      <c r="V44" s="46"/>
      <c r="W44" s="46"/>
    </row>
    <row r="45" spans="1:23" ht="18" customHeight="1" x14ac:dyDescent="0.25">
      <c r="A45" s="52" t="s">
        <v>19</v>
      </c>
      <c r="B45" s="53" t="s">
        <v>158</v>
      </c>
      <c r="C45" s="53">
        <f>C74+C76+G74+G76</f>
        <v>87.300000000000011</v>
      </c>
      <c r="D45" s="54">
        <f>C70+D70+E70+F70+G70+H70+I70+J70+K70+L70+M70+N70</f>
        <v>6861.21</v>
      </c>
      <c r="E45" s="53">
        <v>5169</v>
      </c>
      <c r="F45" s="54">
        <f t="shared" si="26"/>
        <v>1692.21</v>
      </c>
      <c r="G45" s="49"/>
      <c r="H45" s="49"/>
      <c r="I45" s="49"/>
      <c r="J45" s="49"/>
      <c r="K45" s="49"/>
      <c r="L45" s="289"/>
      <c r="M45" s="289"/>
      <c r="N45" s="294"/>
      <c r="O45" s="295"/>
      <c r="P45" s="39"/>
      <c r="Q45" s="46"/>
      <c r="R45" s="46"/>
      <c r="S45" s="46"/>
      <c r="T45" s="46"/>
      <c r="U45" s="46"/>
      <c r="V45" s="46"/>
      <c r="W45" s="46"/>
    </row>
    <row r="46" spans="1:23" ht="37.5" customHeight="1" x14ac:dyDescent="0.25">
      <c r="A46" s="52" t="s">
        <v>21</v>
      </c>
      <c r="B46" s="84" t="s">
        <v>159</v>
      </c>
      <c r="C46" s="83">
        <f>C80+D80+E80+F80+G80+H80</f>
        <v>5353.2000000000007</v>
      </c>
      <c r="D46" s="54">
        <f>C77+D77+E77+F77+G77+H77+I77+J77+K77+L77+M77+N77</f>
        <v>9474</v>
      </c>
      <c r="E46" s="53">
        <v>9474</v>
      </c>
      <c r="F46" s="54">
        <f t="shared" si="26"/>
        <v>0</v>
      </c>
      <c r="G46" s="49"/>
      <c r="H46" s="49"/>
      <c r="I46" s="49"/>
      <c r="J46" s="49"/>
      <c r="K46" s="49"/>
      <c r="L46" s="49"/>
      <c r="M46" s="49"/>
      <c r="N46" s="60"/>
      <c r="O46" s="61"/>
      <c r="P46" s="39"/>
      <c r="Q46" s="46"/>
      <c r="R46" s="46"/>
      <c r="S46" s="46"/>
      <c r="T46" s="46"/>
      <c r="U46" s="46"/>
      <c r="V46" s="46"/>
      <c r="W46" s="46"/>
    </row>
    <row r="47" spans="1:23" ht="37.5" customHeight="1" x14ac:dyDescent="0.25">
      <c r="A47" s="49"/>
      <c r="B47" s="49"/>
      <c r="C47" s="165"/>
      <c r="D47" s="165"/>
      <c r="E47" s="49"/>
      <c r="F47" s="49"/>
      <c r="G47" s="49"/>
      <c r="H47" s="49"/>
      <c r="I47" s="49"/>
      <c r="J47" s="49"/>
      <c r="K47" s="49"/>
      <c r="L47" s="49"/>
      <c r="M47" s="49"/>
      <c r="N47" s="60"/>
      <c r="O47" s="61"/>
      <c r="P47" s="39"/>
      <c r="Q47" s="46"/>
      <c r="R47" s="46"/>
      <c r="S47" s="46"/>
      <c r="T47" s="46"/>
      <c r="U47" s="46"/>
      <c r="V47" s="46"/>
      <c r="W47" s="46"/>
    </row>
    <row r="48" spans="1:23" ht="18" customHeight="1" x14ac:dyDescent="0.25">
      <c r="A48" s="63" t="s">
        <v>2</v>
      </c>
      <c r="B48" s="64" t="s">
        <v>23</v>
      </c>
      <c r="C48" s="65" t="s">
        <v>24</v>
      </c>
      <c r="D48" s="65" t="s">
        <v>25</v>
      </c>
      <c r="E48" s="65" t="s">
        <v>26</v>
      </c>
      <c r="F48" s="65" t="s">
        <v>27</v>
      </c>
      <c r="G48" s="65" t="s">
        <v>28</v>
      </c>
      <c r="H48" s="65" t="s">
        <v>29</v>
      </c>
      <c r="I48" s="65" t="s">
        <v>30</v>
      </c>
      <c r="J48" s="65" t="s">
        <v>31</v>
      </c>
      <c r="K48" s="65" t="s">
        <v>32</v>
      </c>
      <c r="L48" s="65" t="s">
        <v>33</v>
      </c>
      <c r="M48" s="65" t="s">
        <v>34</v>
      </c>
      <c r="N48" s="65" t="s">
        <v>35</v>
      </c>
      <c r="O48" s="66" t="s">
        <v>36</v>
      </c>
      <c r="P48" s="39"/>
      <c r="Q48" s="46"/>
      <c r="R48" s="46"/>
      <c r="S48" s="46"/>
      <c r="T48" s="46"/>
      <c r="U48" s="46"/>
      <c r="V48" s="46"/>
      <c r="W48" s="46"/>
    </row>
    <row r="49" spans="1:23" ht="18" customHeight="1" x14ac:dyDescent="0.3">
      <c r="A49" s="67" t="s">
        <v>2</v>
      </c>
      <c r="B49" s="428" t="s">
        <v>37</v>
      </c>
      <c r="C49" s="428"/>
      <c r="D49" s="428"/>
      <c r="E49" s="428"/>
      <c r="F49" s="428"/>
      <c r="G49" s="428"/>
      <c r="H49" s="428"/>
      <c r="I49" s="428"/>
      <c r="J49" s="428"/>
      <c r="K49" s="428"/>
      <c r="L49" s="428"/>
      <c r="M49" s="428"/>
      <c r="N49" s="428"/>
      <c r="O49" s="429"/>
      <c r="P49" s="39"/>
      <c r="Q49" s="46"/>
      <c r="R49" s="46"/>
      <c r="S49" s="46"/>
      <c r="T49" s="46"/>
      <c r="U49" s="46"/>
      <c r="V49" s="46"/>
      <c r="W49" s="46"/>
    </row>
    <row r="50" spans="1:23" ht="18" customHeight="1" x14ac:dyDescent="0.25">
      <c r="A50" s="68" t="s">
        <v>9</v>
      </c>
      <c r="B50" s="233" t="s">
        <v>38</v>
      </c>
      <c r="C50" s="231">
        <v>442.57</v>
      </c>
      <c r="D50" s="231">
        <v>398.61</v>
      </c>
      <c r="E50" s="231">
        <v>462.04</v>
      </c>
      <c r="F50" s="231">
        <v>463.09</v>
      </c>
      <c r="G50" s="240">
        <v>1274.75</v>
      </c>
      <c r="H50" s="240">
        <v>1105</v>
      </c>
      <c r="I50" s="240">
        <v>1107.17</v>
      </c>
      <c r="J50" s="240">
        <v>1137.03</v>
      </c>
      <c r="K50" s="240">
        <v>1032.5</v>
      </c>
      <c r="L50" s="240">
        <v>1537.89</v>
      </c>
      <c r="M50" s="240">
        <v>1413.79</v>
      </c>
      <c r="N50" s="240">
        <v>1504.87</v>
      </c>
      <c r="O50" s="240">
        <f>SUM(C50:N50)/12</f>
        <v>989.94249999999977</v>
      </c>
      <c r="P50" s="238">
        <f>SUM(C50:N50)</f>
        <v>11879.309999999998</v>
      </c>
      <c r="Q50" s="94">
        <f>D42-P50</f>
        <v>0</v>
      </c>
      <c r="R50" s="46"/>
      <c r="S50" s="62"/>
      <c r="T50" s="62"/>
      <c r="U50" s="62"/>
      <c r="V50" s="62"/>
      <c r="W50" s="62"/>
    </row>
    <row r="51" spans="1:23" ht="18" customHeight="1" x14ac:dyDescent="0.25">
      <c r="A51" s="67" t="s">
        <v>2</v>
      </c>
      <c r="B51" s="53" t="s">
        <v>39</v>
      </c>
      <c r="C51" s="75">
        <v>3074.57</v>
      </c>
      <c r="D51" s="75">
        <v>2866.17</v>
      </c>
      <c r="E51" s="75">
        <v>3153.34</v>
      </c>
      <c r="F51" s="75">
        <v>3271.02</v>
      </c>
      <c r="G51" s="75">
        <v>3860.62</v>
      </c>
      <c r="H51" s="75">
        <v>3027.92</v>
      </c>
      <c r="I51" s="75">
        <v>3025.7</v>
      </c>
      <c r="J51" s="75">
        <v>3059.11</v>
      </c>
      <c r="K51" s="75">
        <v>4130.62</v>
      </c>
      <c r="L51" s="75">
        <v>4085.03</v>
      </c>
      <c r="M51" s="75">
        <v>3755.39</v>
      </c>
      <c r="N51" s="75">
        <v>12559.43</v>
      </c>
      <c r="O51" s="71">
        <f>SUM(C51:N51)/12</f>
        <v>4155.7433333333329</v>
      </c>
      <c r="P51" s="239">
        <f t="shared" ref="P51:P89" si="27">SUM(C51:N51)</f>
        <v>49868.92</v>
      </c>
      <c r="Q51" s="228">
        <f>C42-P51</f>
        <v>0</v>
      </c>
      <c r="R51" s="46"/>
      <c r="S51" s="46"/>
      <c r="T51" s="46"/>
      <c r="U51" s="46"/>
      <c r="V51" s="46"/>
      <c r="W51" s="46"/>
    </row>
    <row r="52" spans="1:23" ht="18" customHeight="1" x14ac:dyDescent="0.25">
      <c r="A52" s="67" t="s">
        <v>2</v>
      </c>
      <c r="B52" s="76" t="s">
        <v>160</v>
      </c>
      <c r="C52" s="74">
        <v>309</v>
      </c>
      <c r="D52" s="74">
        <v>432</v>
      </c>
      <c r="E52" s="74">
        <v>434</v>
      </c>
      <c r="F52" s="74">
        <v>406.99900000000002</v>
      </c>
      <c r="G52" s="74">
        <v>453</v>
      </c>
      <c r="H52" s="74">
        <v>335</v>
      </c>
      <c r="I52" s="74">
        <v>313</v>
      </c>
      <c r="J52" s="74">
        <v>353</v>
      </c>
      <c r="K52" s="74">
        <v>373.09</v>
      </c>
      <c r="L52" s="74"/>
      <c r="M52" s="74"/>
      <c r="N52" s="74"/>
      <c r="O52" s="71"/>
      <c r="P52" s="44">
        <f t="shared" si="27"/>
        <v>3409.0889999999999</v>
      </c>
      <c r="Q52" s="46"/>
      <c r="R52" s="46"/>
      <c r="S52" s="46"/>
      <c r="T52" s="46"/>
      <c r="U52" s="46"/>
      <c r="V52" s="46"/>
      <c r="W52" s="46"/>
    </row>
    <row r="53" spans="1:23" ht="18" customHeight="1" x14ac:dyDescent="0.25">
      <c r="A53" s="67" t="s">
        <v>2</v>
      </c>
      <c r="B53" s="76" t="s">
        <v>161</v>
      </c>
      <c r="C53" s="74">
        <v>332</v>
      </c>
      <c r="D53" s="74">
        <v>215</v>
      </c>
      <c r="E53" s="74">
        <v>238</v>
      </c>
      <c r="F53" s="198">
        <v>162</v>
      </c>
      <c r="G53" s="198">
        <v>113</v>
      </c>
      <c r="H53" s="74">
        <v>89</v>
      </c>
      <c r="I53" s="74"/>
      <c r="J53" s="74">
        <v>83</v>
      </c>
      <c r="K53" s="74">
        <v>153</v>
      </c>
      <c r="L53" s="74"/>
      <c r="M53" s="74"/>
      <c r="N53" s="74"/>
      <c r="O53" s="71"/>
      <c r="P53" s="44">
        <f t="shared" si="27"/>
        <v>1385</v>
      </c>
      <c r="Q53" s="46"/>
      <c r="R53" s="46"/>
      <c r="S53" s="46"/>
      <c r="T53" s="46"/>
      <c r="U53" s="46"/>
      <c r="V53" s="46"/>
      <c r="W53" s="46"/>
    </row>
    <row r="54" spans="1:23" ht="18" customHeight="1" x14ac:dyDescent="0.25">
      <c r="A54" s="67" t="s">
        <v>2</v>
      </c>
      <c r="B54" s="76" t="s">
        <v>162</v>
      </c>
      <c r="C54" s="74">
        <v>38.15</v>
      </c>
      <c r="D54" s="74">
        <v>35.29</v>
      </c>
      <c r="E54" s="74">
        <v>35.450000000000003</v>
      </c>
      <c r="F54" s="74">
        <v>32.9</v>
      </c>
      <c r="G54" s="74">
        <v>62.02</v>
      </c>
      <c r="H54" s="74">
        <v>47.85</v>
      </c>
      <c r="I54" s="74">
        <v>49.43</v>
      </c>
      <c r="J54" s="74">
        <v>52.26</v>
      </c>
      <c r="K54" s="74">
        <v>63</v>
      </c>
      <c r="L54" s="74"/>
      <c r="M54" s="74"/>
      <c r="N54" s="74"/>
      <c r="O54" s="71"/>
      <c r="P54" s="44">
        <f t="shared" si="27"/>
        <v>416.34999999999997</v>
      </c>
      <c r="Q54" s="46"/>
      <c r="R54" s="46"/>
      <c r="S54" s="46"/>
      <c r="T54" s="46"/>
      <c r="U54" s="46"/>
      <c r="V54" s="46"/>
      <c r="W54" s="46"/>
    </row>
    <row r="55" spans="1:23" ht="18" customHeight="1" x14ac:dyDescent="0.25">
      <c r="A55" s="67" t="s">
        <v>2</v>
      </c>
      <c r="B55" s="76" t="s">
        <v>163</v>
      </c>
      <c r="C55" s="74">
        <v>147</v>
      </c>
      <c r="D55" s="74">
        <v>158</v>
      </c>
      <c r="E55" s="74">
        <v>178</v>
      </c>
      <c r="F55" s="74">
        <v>137.999</v>
      </c>
      <c r="G55" s="74">
        <v>190</v>
      </c>
      <c r="H55" s="74">
        <v>160.001</v>
      </c>
      <c r="I55" s="74">
        <v>150</v>
      </c>
      <c r="J55" s="74">
        <v>158</v>
      </c>
      <c r="K55" s="74">
        <v>201.37100000000001</v>
      </c>
      <c r="L55" s="74"/>
      <c r="M55" s="74"/>
      <c r="N55" s="74"/>
      <c r="O55" s="71"/>
      <c r="P55" s="44">
        <f t="shared" si="27"/>
        <v>1480.3710000000001</v>
      </c>
      <c r="Q55" s="46"/>
      <c r="R55" s="46"/>
      <c r="S55" s="46"/>
      <c r="T55" s="46"/>
      <c r="U55" s="46"/>
      <c r="V55" s="46"/>
      <c r="W55" s="46"/>
    </row>
    <row r="56" spans="1:23" ht="18" customHeight="1" x14ac:dyDescent="0.25">
      <c r="A56" s="67" t="s">
        <v>2</v>
      </c>
      <c r="B56" s="76" t="s">
        <v>164</v>
      </c>
      <c r="C56" s="74">
        <v>180</v>
      </c>
      <c r="D56" s="74">
        <v>177</v>
      </c>
      <c r="E56" s="74">
        <v>195</v>
      </c>
      <c r="F56" s="74">
        <v>190</v>
      </c>
      <c r="G56" s="74">
        <v>179</v>
      </c>
      <c r="H56" s="74">
        <v>156</v>
      </c>
      <c r="I56" s="74">
        <v>176</v>
      </c>
      <c r="J56" s="74">
        <v>177</v>
      </c>
      <c r="K56" s="74">
        <v>180</v>
      </c>
      <c r="L56" s="74"/>
      <c r="M56" s="74"/>
      <c r="N56" s="74"/>
      <c r="O56" s="71"/>
      <c r="P56" s="44">
        <f t="shared" si="27"/>
        <v>1610</v>
      </c>
      <c r="Q56" s="46"/>
      <c r="R56" s="46"/>
      <c r="S56" s="46"/>
      <c r="T56" s="46"/>
      <c r="U56" s="46"/>
      <c r="V56" s="46"/>
      <c r="W56" s="46"/>
    </row>
    <row r="57" spans="1:23" ht="18" customHeight="1" x14ac:dyDescent="0.25">
      <c r="A57" s="67" t="s">
        <v>2</v>
      </c>
      <c r="B57" s="76" t="s">
        <v>165</v>
      </c>
      <c r="C57" s="74">
        <v>159.97999999999999</v>
      </c>
      <c r="D57" s="74">
        <v>149.94</v>
      </c>
      <c r="E57" s="74">
        <v>137.59</v>
      </c>
      <c r="F57" s="74">
        <v>130.97999999999999</v>
      </c>
      <c r="G57" s="74">
        <v>193.36</v>
      </c>
      <c r="H57" s="74">
        <v>154.99</v>
      </c>
      <c r="I57" s="74">
        <v>159.56</v>
      </c>
      <c r="J57" s="74">
        <v>148.31</v>
      </c>
      <c r="K57" s="74">
        <v>166.92</v>
      </c>
      <c r="L57" s="74"/>
      <c r="M57" s="74"/>
      <c r="N57" s="74"/>
      <c r="O57" s="71"/>
      <c r="P57" s="44">
        <f t="shared" si="27"/>
        <v>1401.63</v>
      </c>
      <c r="Q57" s="46"/>
      <c r="R57" s="46"/>
      <c r="S57" s="46"/>
      <c r="T57" s="46"/>
      <c r="U57" s="46"/>
      <c r="V57" s="46"/>
      <c r="W57" s="46"/>
    </row>
    <row r="58" spans="1:23" ht="18" customHeight="1" x14ac:dyDescent="0.25">
      <c r="A58" s="67" t="s">
        <v>2</v>
      </c>
      <c r="B58" s="76" t="s">
        <v>166</v>
      </c>
      <c r="C58" s="74">
        <v>611</v>
      </c>
      <c r="D58" s="74">
        <v>526</v>
      </c>
      <c r="E58" s="74">
        <v>546</v>
      </c>
      <c r="F58" s="74">
        <v>619.00099999999998</v>
      </c>
      <c r="G58" s="74">
        <v>724</v>
      </c>
      <c r="H58" s="74">
        <v>497.99900000000002</v>
      </c>
      <c r="I58" s="74">
        <v>408</v>
      </c>
      <c r="J58" s="74">
        <v>534.99900000000002</v>
      </c>
      <c r="K58" s="74">
        <v>582</v>
      </c>
      <c r="L58" s="74"/>
      <c r="M58" s="74"/>
      <c r="N58" s="74"/>
      <c r="O58" s="71"/>
      <c r="P58" s="44">
        <f t="shared" si="27"/>
        <v>5048.9989999999998</v>
      </c>
      <c r="Q58" s="46"/>
      <c r="R58" s="46"/>
      <c r="S58" s="46"/>
      <c r="T58" s="46"/>
      <c r="U58" s="46"/>
      <c r="V58" s="46"/>
      <c r="W58" s="46"/>
    </row>
    <row r="59" spans="1:23" ht="18" customHeight="1" x14ac:dyDescent="0.25">
      <c r="A59" s="67" t="s">
        <v>2</v>
      </c>
      <c r="B59" s="76" t="s">
        <v>167</v>
      </c>
      <c r="C59" s="74">
        <v>562.82000000000005</v>
      </c>
      <c r="D59" s="74">
        <v>606.97</v>
      </c>
      <c r="E59" s="74">
        <v>773.83</v>
      </c>
      <c r="F59" s="74">
        <v>676.12</v>
      </c>
      <c r="G59" s="74">
        <v>804.45</v>
      </c>
      <c r="H59" s="74">
        <v>643.44000000000005</v>
      </c>
      <c r="I59" s="74">
        <v>739.51</v>
      </c>
      <c r="J59" s="74">
        <v>672.67</v>
      </c>
      <c r="K59" s="74">
        <v>789.96</v>
      </c>
      <c r="L59" s="74"/>
      <c r="M59" s="74"/>
      <c r="N59" s="74"/>
      <c r="O59" s="71"/>
      <c r="P59" s="44">
        <f t="shared" si="27"/>
        <v>6269.7699999999995</v>
      </c>
      <c r="Q59" s="46"/>
      <c r="R59" s="46"/>
      <c r="S59" s="46"/>
      <c r="T59" s="46"/>
      <c r="U59" s="46"/>
      <c r="V59" s="46"/>
      <c r="W59" s="46"/>
    </row>
    <row r="60" spans="1:23" ht="18" customHeight="1" x14ac:dyDescent="0.25">
      <c r="A60" s="67" t="s">
        <v>2</v>
      </c>
      <c r="B60" s="76" t="s">
        <v>168</v>
      </c>
      <c r="C60" s="74">
        <v>260</v>
      </c>
      <c r="D60" s="74">
        <v>212.59100000000001</v>
      </c>
      <c r="E60" s="74">
        <f>10.169+257.1</f>
        <v>267.26900000000001</v>
      </c>
      <c r="F60" s="74">
        <f>13.5+419.88</f>
        <v>433.38</v>
      </c>
      <c r="G60" s="74">
        <v>451.2</v>
      </c>
      <c r="H60" s="74">
        <v>371.53</v>
      </c>
      <c r="I60" s="74">
        <v>402.86</v>
      </c>
      <c r="J60" s="74">
        <v>408.34</v>
      </c>
      <c r="K60" s="74">
        <v>388.1</v>
      </c>
      <c r="L60" s="74"/>
      <c r="M60" s="74"/>
      <c r="N60" s="74"/>
      <c r="O60" s="71"/>
      <c r="P60" s="44">
        <f t="shared" si="27"/>
        <v>3195.27</v>
      </c>
      <c r="Q60" s="46"/>
      <c r="R60" s="46"/>
      <c r="S60" s="46"/>
      <c r="T60" s="46"/>
      <c r="U60" s="46"/>
      <c r="V60" s="46"/>
      <c r="W60" s="46"/>
    </row>
    <row r="61" spans="1:23" ht="18" customHeight="1" x14ac:dyDescent="0.25">
      <c r="A61" s="67" t="s">
        <v>2</v>
      </c>
      <c r="B61" s="76" t="s">
        <v>169</v>
      </c>
      <c r="C61" s="74">
        <v>208.52</v>
      </c>
      <c r="D61" s="74">
        <v>140.65</v>
      </c>
      <c r="E61" s="74">
        <v>165.3</v>
      </c>
      <c r="F61" s="74">
        <v>323.29000000000002</v>
      </c>
      <c r="G61" s="74">
        <v>452.07</v>
      </c>
      <c r="H61" s="74">
        <v>400.3</v>
      </c>
      <c r="I61" s="74">
        <v>407.55</v>
      </c>
      <c r="J61" s="74">
        <v>304.83999999999997</v>
      </c>
      <c r="K61" s="74">
        <v>266.77999999999997</v>
      </c>
      <c r="L61" s="74"/>
      <c r="M61" s="74"/>
      <c r="N61" s="74"/>
      <c r="O61" s="71"/>
      <c r="P61" s="44">
        <f t="shared" si="27"/>
        <v>2669.3</v>
      </c>
      <c r="Q61" s="46"/>
      <c r="R61" s="46"/>
      <c r="S61" s="46"/>
      <c r="T61" s="46"/>
      <c r="U61" s="46"/>
      <c r="V61" s="46"/>
      <c r="W61" s="46"/>
    </row>
    <row r="62" spans="1:23" ht="18" customHeight="1" x14ac:dyDescent="0.25">
      <c r="A62" s="67" t="s">
        <v>2</v>
      </c>
      <c r="B62" s="76" t="s">
        <v>170</v>
      </c>
      <c r="C62" s="74">
        <v>266.10000000000002</v>
      </c>
      <c r="D62" s="74">
        <v>212.73</v>
      </c>
      <c r="E62" s="74">
        <v>182.9</v>
      </c>
      <c r="F62" s="198">
        <v>158.35</v>
      </c>
      <c r="G62" s="198">
        <v>238.52</v>
      </c>
      <c r="H62" s="70">
        <v>171.81</v>
      </c>
      <c r="I62" s="74">
        <v>141.79</v>
      </c>
      <c r="J62" s="74">
        <v>166.69</v>
      </c>
      <c r="K62" s="74">
        <v>101.1</v>
      </c>
      <c r="L62" s="74"/>
      <c r="M62" s="74"/>
      <c r="N62" s="74"/>
      <c r="O62" s="71"/>
      <c r="P62" s="44">
        <f t="shared" si="27"/>
        <v>1639.99</v>
      </c>
      <c r="Q62" s="46"/>
      <c r="R62" s="46"/>
      <c r="S62" s="46"/>
      <c r="T62" s="46"/>
      <c r="U62" s="46"/>
      <c r="V62" s="46"/>
      <c r="W62" s="46"/>
    </row>
    <row r="63" spans="1:23" ht="18" customHeight="1" x14ac:dyDescent="0.25">
      <c r="A63" s="68" t="s">
        <v>12</v>
      </c>
      <c r="B63" s="233" t="s">
        <v>41</v>
      </c>
      <c r="C63" s="231">
        <v>973.4</v>
      </c>
      <c r="D63" s="231">
        <v>834.45</v>
      </c>
      <c r="E63" s="231">
        <v>906.7</v>
      </c>
      <c r="F63" s="231">
        <v>683.03</v>
      </c>
      <c r="G63" s="231">
        <v>248.29</v>
      </c>
      <c r="H63" s="231">
        <v>0</v>
      </c>
      <c r="I63" s="231">
        <v>0</v>
      </c>
      <c r="J63" s="231">
        <v>0</v>
      </c>
      <c r="K63" s="231">
        <v>0</v>
      </c>
      <c r="L63" s="240">
        <v>1104.31</v>
      </c>
      <c r="M63" s="240">
        <v>1781.35</v>
      </c>
      <c r="N63" s="231">
        <v>-487.59</v>
      </c>
      <c r="O63" s="240">
        <f t="shared" ref="O63:O77" si="28">SUM(C63:N63)/12</f>
        <v>503.66166666666669</v>
      </c>
      <c r="P63" s="238">
        <f t="shared" si="27"/>
        <v>6043.9400000000005</v>
      </c>
      <c r="Q63" s="94">
        <f>D43-P63</f>
        <v>0</v>
      </c>
      <c r="R63" s="62" t="s">
        <v>153</v>
      </c>
      <c r="S63" s="62"/>
      <c r="T63" s="62"/>
      <c r="U63" s="62"/>
      <c r="V63" s="62"/>
      <c r="W63" s="62"/>
    </row>
    <row r="64" spans="1:23" ht="18" customHeight="1" x14ac:dyDescent="0.25">
      <c r="A64" s="67" t="s">
        <v>2</v>
      </c>
      <c r="B64" s="53" t="s">
        <v>42</v>
      </c>
      <c r="C64" s="74">
        <v>12.05</v>
      </c>
      <c r="D64" s="74">
        <v>10.33</v>
      </c>
      <c r="E64" s="74">
        <v>10.36</v>
      </c>
      <c r="F64" s="74">
        <v>7.62</v>
      </c>
      <c r="G64" s="74">
        <v>2.77</v>
      </c>
      <c r="H64" s="74">
        <v>0</v>
      </c>
      <c r="I64" s="74">
        <v>0</v>
      </c>
      <c r="J64" s="74">
        <v>0</v>
      </c>
      <c r="K64" s="74">
        <v>0</v>
      </c>
      <c r="L64" s="74">
        <v>5.35</v>
      </c>
      <c r="M64" s="74">
        <v>8.6300000000000008</v>
      </c>
      <c r="N64" s="74">
        <v>15.89</v>
      </c>
      <c r="O64" s="71">
        <f t="shared" si="28"/>
        <v>6.083333333333333</v>
      </c>
      <c r="P64" s="44">
        <f t="shared" si="27"/>
        <v>73</v>
      </c>
      <c r="Q64" s="228">
        <f>C43-P64</f>
        <v>0</v>
      </c>
      <c r="R64" s="46"/>
      <c r="S64" s="46"/>
      <c r="T64" s="46"/>
      <c r="U64" s="46"/>
      <c r="V64" s="46"/>
      <c r="W64" s="46"/>
    </row>
    <row r="65" spans="1:23" ht="18" customHeight="1" x14ac:dyDescent="0.25">
      <c r="A65" s="67" t="s">
        <v>2</v>
      </c>
      <c r="B65" s="76" t="s">
        <v>166</v>
      </c>
      <c r="C65" s="74">
        <v>12.05</v>
      </c>
      <c r="D65" s="74">
        <v>10.33</v>
      </c>
      <c r="E65" s="74">
        <v>10.36</v>
      </c>
      <c r="F65" s="74">
        <v>7.62</v>
      </c>
      <c r="G65" s="74">
        <v>2.77</v>
      </c>
      <c r="H65" s="74">
        <v>0</v>
      </c>
      <c r="I65" s="74">
        <v>0</v>
      </c>
      <c r="J65" s="74">
        <v>0</v>
      </c>
      <c r="K65" s="74">
        <v>0</v>
      </c>
      <c r="L65" s="74">
        <v>5.35</v>
      </c>
      <c r="M65" s="74">
        <v>8.6300000000000008</v>
      </c>
      <c r="N65" s="74">
        <v>15.89</v>
      </c>
      <c r="O65" s="71">
        <f t="shared" si="28"/>
        <v>6.083333333333333</v>
      </c>
      <c r="P65" s="44">
        <f t="shared" si="27"/>
        <v>73</v>
      </c>
      <c r="Q65" s="46"/>
      <c r="R65" s="46"/>
      <c r="S65" s="46"/>
      <c r="T65" s="46"/>
      <c r="U65" s="46"/>
      <c r="V65" s="46"/>
      <c r="W65" s="46"/>
    </row>
    <row r="66" spans="1:23" ht="30.75" customHeight="1" x14ac:dyDescent="0.25">
      <c r="A66" s="68" t="s">
        <v>15</v>
      </c>
      <c r="B66" s="233" t="s">
        <v>47</v>
      </c>
      <c r="C66" s="70">
        <v>3442.37</v>
      </c>
      <c r="D66" s="70">
        <v>2091.11</v>
      </c>
      <c r="E66" s="70">
        <v>1948.03</v>
      </c>
      <c r="F66" s="70">
        <v>2049.96</v>
      </c>
      <c r="G66" s="70">
        <v>969.33</v>
      </c>
      <c r="H66" s="70">
        <v>331.04</v>
      </c>
      <c r="I66" s="70">
        <v>123.47</v>
      </c>
      <c r="J66" s="70">
        <v>84.99</v>
      </c>
      <c r="K66" s="71">
        <v>1301.26</v>
      </c>
      <c r="L66" s="71">
        <v>2211</v>
      </c>
      <c r="M66" s="71">
        <v>3569.74</v>
      </c>
      <c r="N66" s="71">
        <v>2721.65</v>
      </c>
      <c r="O66" s="240">
        <f t="shared" si="28"/>
        <v>1736.9958333333334</v>
      </c>
      <c r="P66" s="238">
        <f t="shared" si="27"/>
        <v>20843.95</v>
      </c>
      <c r="Q66" s="94">
        <f>D44-P66</f>
        <v>0</v>
      </c>
      <c r="R66" s="62" t="s">
        <v>153</v>
      </c>
      <c r="S66" s="62"/>
      <c r="T66" s="62"/>
      <c r="U66" s="62"/>
      <c r="V66" s="62"/>
      <c r="W66" s="62"/>
    </row>
    <row r="67" spans="1:23" ht="18" customHeight="1" x14ac:dyDescent="0.25">
      <c r="A67" s="67" t="s">
        <v>2</v>
      </c>
      <c r="B67" s="53" t="s">
        <v>46</v>
      </c>
      <c r="C67" s="75">
        <v>2082</v>
      </c>
      <c r="D67" s="75">
        <v>1606</v>
      </c>
      <c r="E67" s="75">
        <v>1494</v>
      </c>
      <c r="F67" s="75">
        <v>1079</v>
      </c>
      <c r="G67" s="74">
        <v>626</v>
      </c>
      <c r="H67" s="74">
        <v>221</v>
      </c>
      <c r="I67" s="74">
        <v>66</v>
      </c>
      <c r="J67" s="74">
        <v>29</v>
      </c>
      <c r="K67" s="74">
        <v>343</v>
      </c>
      <c r="L67" s="74">
        <v>757.33</v>
      </c>
      <c r="M67" s="75">
        <v>1225.33</v>
      </c>
      <c r="N67" s="75">
        <v>1003.67</v>
      </c>
      <c r="O67" s="71">
        <f t="shared" si="28"/>
        <v>877.69416666666666</v>
      </c>
      <c r="P67" s="44">
        <f t="shared" si="27"/>
        <v>10532.33</v>
      </c>
      <c r="Q67" s="228">
        <f>C44-P67</f>
        <v>0</v>
      </c>
      <c r="R67" s="62" t="s">
        <v>153</v>
      </c>
      <c r="S67" s="46"/>
      <c r="T67" s="46"/>
      <c r="U67" s="46"/>
      <c r="V67" s="46"/>
      <c r="W67" s="46"/>
    </row>
    <row r="68" spans="1:23" ht="18" customHeight="1" x14ac:dyDescent="0.25">
      <c r="A68" s="67" t="s">
        <v>2</v>
      </c>
      <c r="B68" s="76" t="s">
        <v>167</v>
      </c>
      <c r="C68" s="75">
        <v>1543</v>
      </c>
      <c r="D68" s="75">
        <v>1180</v>
      </c>
      <c r="E68" s="75">
        <v>1085</v>
      </c>
      <c r="F68" s="75">
        <v>816</v>
      </c>
      <c r="G68" s="75">
        <v>457</v>
      </c>
      <c r="H68" s="75">
        <v>137</v>
      </c>
      <c r="I68" s="75">
        <v>51</v>
      </c>
      <c r="J68" s="74">
        <v>0</v>
      </c>
      <c r="K68" s="75">
        <v>201</v>
      </c>
      <c r="L68" s="75"/>
      <c r="M68" s="75"/>
      <c r="N68" s="75"/>
      <c r="O68" s="71"/>
      <c r="P68" s="44">
        <f t="shared" si="27"/>
        <v>5470</v>
      </c>
      <c r="Q68" s="46"/>
      <c r="R68" s="46"/>
      <c r="S68" s="46"/>
      <c r="T68" s="46"/>
      <c r="U68" s="46"/>
      <c r="V68" s="46"/>
      <c r="W68" s="46"/>
    </row>
    <row r="69" spans="1:23" ht="18" customHeight="1" x14ac:dyDescent="0.25">
      <c r="A69" s="67" t="s">
        <v>2</v>
      </c>
      <c r="B69" s="76" t="s">
        <v>163</v>
      </c>
      <c r="C69" s="74">
        <v>539</v>
      </c>
      <c r="D69" s="74">
        <v>426</v>
      </c>
      <c r="E69" s="74">
        <v>409</v>
      </c>
      <c r="F69" s="74">
        <v>263</v>
      </c>
      <c r="G69" s="74">
        <v>169</v>
      </c>
      <c r="H69" s="74">
        <v>84</v>
      </c>
      <c r="I69" s="74">
        <v>15</v>
      </c>
      <c r="J69" s="74">
        <v>29</v>
      </c>
      <c r="K69" s="74">
        <v>142</v>
      </c>
      <c r="L69" s="74"/>
      <c r="M69" s="74"/>
      <c r="N69" s="74"/>
      <c r="O69" s="71"/>
      <c r="P69" s="44">
        <f t="shared" si="27"/>
        <v>2076</v>
      </c>
      <c r="Q69" s="46"/>
      <c r="R69" s="46"/>
      <c r="S69" s="46"/>
      <c r="T69" s="46"/>
      <c r="U69" s="46"/>
      <c r="V69" s="46"/>
      <c r="W69" s="46"/>
    </row>
    <row r="70" spans="1:23" ht="18" customHeight="1" x14ac:dyDescent="0.25">
      <c r="A70" s="68" t="s">
        <v>19</v>
      </c>
      <c r="B70" s="233" t="s">
        <v>51</v>
      </c>
      <c r="C70" s="240">
        <v>2816.16</v>
      </c>
      <c r="D70" s="231">
        <v>0</v>
      </c>
      <c r="E70" s="231">
        <v>0</v>
      </c>
      <c r="F70" s="231">
        <v>0</v>
      </c>
      <c r="G70" s="240">
        <v>3504.76</v>
      </c>
      <c r="H70" s="231">
        <v>0</v>
      </c>
      <c r="I70" s="231">
        <v>0</v>
      </c>
      <c r="J70" s="231">
        <v>0</v>
      </c>
      <c r="K70" s="231">
        <v>0</v>
      </c>
      <c r="L70" s="231">
        <v>0</v>
      </c>
      <c r="M70" s="231">
        <v>0</v>
      </c>
      <c r="N70" s="231">
        <v>540.29</v>
      </c>
      <c r="O70" s="240">
        <f t="shared" si="28"/>
        <v>571.76750000000004</v>
      </c>
      <c r="P70" s="238">
        <f t="shared" si="27"/>
        <v>6861.21</v>
      </c>
      <c r="Q70" s="94">
        <f>D45-P70</f>
        <v>0</v>
      </c>
      <c r="R70" s="62"/>
      <c r="S70" s="62"/>
      <c r="T70" s="62"/>
      <c r="U70" s="62"/>
      <c r="V70" s="62"/>
      <c r="W70" s="62"/>
    </row>
    <row r="71" spans="1:23" ht="18" customHeight="1" x14ac:dyDescent="0.25">
      <c r="A71" s="67" t="s">
        <v>52</v>
      </c>
      <c r="B71" s="77" t="s">
        <v>171</v>
      </c>
      <c r="C71" s="85">
        <v>0</v>
      </c>
      <c r="D71" s="85">
        <v>0</v>
      </c>
      <c r="E71" s="85">
        <v>0</v>
      </c>
      <c r="F71" s="85">
        <v>0</v>
      </c>
      <c r="G71" s="85">
        <v>0</v>
      </c>
      <c r="H71" s="85">
        <v>0</v>
      </c>
      <c r="I71" s="85">
        <v>0</v>
      </c>
      <c r="J71" s="85">
        <v>0</v>
      </c>
      <c r="K71" s="85">
        <v>0</v>
      </c>
      <c r="L71" s="85">
        <v>0</v>
      </c>
      <c r="M71" s="85">
        <v>0</v>
      </c>
      <c r="N71" s="85">
        <v>0</v>
      </c>
      <c r="O71" s="71"/>
      <c r="P71" s="44">
        <f t="shared" si="27"/>
        <v>0</v>
      </c>
      <c r="Q71" s="46"/>
      <c r="R71" s="46"/>
      <c r="S71" s="46"/>
      <c r="T71" s="46"/>
      <c r="U71" s="46"/>
      <c r="V71" s="46"/>
      <c r="W71" s="46"/>
    </row>
    <row r="72" spans="1:23" ht="18" customHeight="1" x14ac:dyDescent="0.25">
      <c r="A72" s="67" t="s">
        <v>2</v>
      </c>
      <c r="B72" s="77" t="s">
        <v>172</v>
      </c>
      <c r="C72" s="85"/>
      <c r="D72" s="85"/>
      <c r="E72" s="85"/>
      <c r="F72" s="85"/>
      <c r="G72" s="85"/>
      <c r="H72" s="85"/>
      <c r="I72" s="85"/>
      <c r="J72" s="85" t="s">
        <v>2</v>
      </c>
      <c r="K72" s="85"/>
      <c r="L72" s="85"/>
      <c r="M72" s="85"/>
      <c r="N72" s="85"/>
      <c r="O72" s="71"/>
      <c r="P72" s="44">
        <f t="shared" si="27"/>
        <v>0</v>
      </c>
      <c r="Q72" s="46"/>
      <c r="R72" s="46"/>
      <c r="S72" s="46"/>
      <c r="T72" s="46"/>
      <c r="U72" s="46"/>
      <c r="V72" s="46"/>
      <c r="W72" s="46"/>
    </row>
    <row r="73" spans="1:23" ht="18" customHeight="1" x14ac:dyDescent="0.25">
      <c r="A73" s="67" t="s">
        <v>55</v>
      </c>
      <c r="B73" s="77" t="s">
        <v>173</v>
      </c>
      <c r="C73" s="85">
        <v>1064.68</v>
      </c>
      <c r="D73" s="85"/>
      <c r="E73" s="85"/>
      <c r="F73" s="85"/>
      <c r="G73" s="85">
        <v>736.89</v>
      </c>
      <c r="H73" s="85"/>
      <c r="I73" s="85"/>
      <c r="J73" s="85">
        <v>0</v>
      </c>
      <c r="K73" s="85"/>
      <c r="L73" s="85"/>
      <c r="M73" s="85"/>
      <c r="N73" s="85"/>
      <c r="O73" s="71"/>
      <c r="P73" s="44">
        <f t="shared" si="27"/>
        <v>1801.5700000000002</v>
      </c>
      <c r="Q73" s="46"/>
      <c r="R73" s="46"/>
      <c r="S73" s="46"/>
      <c r="T73" s="46"/>
      <c r="U73" s="46"/>
      <c r="V73" s="46"/>
      <c r="W73" s="46"/>
    </row>
    <row r="74" spans="1:23" ht="18" customHeight="1" x14ac:dyDescent="0.25">
      <c r="A74" s="67" t="s">
        <v>2</v>
      </c>
      <c r="B74" s="77" t="s">
        <v>174</v>
      </c>
      <c r="C74" s="74">
        <v>4.2</v>
      </c>
      <c r="D74" s="74"/>
      <c r="E74" s="74"/>
      <c r="F74" s="74"/>
      <c r="G74" s="74">
        <v>2.1</v>
      </c>
      <c r="H74" s="74"/>
      <c r="I74" s="74"/>
      <c r="J74" s="74" t="s">
        <v>2</v>
      </c>
      <c r="K74" s="74"/>
      <c r="L74" s="74"/>
      <c r="M74" s="74"/>
      <c r="N74" s="74"/>
      <c r="O74" s="71"/>
      <c r="P74" s="44">
        <f t="shared" si="27"/>
        <v>6.3000000000000007</v>
      </c>
      <c r="Q74" s="46"/>
      <c r="R74" s="46"/>
      <c r="S74" s="46"/>
      <c r="T74" s="46"/>
      <c r="U74" s="46"/>
      <c r="V74" s="46"/>
      <c r="W74" s="46"/>
    </row>
    <row r="75" spans="1:23" ht="18" customHeight="1" x14ac:dyDescent="0.25">
      <c r="A75" s="67" t="s">
        <v>156</v>
      </c>
      <c r="B75" s="77" t="s">
        <v>175</v>
      </c>
      <c r="C75" s="75">
        <f>735.08+1016.4</f>
        <v>1751.48</v>
      </c>
      <c r="D75" s="75"/>
      <c r="E75" s="75"/>
      <c r="F75" s="75"/>
      <c r="G75" s="75">
        <v>2767.87</v>
      </c>
      <c r="H75" s="75"/>
      <c r="I75" s="75"/>
      <c r="J75" s="74">
        <v>0</v>
      </c>
      <c r="K75" s="75"/>
      <c r="L75" s="75"/>
      <c r="M75" s="75"/>
      <c r="N75" s="75"/>
      <c r="O75" s="71"/>
      <c r="P75" s="44">
        <f t="shared" si="27"/>
        <v>4519.3500000000004</v>
      </c>
      <c r="Q75" s="46"/>
      <c r="R75" s="46"/>
      <c r="S75" s="46"/>
      <c r="T75" s="46"/>
      <c r="U75" s="46"/>
      <c r="V75" s="46"/>
      <c r="W75" s="46"/>
    </row>
    <row r="76" spans="1:23" ht="18" customHeight="1" x14ac:dyDescent="0.25">
      <c r="A76" s="67" t="s">
        <v>2</v>
      </c>
      <c r="B76" s="77" t="s">
        <v>176</v>
      </c>
      <c r="C76" s="74">
        <f>13.5+18</f>
        <v>31.5</v>
      </c>
      <c r="D76" s="74"/>
      <c r="E76" s="74"/>
      <c r="F76" s="74"/>
      <c r="G76" s="74">
        <v>49.5</v>
      </c>
      <c r="H76" s="74"/>
      <c r="I76" s="74"/>
      <c r="J76" s="74" t="s">
        <v>2</v>
      </c>
      <c r="K76" s="74"/>
      <c r="L76" s="74"/>
      <c r="M76" s="74"/>
      <c r="N76" s="74"/>
      <c r="O76" s="71"/>
      <c r="P76" s="44">
        <f t="shared" si="27"/>
        <v>81</v>
      </c>
      <c r="Q76" s="46"/>
      <c r="R76" s="46"/>
      <c r="S76" s="46"/>
      <c r="T76" s="46"/>
      <c r="U76" s="46"/>
      <c r="V76" s="46"/>
      <c r="W76" s="46"/>
    </row>
    <row r="77" spans="1:23" ht="18" customHeight="1" x14ac:dyDescent="0.25">
      <c r="A77" s="68" t="s">
        <v>56</v>
      </c>
      <c r="B77" s="69" t="s">
        <v>57</v>
      </c>
      <c r="C77" s="240">
        <f>C79</f>
        <v>1895.14</v>
      </c>
      <c r="D77" s="240">
        <f t="shared" ref="D77:N77" si="29">D79</f>
        <v>1613.91</v>
      </c>
      <c r="E77" s="240">
        <f t="shared" si="29"/>
        <v>1664.34</v>
      </c>
      <c r="F77" s="240">
        <f t="shared" si="29"/>
        <v>1135.24</v>
      </c>
      <c r="G77" s="240">
        <f t="shared" si="29"/>
        <v>201.19</v>
      </c>
      <c r="H77" s="240">
        <f t="shared" si="29"/>
        <v>83.25</v>
      </c>
      <c r="I77" s="240">
        <f t="shared" si="29"/>
        <v>16.96</v>
      </c>
      <c r="J77" s="231">
        <v>0</v>
      </c>
      <c r="K77" s="240">
        <f t="shared" si="29"/>
        <v>0</v>
      </c>
      <c r="L77" s="240">
        <f t="shared" si="29"/>
        <v>0</v>
      </c>
      <c r="M77" s="240">
        <f t="shared" si="29"/>
        <v>0</v>
      </c>
      <c r="N77" s="240">
        <f t="shared" si="29"/>
        <v>2863.97</v>
      </c>
      <c r="O77" s="240">
        <f t="shared" si="28"/>
        <v>789.5</v>
      </c>
      <c r="P77" s="238">
        <f t="shared" si="27"/>
        <v>9474</v>
      </c>
      <c r="Q77" s="94">
        <f>D46-P77</f>
        <v>0</v>
      </c>
      <c r="R77" s="62" t="s">
        <v>153</v>
      </c>
      <c r="S77" s="62"/>
      <c r="T77" s="62"/>
      <c r="U77" s="62"/>
      <c r="V77" s="62"/>
      <c r="W77" s="62"/>
    </row>
    <row r="78" spans="1:23" ht="33" customHeight="1" x14ac:dyDescent="0.25">
      <c r="A78" s="67" t="s">
        <v>58</v>
      </c>
      <c r="B78" s="53" t="s">
        <v>59</v>
      </c>
      <c r="C78" s="74"/>
      <c r="D78" s="74"/>
      <c r="E78" s="74"/>
      <c r="F78" s="74"/>
      <c r="G78" s="74"/>
      <c r="H78" s="74"/>
      <c r="I78" s="74"/>
      <c r="J78" s="74" t="s">
        <v>2</v>
      </c>
      <c r="K78" s="74"/>
      <c r="L78" s="74"/>
      <c r="M78" s="74"/>
      <c r="N78" s="74"/>
      <c r="O78" s="71"/>
      <c r="P78" s="44">
        <f t="shared" si="27"/>
        <v>0</v>
      </c>
      <c r="Q78" s="46"/>
      <c r="R78" s="46"/>
      <c r="S78" s="46"/>
      <c r="T78" s="46"/>
      <c r="U78" s="46"/>
      <c r="V78" s="46"/>
      <c r="W78" s="46"/>
    </row>
    <row r="79" spans="1:23" ht="18" customHeight="1" x14ac:dyDescent="0.25">
      <c r="A79" s="67" t="s">
        <v>2</v>
      </c>
      <c r="B79" s="84" t="s">
        <v>60</v>
      </c>
      <c r="C79" s="87">
        <v>1895.14</v>
      </c>
      <c r="D79" s="87">
        <v>1613.91</v>
      </c>
      <c r="E79" s="87">
        <v>1664.34</v>
      </c>
      <c r="F79" s="87">
        <v>1135.24</v>
      </c>
      <c r="G79" s="86">
        <v>201.19</v>
      </c>
      <c r="H79" s="86">
        <v>83.25</v>
      </c>
      <c r="I79" s="86">
        <v>16.96</v>
      </c>
      <c r="J79" s="86">
        <v>0</v>
      </c>
      <c r="K79" s="86">
        <v>0</v>
      </c>
      <c r="L79" s="86">
        <v>0</v>
      </c>
      <c r="M79" s="86">
        <v>0</v>
      </c>
      <c r="N79" s="87">
        <v>2863.97</v>
      </c>
      <c r="O79" s="87"/>
      <c r="P79" s="44">
        <f t="shared" si="27"/>
        <v>9474</v>
      </c>
      <c r="Q79" s="46"/>
      <c r="R79" s="46"/>
      <c r="S79" s="46"/>
      <c r="T79" s="46"/>
      <c r="U79" s="46"/>
      <c r="V79" s="46"/>
      <c r="W79" s="46"/>
    </row>
    <row r="80" spans="1:23" ht="18" customHeight="1" x14ac:dyDescent="0.25">
      <c r="A80" s="67" t="s">
        <v>2</v>
      </c>
      <c r="B80" s="53" t="s">
        <v>61</v>
      </c>
      <c r="C80" s="74">
        <v>956.5</v>
      </c>
      <c r="D80" s="74">
        <v>926.5</v>
      </c>
      <c r="E80" s="74">
        <v>926.5</v>
      </c>
      <c r="F80" s="74">
        <v>926.5</v>
      </c>
      <c r="G80" s="74">
        <v>808.6</v>
      </c>
      <c r="H80" s="74">
        <v>808.6</v>
      </c>
      <c r="I80" s="74"/>
      <c r="J80" s="74" t="s">
        <v>2</v>
      </c>
      <c r="K80" s="74" t="s">
        <v>2</v>
      </c>
      <c r="L80" s="74" t="s">
        <v>2</v>
      </c>
      <c r="M80" s="74" t="s">
        <v>2</v>
      </c>
      <c r="N80" s="74" t="s">
        <v>2</v>
      </c>
      <c r="O80" s="74" t="s">
        <v>2</v>
      </c>
      <c r="P80" s="44">
        <f t="shared" si="27"/>
        <v>5353.2000000000007</v>
      </c>
      <c r="Q80" s="46"/>
      <c r="R80" s="46"/>
      <c r="S80" s="46"/>
      <c r="T80" s="46"/>
      <c r="U80" s="46"/>
      <c r="V80" s="46"/>
      <c r="W80" s="46"/>
    </row>
    <row r="81" spans="1:23" ht="18" customHeight="1" x14ac:dyDescent="0.25">
      <c r="A81" s="78" t="s">
        <v>62</v>
      </c>
      <c r="B81" s="53" t="s">
        <v>63</v>
      </c>
      <c r="C81" s="74" t="s">
        <v>2</v>
      </c>
      <c r="D81" s="74" t="s">
        <v>2</v>
      </c>
      <c r="E81" s="74" t="s">
        <v>2</v>
      </c>
      <c r="F81" s="74" t="s">
        <v>2</v>
      </c>
      <c r="G81" s="74" t="s">
        <v>2</v>
      </c>
      <c r="H81" s="74" t="s">
        <v>2</v>
      </c>
      <c r="I81" s="74" t="s">
        <v>2</v>
      </c>
      <c r="J81" s="74" t="s">
        <v>2</v>
      </c>
      <c r="K81" s="74" t="s">
        <v>2</v>
      </c>
      <c r="L81" s="74" t="s">
        <v>2</v>
      </c>
      <c r="M81" s="74" t="s">
        <v>2</v>
      </c>
      <c r="N81" s="74" t="s">
        <v>2</v>
      </c>
      <c r="O81" s="74" t="s">
        <v>2</v>
      </c>
      <c r="P81" s="44">
        <f t="shared" si="27"/>
        <v>0</v>
      </c>
      <c r="Q81" s="46"/>
      <c r="R81" s="46"/>
      <c r="S81" s="46"/>
      <c r="T81" s="46"/>
      <c r="U81" s="46"/>
      <c r="V81" s="46"/>
      <c r="W81" s="46"/>
    </row>
    <row r="82" spans="1:23" ht="18" customHeight="1" x14ac:dyDescent="0.25">
      <c r="A82" s="78" t="s">
        <v>2</v>
      </c>
      <c r="B82" s="79" t="s">
        <v>10</v>
      </c>
      <c r="C82" s="74" t="s">
        <v>2</v>
      </c>
      <c r="D82" s="74" t="s">
        <v>2</v>
      </c>
      <c r="E82" s="74" t="s">
        <v>2</v>
      </c>
      <c r="F82" s="74" t="s">
        <v>2</v>
      </c>
      <c r="G82" s="74" t="s">
        <v>2</v>
      </c>
      <c r="H82" s="74" t="s">
        <v>2</v>
      </c>
      <c r="I82" s="74" t="s">
        <v>2</v>
      </c>
      <c r="J82" s="74" t="s">
        <v>2</v>
      </c>
      <c r="K82" s="74" t="s">
        <v>2</v>
      </c>
      <c r="L82" s="74" t="s">
        <v>2</v>
      </c>
      <c r="M82" s="74" t="s">
        <v>2</v>
      </c>
      <c r="N82" s="74" t="s">
        <v>2</v>
      </c>
      <c r="O82" s="74" t="s">
        <v>2</v>
      </c>
      <c r="P82" s="44">
        <f t="shared" si="27"/>
        <v>0</v>
      </c>
      <c r="Q82" s="46"/>
      <c r="R82" s="46"/>
      <c r="S82" s="46"/>
      <c r="T82" s="46"/>
      <c r="U82" s="46"/>
      <c r="V82" s="46"/>
      <c r="W82" s="46"/>
    </row>
    <row r="83" spans="1:23" ht="18" customHeight="1" x14ac:dyDescent="0.25">
      <c r="A83" s="78" t="s">
        <v>2</v>
      </c>
      <c r="B83" s="88" t="s">
        <v>177</v>
      </c>
      <c r="C83" s="87">
        <f>SUM(C84:C89)</f>
        <v>1895.1371999999999</v>
      </c>
      <c r="D83" s="87">
        <f t="shared" ref="D83:I83" si="30">SUM(D84:D89)</f>
        <v>1613.9119000000001</v>
      </c>
      <c r="E83" s="87">
        <f t="shared" si="30"/>
        <v>1664.3424</v>
      </c>
      <c r="F83" s="87">
        <f t="shared" si="30"/>
        <v>1135.2401</v>
      </c>
      <c r="G83" s="87">
        <f t="shared" si="30"/>
        <v>201.19</v>
      </c>
      <c r="H83" s="87">
        <f t="shared" si="30"/>
        <v>83.25</v>
      </c>
      <c r="I83" s="87">
        <f t="shared" si="30"/>
        <v>16.96</v>
      </c>
      <c r="J83" s="86">
        <v>0</v>
      </c>
      <c r="K83" s="86">
        <v>0</v>
      </c>
      <c r="L83" s="86">
        <v>0</v>
      </c>
      <c r="M83" s="86">
        <v>0</v>
      </c>
      <c r="N83" s="86">
        <v>0</v>
      </c>
      <c r="O83" s="87"/>
      <c r="P83" s="44">
        <f t="shared" si="27"/>
        <v>6610.0315999999993</v>
      </c>
      <c r="Q83" s="46"/>
      <c r="R83" s="46"/>
      <c r="S83" s="46"/>
      <c r="T83" s="46"/>
      <c r="U83" s="46"/>
      <c r="V83" s="46"/>
      <c r="W83" s="46"/>
    </row>
    <row r="84" spans="1:23" ht="18" customHeight="1" x14ac:dyDescent="0.25">
      <c r="A84" s="78" t="s">
        <v>2</v>
      </c>
      <c r="B84" s="79" t="s">
        <v>161</v>
      </c>
      <c r="C84" s="74">
        <v>374.65</v>
      </c>
      <c r="D84" s="74">
        <v>318.77</v>
      </c>
      <c r="E84" s="74">
        <v>322.16000000000003</v>
      </c>
      <c r="F84" s="198">
        <v>243.05</v>
      </c>
      <c r="G84" s="198">
        <v>111.53</v>
      </c>
      <c r="H84" s="74">
        <v>27.25</v>
      </c>
      <c r="I84" s="74"/>
      <c r="J84" s="74">
        <v>0</v>
      </c>
      <c r="K84" s="74"/>
      <c r="L84" s="74"/>
      <c r="M84" s="74"/>
      <c r="N84" s="74"/>
      <c r="O84" s="74"/>
      <c r="P84" s="44">
        <f t="shared" si="27"/>
        <v>1397.4099999999999</v>
      </c>
      <c r="Q84" s="46"/>
      <c r="R84" s="46"/>
      <c r="S84" s="46"/>
      <c r="T84" s="46"/>
      <c r="U84" s="46"/>
      <c r="V84" s="46"/>
      <c r="W84" s="46"/>
    </row>
    <row r="85" spans="1:23" ht="18" customHeight="1" x14ac:dyDescent="0.25">
      <c r="A85" s="78" t="s">
        <v>2</v>
      </c>
      <c r="B85" s="79" t="s">
        <v>164</v>
      </c>
      <c r="C85" s="74">
        <v>448.04</v>
      </c>
      <c r="D85" s="74">
        <v>359.34</v>
      </c>
      <c r="E85" s="74">
        <f>374.86</f>
        <v>374.86</v>
      </c>
      <c r="F85" s="198">
        <v>220.81</v>
      </c>
      <c r="G85" s="198">
        <v>0</v>
      </c>
      <c r="H85" s="74"/>
      <c r="I85" s="74"/>
      <c r="J85" s="74">
        <v>0</v>
      </c>
      <c r="K85" s="74"/>
      <c r="L85" s="74"/>
      <c r="M85" s="74"/>
      <c r="N85" s="74"/>
      <c r="O85" s="74"/>
      <c r="P85" s="44">
        <f t="shared" si="27"/>
        <v>1403.05</v>
      </c>
      <c r="Q85" s="46"/>
      <c r="R85" s="46"/>
      <c r="S85" s="46"/>
      <c r="T85" s="46"/>
      <c r="U85" s="46"/>
      <c r="V85" s="46"/>
      <c r="W85" s="46"/>
    </row>
    <row r="86" spans="1:23" ht="18" customHeight="1" x14ac:dyDescent="0.25">
      <c r="A86" s="78" t="s">
        <v>2</v>
      </c>
      <c r="B86" s="79" t="s">
        <v>165</v>
      </c>
      <c r="C86" s="74">
        <f>588.24*1.21</f>
        <v>711.7704</v>
      </c>
      <c r="D86" s="74">
        <f>506.16*1.21</f>
        <v>612.45360000000005</v>
      </c>
      <c r="E86" s="74">
        <f>526.68*1.21</f>
        <v>637.28279999999995</v>
      </c>
      <c r="F86" s="198">
        <f>347.81*1.21</f>
        <v>420.8501</v>
      </c>
      <c r="G86" s="198">
        <v>16.96</v>
      </c>
      <c r="H86" s="74">
        <v>39</v>
      </c>
      <c r="I86" s="74">
        <v>16.96</v>
      </c>
      <c r="J86" s="74">
        <v>0</v>
      </c>
      <c r="K86" s="74"/>
      <c r="L86" s="74"/>
      <c r="M86" s="74"/>
      <c r="N86" s="74"/>
      <c r="O86" s="74"/>
      <c r="P86" s="44">
        <f t="shared" si="27"/>
        <v>2455.2769000000003</v>
      </c>
      <c r="Q86" s="46"/>
      <c r="R86" s="46"/>
      <c r="S86" s="46"/>
      <c r="T86" s="46"/>
      <c r="U86" s="46"/>
      <c r="V86" s="46"/>
      <c r="W86" s="46"/>
    </row>
    <row r="87" spans="1:23" ht="18" customHeight="1" x14ac:dyDescent="0.25">
      <c r="A87" s="78" t="s">
        <v>2</v>
      </c>
      <c r="B87" s="79" t="s">
        <v>170</v>
      </c>
      <c r="C87" s="74">
        <f>298.08*1.21</f>
        <v>360.67679999999996</v>
      </c>
      <c r="D87" s="74">
        <f>267.23*1.21</f>
        <v>323.34829999999999</v>
      </c>
      <c r="E87" s="74">
        <f>272.76*1.21</f>
        <v>330.03960000000001</v>
      </c>
      <c r="F87" s="198">
        <v>250.53</v>
      </c>
      <c r="G87" s="198">
        <v>72.7</v>
      </c>
      <c r="H87" s="74">
        <v>17</v>
      </c>
      <c r="I87" s="74"/>
      <c r="J87" s="74">
        <v>0</v>
      </c>
      <c r="K87" s="74"/>
      <c r="L87" s="74"/>
      <c r="M87" s="74"/>
      <c r="N87" s="74"/>
      <c r="O87" s="74"/>
      <c r="P87" s="44">
        <f t="shared" si="27"/>
        <v>1354.2946999999999</v>
      </c>
      <c r="Q87" s="46"/>
      <c r="R87" s="46"/>
      <c r="S87" s="46"/>
      <c r="T87" s="46"/>
      <c r="U87" s="46"/>
      <c r="V87" s="46"/>
      <c r="W87" s="46"/>
    </row>
    <row r="88" spans="1:23" ht="18" customHeight="1" x14ac:dyDescent="0.25">
      <c r="A88" s="78" t="s">
        <v>2</v>
      </c>
      <c r="B88" s="79" t="s">
        <v>16</v>
      </c>
      <c r="C88" s="74" t="s">
        <v>2</v>
      </c>
      <c r="D88" s="74" t="s">
        <v>2</v>
      </c>
      <c r="E88" s="74" t="s">
        <v>2</v>
      </c>
      <c r="F88" s="74" t="s">
        <v>2</v>
      </c>
      <c r="G88" s="74" t="s">
        <v>2</v>
      </c>
      <c r="H88" s="74" t="s">
        <v>2</v>
      </c>
      <c r="I88" s="74" t="s">
        <v>2</v>
      </c>
      <c r="J88" s="74" t="s">
        <v>2</v>
      </c>
      <c r="K88" s="74" t="s">
        <v>2</v>
      </c>
      <c r="L88" s="74" t="s">
        <v>2</v>
      </c>
      <c r="M88" s="74" t="s">
        <v>2</v>
      </c>
      <c r="N88" s="74" t="s">
        <v>2</v>
      </c>
      <c r="O88" s="74" t="s">
        <v>2</v>
      </c>
      <c r="P88" s="44">
        <f t="shared" si="27"/>
        <v>0</v>
      </c>
      <c r="Q88" s="46"/>
      <c r="R88" s="46"/>
      <c r="S88" s="46"/>
      <c r="T88" s="46"/>
      <c r="U88" s="46"/>
      <c r="V88" s="46"/>
      <c r="W88" s="46"/>
    </row>
    <row r="89" spans="1:23" ht="18" customHeight="1" x14ac:dyDescent="0.25">
      <c r="A89" s="67" t="s">
        <v>2</v>
      </c>
      <c r="B89" s="79" t="s">
        <v>20</v>
      </c>
      <c r="C89" s="74" t="s">
        <v>2</v>
      </c>
      <c r="D89" s="74" t="s">
        <v>2</v>
      </c>
      <c r="E89" s="74" t="s">
        <v>2</v>
      </c>
      <c r="F89" s="74" t="s">
        <v>2</v>
      </c>
      <c r="G89" s="74" t="s">
        <v>2</v>
      </c>
      <c r="H89" s="74" t="s">
        <v>2</v>
      </c>
      <c r="I89" s="74" t="s">
        <v>2</v>
      </c>
      <c r="J89" s="74" t="s">
        <v>2</v>
      </c>
      <c r="K89" s="74" t="s">
        <v>2</v>
      </c>
      <c r="L89" s="74" t="s">
        <v>2</v>
      </c>
      <c r="M89" s="74" t="s">
        <v>2</v>
      </c>
      <c r="N89" s="74" t="s">
        <v>2</v>
      </c>
      <c r="O89" s="74" t="s">
        <v>2</v>
      </c>
      <c r="P89" s="44">
        <f t="shared" si="27"/>
        <v>0</v>
      </c>
      <c r="Q89" s="46"/>
      <c r="R89" s="46"/>
      <c r="S89" s="46"/>
      <c r="T89" s="46"/>
      <c r="U89" s="46"/>
      <c r="V89" s="46"/>
      <c r="W89" s="46"/>
    </row>
    <row r="90" spans="1:23" ht="18" customHeight="1" x14ac:dyDescent="0.3">
      <c r="A90" s="434" t="s">
        <v>71</v>
      </c>
      <c r="B90" s="434"/>
      <c r="C90" s="434"/>
      <c r="D90" s="434"/>
      <c r="E90" s="434"/>
      <c r="F90" s="434"/>
      <c r="G90" s="434"/>
      <c r="H90" s="434"/>
      <c r="I90" s="434"/>
      <c r="J90" s="434"/>
      <c r="K90" s="434"/>
      <c r="L90" s="434"/>
      <c r="M90" s="434"/>
      <c r="N90" s="434"/>
      <c r="O90" s="82" t="s">
        <v>2</v>
      </c>
      <c r="P90" s="44">
        <f t="shared" ref="P90:P121" si="31">SUM(C90:N90)</f>
        <v>0</v>
      </c>
      <c r="Q90" s="46"/>
      <c r="R90" s="46"/>
      <c r="S90" s="46"/>
      <c r="T90" s="46"/>
      <c r="U90" s="46"/>
      <c r="V90" s="46"/>
      <c r="W90" s="46"/>
    </row>
    <row r="91" spans="1:23" ht="18" customHeight="1" x14ac:dyDescent="0.35">
      <c r="A91" s="432" t="s">
        <v>1</v>
      </c>
      <c r="B91" s="432"/>
      <c r="C91" s="432"/>
      <c r="D91" s="432"/>
      <c r="E91" s="432"/>
      <c r="F91" s="432"/>
      <c r="G91" s="432"/>
      <c r="H91" s="432"/>
      <c r="I91" s="432"/>
      <c r="J91" s="432"/>
      <c r="K91" s="432"/>
      <c r="L91" s="432"/>
      <c r="M91" s="432"/>
      <c r="N91" s="432"/>
      <c r="O91" s="432"/>
      <c r="P91" s="44">
        <f t="shared" si="31"/>
        <v>0</v>
      </c>
      <c r="Q91" s="46"/>
      <c r="R91" s="46"/>
      <c r="S91" s="46"/>
      <c r="T91" s="46"/>
      <c r="U91" s="46"/>
      <c r="V91" s="46"/>
      <c r="W91" s="46"/>
    </row>
    <row r="92" spans="1:23" ht="30" customHeight="1" x14ac:dyDescent="0.25">
      <c r="A92" s="47" t="s">
        <v>2</v>
      </c>
      <c r="B92" s="48" t="s">
        <v>2</v>
      </c>
      <c r="C92" s="48" t="s">
        <v>3</v>
      </c>
      <c r="D92" s="48" t="s">
        <v>4</v>
      </c>
      <c r="E92" s="48" t="s">
        <v>5</v>
      </c>
      <c r="F92" s="48" t="s">
        <v>6</v>
      </c>
      <c r="G92" s="49"/>
      <c r="H92" s="49"/>
      <c r="I92" s="49"/>
      <c r="J92" s="49"/>
      <c r="K92" s="49"/>
      <c r="L92" s="289"/>
      <c r="M92" s="290"/>
      <c r="N92" s="290"/>
      <c r="O92" s="290"/>
      <c r="P92" s="44">
        <f t="shared" si="31"/>
        <v>0</v>
      </c>
      <c r="Q92" s="46"/>
      <c r="R92" s="46"/>
      <c r="S92" s="46"/>
      <c r="T92" s="46"/>
      <c r="U92" s="46"/>
      <c r="V92" s="46"/>
      <c r="W92" s="46"/>
    </row>
    <row r="93" spans="1:23" ht="18" customHeight="1" x14ac:dyDescent="0.25">
      <c r="A93" s="52" t="s">
        <v>9</v>
      </c>
      <c r="B93" s="53" t="s">
        <v>10</v>
      </c>
      <c r="C93" s="54">
        <f>C102+D102+E102+F102+G102+H102+I102+J102+K102+L102+M102+N102</f>
        <v>446162.42</v>
      </c>
      <c r="D93" s="54">
        <f>C101+D101+E101+F101+G101+H101+I101+J101+K101+L101+M101+N101</f>
        <v>91038.48</v>
      </c>
      <c r="E93" s="53">
        <v>88400</v>
      </c>
      <c r="F93" s="54">
        <f>D93-E93</f>
        <v>2638.4799999999959</v>
      </c>
      <c r="G93" s="49"/>
      <c r="H93" s="49"/>
      <c r="I93" s="49"/>
      <c r="J93" s="49"/>
      <c r="K93" s="49"/>
      <c r="L93" s="289"/>
      <c r="M93" s="290"/>
      <c r="N93" s="291"/>
      <c r="O93" s="292"/>
      <c r="P93" s="44">
        <f t="shared" si="31"/>
        <v>628239.38</v>
      </c>
      <c r="Q93" s="46"/>
      <c r="R93" s="46"/>
      <c r="S93" s="46"/>
      <c r="T93" s="46"/>
      <c r="U93" s="46"/>
      <c r="V93" s="46"/>
      <c r="W93" s="46"/>
    </row>
    <row r="94" spans="1:23" ht="18" customHeight="1" x14ac:dyDescent="0.25">
      <c r="A94" s="52" t="s">
        <v>12</v>
      </c>
      <c r="B94" s="53" t="s">
        <v>13</v>
      </c>
      <c r="C94" s="53">
        <v>0</v>
      </c>
      <c r="D94" s="53">
        <v>0</v>
      </c>
      <c r="E94" s="53">
        <v>0</v>
      </c>
      <c r="F94" s="53">
        <v>0</v>
      </c>
      <c r="G94" s="49"/>
      <c r="H94" s="49"/>
      <c r="I94" s="49"/>
      <c r="J94" s="49"/>
      <c r="K94" s="49"/>
      <c r="L94" s="289"/>
      <c r="M94" s="290"/>
      <c r="N94" s="290"/>
      <c r="O94" s="293"/>
      <c r="P94" s="44">
        <f t="shared" si="31"/>
        <v>0</v>
      </c>
      <c r="Q94" s="46"/>
      <c r="R94" s="46"/>
      <c r="S94" s="46"/>
      <c r="T94" s="46"/>
      <c r="U94" s="46"/>
      <c r="V94" s="46"/>
      <c r="W94" s="46"/>
    </row>
    <row r="95" spans="1:23" ht="18" customHeight="1" x14ac:dyDescent="0.25">
      <c r="A95" s="52" t="s">
        <v>15</v>
      </c>
      <c r="B95" s="53" t="s">
        <v>16</v>
      </c>
      <c r="C95" s="54">
        <f>C108+D108+E108+F108+G108+H108+I108+J108+K108+L108+M108+N108</f>
        <v>164580</v>
      </c>
      <c r="D95" s="54">
        <f>C107+D107+E107+F107+G107+H107+I107+J107+K107+L107+M107+N107</f>
        <v>156576.14000000001</v>
      </c>
      <c r="E95" s="53">
        <v>64500</v>
      </c>
      <c r="F95" s="54">
        <f>D95-E95</f>
        <v>92076.140000000014</v>
      </c>
      <c r="G95" s="49"/>
      <c r="H95" s="49"/>
      <c r="I95" s="49"/>
      <c r="J95" s="49"/>
      <c r="K95" s="49"/>
      <c r="L95" s="289"/>
      <c r="M95" s="290"/>
      <c r="N95" s="291"/>
      <c r="O95" s="292"/>
      <c r="P95" s="44">
        <f t="shared" si="31"/>
        <v>477732.28</v>
      </c>
      <c r="Q95" s="46"/>
      <c r="R95" s="46"/>
      <c r="S95" s="46"/>
      <c r="T95" s="46"/>
      <c r="U95" s="46"/>
      <c r="V95" s="46"/>
      <c r="W95" s="46"/>
    </row>
    <row r="96" spans="1:23" ht="18" customHeight="1" x14ac:dyDescent="0.25">
      <c r="A96" s="52" t="s">
        <v>19</v>
      </c>
      <c r="B96" s="53" t="s">
        <v>20</v>
      </c>
      <c r="C96" s="53">
        <v>0</v>
      </c>
      <c r="D96" s="53">
        <v>0</v>
      </c>
      <c r="E96" s="53">
        <v>0</v>
      </c>
      <c r="F96" s="53">
        <v>0</v>
      </c>
      <c r="G96" s="49"/>
      <c r="H96" s="49"/>
      <c r="I96" s="49"/>
      <c r="J96" s="49"/>
      <c r="K96" s="49"/>
      <c r="L96" s="289"/>
      <c r="M96" s="289"/>
      <c r="N96" s="294"/>
      <c r="O96" s="295"/>
      <c r="P96" s="44">
        <f t="shared" si="31"/>
        <v>0</v>
      </c>
      <c r="Q96" s="46"/>
      <c r="R96" s="46"/>
      <c r="S96" s="46"/>
      <c r="T96" s="46"/>
      <c r="U96" s="46"/>
      <c r="V96" s="46"/>
      <c r="W96" s="46"/>
    </row>
    <row r="97" spans="1:23" ht="18" customHeight="1" x14ac:dyDescent="0.25">
      <c r="A97" s="52" t="s">
        <v>21</v>
      </c>
      <c r="B97" s="53" t="s">
        <v>22</v>
      </c>
      <c r="C97" s="53">
        <v>0</v>
      </c>
      <c r="D97" s="53">
        <v>0</v>
      </c>
      <c r="E97" s="53">
        <v>0</v>
      </c>
      <c r="F97" s="53">
        <v>0</v>
      </c>
      <c r="G97" s="49"/>
      <c r="H97" s="49"/>
      <c r="I97" s="49"/>
      <c r="J97" s="49"/>
      <c r="K97" s="49"/>
      <c r="L97" s="49"/>
      <c r="M97" s="49"/>
      <c r="N97" s="60"/>
      <c r="O97" s="61"/>
      <c r="P97" s="44">
        <f t="shared" si="31"/>
        <v>0</v>
      </c>
      <c r="Q97" s="46"/>
      <c r="R97" s="46"/>
      <c r="S97" s="46"/>
      <c r="T97" s="46"/>
      <c r="U97" s="46"/>
      <c r="V97" s="46"/>
      <c r="W97" s="46"/>
    </row>
    <row r="98" spans="1:23" ht="18" customHeight="1" x14ac:dyDescent="0.25">
      <c r="A98" s="49"/>
      <c r="B98" s="49"/>
      <c r="C98" s="49"/>
      <c r="D98" s="49"/>
      <c r="E98" s="49"/>
      <c r="F98" s="49"/>
      <c r="G98" s="49"/>
      <c r="H98" s="49"/>
      <c r="I98" s="49"/>
      <c r="J98" s="49"/>
      <c r="K98" s="49"/>
      <c r="L98" s="49"/>
      <c r="M98" s="49"/>
      <c r="N98" s="60"/>
      <c r="O98" s="61"/>
      <c r="P98" s="44">
        <f t="shared" si="31"/>
        <v>0</v>
      </c>
      <c r="Q98" s="46"/>
      <c r="R98" s="46"/>
      <c r="S98" s="46"/>
      <c r="T98" s="46"/>
      <c r="U98" s="46"/>
      <c r="V98" s="46"/>
      <c r="W98" s="46"/>
    </row>
    <row r="99" spans="1:23" ht="18" customHeight="1" x14ac:dyDescent="0.25">
      <c r="A99" s="63" t="s">
        <v>2</v>
      </c>
      <c r="B99" s="64" t="s">
        <v>23</v>
      </c>
      <c r="C99" s="65" t="s">
        <v>24</v>
      </c>
      <c r="D99" s="65" t="s">
        <v>25</v>
      </c>
      <c r="E99" s="65" t="s">
        <v>26</v>
      </c>
      <c r="F99" s="65" t="s">
        <v>27</v>
      </c>
      <c r="G99" s="65" t="s">
        <v>28</v>
      </c>
      <c r="H99" s="65" t="s">
        <v>29</v>
      </c>
      <c r="I99" s="65" t="s">
        <v>30</v>
      </c>
      <c r="J99" s="65" t="s">
        <v>31</v>
      </c>
      <c r="K99" s="65" t="s">
        <v>32</v>
      </c>
      <c r="L99" s="65" t="s">
        <v>33</v>
      </c>
      <c r="M99" s="65" t="s">
        <v>34</v>
      </c>
      <c r="N99" s="65" t="s">
        <v>35</v>
      </c>
      <c r="O99" s="66" t="s">
        <v>36</v>
      </c>
      <c r="P99" s="44">
        <f t="shared" si="31"/>
        <v>0</v>
      </c>
      <c r="Q99" s="46"/>
      <c r="R99" s="46"/>
      <c r="S99" s="46"/>
      <c r="T99" s="46"/>
      <c r="U99" s="46"/>
      <c r="V99" s="46"/>
      <c r="W99" s="46"/>
    </row>
    <row r="100" spans="1:23" ht="18" customHeight="1" x14ac:dyDescent="0.3">
      <c r="A100" s="67" t="s">
        <v>2</v>
      </c>
      <c r="B100" s="428" t="s">
        <v>37</v>
      </c>
      <c r="C100" s="428"/>
      <c r="D100" s="428"/>
      <c r="E100" s="428"/>
      <c r="F100" s="428"/>
      <c r="G100" s="428"/>
      <c r="H100" s="428"/>
      <c r="I100" s="428"/>
      <c r="J100" s="428"/>
      <c r="K100" s="428"/>
      <c r="L100" s="428"/>
      <c r="M100" s="428"/>
      <c r="N100" s="428"/>
      <c r="O100" s="429"/>
      <c r="P100" s="44">
        <f t="shared" si="31"/>
        <v>0</v>
      </c>
      <c r="Q100" s="46"/>
      <c r="R100" s="46"/>
      <c r="S100" s="46"/>
      <c r="T100" s="46"/>
      <c r="U100" s="46"/>
      <c r="V100" s="46"/>
      <c r="W100" s="46"/>
    </row>
    <row r="101" spans="1:23" ht="18" customHeight="1" x14ac:dyDescent="0.25">
      <c r="A101" s="68" t="s">
        <v>9</v>
      </c>
      <c r="B101" s="69" t="s">
        <v>38</v>
      </c>
      <c r="C101" s="71">
        <v>5554.11</v>
      </c>
      <c r="D101" s="71">
        <v>2554.42</v>
      </c>
      <c r="E101" s="71">
        <v>2388.98</v>
      </c>
      <c r="F101" s="71">
        <v>7623.39</v>
      </c>
      <c r="G101" s="71">
        <v>7347.41</v>
      </c>
      <c r="H101" s="71">
        <v>9110.27</v>
      </c>
      <c r="I101" s="71">
        <v>8853.1</v>
      </c>
      <c r="J101" s="71">
        <v>11911.57</v>
      </c>
      <c r="K101" s="71">
        <v>12117.92</v>
      </c>
      <c r="L101" s="71">
        <v>7377.31</v>
      </c>
      <c r="M101" s="226">
        <v>8000</v>
      </c>
      <c r="N101" s="226">
        <v>8200</v>
      </c>
      <c r="O101" s="71">
        <f>SUM(C101:N101)/12</f>
        <v>7586.54</v>
      </c>
      <c r="P101" s="238">
        <f t="shared" si="31"/>
        <v>91038.48</v>
      </c>
      <c r="Q101" s="94">
        <f>D93-P101</f>
        <v>0</v>
      </c>
      <c r="R101" s="62"/>
      <c r="S101" s="62"/>
      <c r="T101" s="62"/>
      <c r="U101" s="62"/>
      <c r="V101" s="62"/>
      <c r="W101" s="62"/>
    </row>
    <row r="102" spans="1:23" ht="18" customHeight="1" x14ac:dyDescent="0.25">
      <c r="A102" s="67" t="s">
        <v>2</v>
      </c>
      <c r="B102" s="53" t="s">
        <v>39</v>
      </c>
      <c r="C102" s="75">
        <v>49652.75</v>
      </c>
      <c r="D102" s="75">
        <v>40478.959999999999</v>
      </c>
      <c r="E102" s="75">
        <v>37860.89</v>
      </c>
      <c r="F102" s="75">
        <v>38252.92</v>
      </c>
      <c r="G102" s="75">
        <v>36867.65</v>
      </c>
      <c r="H102" s="75">
        <v>32984.36</v>
      </c>
      <c r="I102" s="75">
        <v>31908.97</v>
      </c>
      <c r="J102" s="75">
        <v>44345.11</v>
      </c>
      <c r="K102" s="75">
        <v>45174.19</v>
      </c>
      <c r="L102" s="75">
        <v>27636.62</v>
      </c>
      <c r="M102" s="250">
        <v>30000</v>
      </c>
      <c r="N102" s="250">
        <v>31000</v>
      </c>
      <c r="O102" s="71">
        <f t="shared" ref="O102:O108" si="32">SUM(C102:N102)/12</f>
        <v>37180.201666666668</v>
      </c>
      <c r="P102" s="44">
        <f t="shared" si="31"/>
        <v>446162.42</v>
      </c>
      <c r="Q102" s="94">
        <f>C93-P102</f>
        <v>0</v>
      </c>
      <c r="R102" s="46"/>
      <c r="S102" s="46"/>
      <c r="T102" s="46"/>
      <c r="U102" s="46"/>
      <c r="V102" s="46"/>
      <c r="W102" s="46"/>
    </row>
    <row r="103" spans="1:23" ht="18" customHeight="1" x14ac:dyDescent="0.25">
      <c r="A103" s="67" t="s">
        <v>2</v>
      </c>
      <c r="B103" s="76" t="s">
        <v>40</v>
      </c>
      <c r="C103" s="74" t="s">
        <v>157</v>
      </c>
      <c r="D103" s="74" t="s">
        <v>157</v>
      </c>
      <c r="E103" s="74" t="s">
        <v>157</v>
      </c>
      <c r="F103" s="74" t="s">
        <v>157</v>
      </c>
      <c r="G103" s="74" t="s">
        <v>157</v>
      </c>
      <c r="H103" s="74">
        <v>0</v>
      </c>
      <c r="I103" s="74">
        <v>0</v>
      </c>
      <c r="J103" s="74" t="s">
        <v>157</v>
      </c>
      <c r="K103" s="74" t="s">
        <v>157</v>
      </c>
      <c r="L103" s="74" t="s">
        <v>157</v>
      </c>
      <c r="M103" s="74" t="s">
        <v>157</v>
      </c>
      <c r="N103" s="74" t="s">
        <v>157</v>
      </c>
      <c r="O103" s="71"/>
      <c r="P103" s="44">
        <f t="shared" si="31"/>
        <v>0</v>
      </c>
      <c r="Q103" s="94"/>
      <c r="R103" s="46"/>
      <c r="S103" s="46"/>
      <c r="T103" s="46"/>
      <c r="U103" s="46"/>
      <c r="V103" s="46"/>
      <c r="W103" s="46"/>
    </row>
    <row r="104" spans="1:23" ht="18" customHeight="1" x14ac:dyDescent="0.25">
      <c r="A104" s="68" t="s">
        <v>12</v>
      </c>
      <c r="B104" s="69" t="s">
        <v>41</v>
      </c>
      <c r="C104" s="70">
        <v>0</v>
      </c>
      <c r="D104" s="70">
        <v>0</v>
      </c>
      <c r="E104" s="70">
        <v>0</v>
      </c>
      <c r="F104" s="70">
        <v>0</v>
      </c>
      <c r="G104" s="70">
        <v>0</v>
      </c>
      <c r="H104" s="70">
        <v>0</v>
      </c>
      <c r="I104" s="70">
        <v>0</v>
      </c>
      <c r="J104" s="70">
        <v>0</v>
      </c>
      <c r="K104" s="70">
        <v>0</v>
      </c>
      <c r="L104" s="70">
        <v>0</v>
      </c>
      <c r="M104" s="70">
        <v>0</v>
      </c>
      <c r="N104" s="70">
        <v>0</v>
      </c>
      <c r="O104" s="71"/>
      <c r="P104" s="44">
        <f t="shared" si="31"/>
        <v>0</v>
      </c>
      <c r="Q104" s="94"/>
      <c r="R104" s="62"/>
      <c r="S104" s="62"/>
      <c r="T104" s="62"/>
      <c r="U104" s="62"/>
      <c r="V104" s="62"/>
      <c r="W104" s="62"/>
    </row>
    <row r="105" spans="1:23" ht="18" customHeight="1" x14ac:dyDescent="0.25">
      <c r="A105" s="67" t="s">
        <v>2</v>
      </c>
      <c r="B105" s="53" t="s">
        <v>42</v>
      </c>
      <c r="C105" s="74">
        <v>0</v>
      </c>
      <c r="D105" s="74">
        <v>0</v>
      </c>
      <c r="E105" s="74">
        <v>0</v>
      </c>
      <c r="F105" s="74">
        <v>0</v>
      </c>
      <c r="G105" s="74">
        <v>0</v>
      </c>
      <c r="H105" s="74">
        <v>0</v>
      </c>
      <c r="I105" s="74">
        <v>0</v>
      </c>
      <c r="J105" s="74">
        <v>0</v>
      </c>
      <c r="K105" s="74">
        <v>0</v>
      </c>
      <c r="L105" s="74">
        <v>0</v>
      </c>
      <c r="M105" s="74">
        <v>0</v>
      </c>
      <c r="N105" s="74">
        <v>0</v>
      </c>
      <c r="O105" s="71"/>
      <c r="P105" s="44">
        <f t="shared" si="31"/>
        <v>0</v>
      </c>
      <c r="Q105" s="94"/>
      <c r="R105" s="46"/>
      <c r="S105" s="46"/>
      <c r="T105" s="46"/>
      <c r="U105" s="46"/>
      <c r="V105" s="46"/>
      <c r="W105" s="46"/>
    </row>
    <row r="106" spans="1:23" ht="18" customHeight="1" x14ac:dyDescent="0.25">
      <c r="A106" s="67" t="s">
        <v>2</v>
      </c>
      <c r="B106" s="76" t="s">
        <v>40</v>
      </c>
      <c r="C106" s="74" t="s">
        <v>157</v>
      </c>
      <c r="D106" s="74" t="s">
        <v>157</v>
      </c>
      <c r="E106" s="74" t="s">
        <v>157</v>
      </c>
      <c r="F106" s="74" t="s">
        <v>157</v>
      </c>
      <c r="G106" s="74" t="s">
        <v>157</v>
      </c>
      <c r="H106" s="74" t="s">
        <v>157</v>
      </c>
      <c r="I106" s="74" t="s">
        <v>157</v>
      </c>
      <c r="J106" s="74" t="s">
        <v>157</v>
      </c>
      <c r="K106" s="74" t="s">
        <v>157</v>
      </c>
      <c r="L106" s="74" t="s">
        <v>157</v>
      </c>
      <c r="M106" s="74" t="s">
        <v>157</v>
      </c>
      <c r="N106" s="74" t="s">
        <v>157</v>
      </c>
      <c r="O106" s="71"/>
      <c r="P106" s="44">
        <f t="shared" si="31"/>
        <v>0</v>
      </c>
      <c r="Q106" s="94"/>
      <c r="R106" s="46"/>
      <c r="S106" s="46"/>
      <c r="T106" s="46"/>
      <c r="U106" s="46"/>
      <c r="V106" s="46"/>
      <c r="W106" s="46"/>
    </row>
    <row r="107" spans="1:23" ht="18" customHeight="1" x14ac:dyDescent="0.25">
      <c r="A107" s="68" t="s">
        <v>15</v>
      </c>
      <c r="B107" s="69" t="s">
        <v>47</v>
      </c>
      <c r="C107" s="71">
        <v>24761.9</v>
      </c>
      <c r="D107" s="71">
        <v>22935.79</v>
      </c>
      <c r="E107" s="71">
        <v>17975.78</v>
      </c>
      <c r="F107" s="71">
        <v>18916.060000000001</v>
      </c>
      <c r="G107" s="71">
        <v>14505.09</v>
      </c>
      <c r="H107" s="71">
        <v>4304.7700000000004</v>
      </c>
      <c r="I107" s="70">
        <v>267.05</v>
      </c>
      <c r="J107" s="70">
        <v>143.02000000000001</v>
      </c>
      <c r="K107" s="70">
        <v>134.18</v>
      </c>
      <c r="L107" s="70">
        <v>232.5</v>
      </c>
      <c r="M107" s="226">
        <v>7400</v>
      </c>
      <c r="N107" s="226">
        <v>45000</v>
      </c>
      <c r="O107" s="71">
        <f t="shared" si="32"/>
        <v>13048.011666666667</v>
      </c>
      <c r="P107" s="238">
        <f t="shared" si="31"/>
        <v>156576.14000000001</v>
      </c>
      <c r="Q107" s="94">
        <f>D95-P107</f>
        <v>0</v>
      </c>
      <c r="R107" s="62"/>
      <c r="S107" s="62"/>
      <c r="T107" s="62"/>
      <c r="U107" s="62"/>
      <c r="V107" s="62"/>
      <c r="W107" s="62"/>
    </row>
    <row r="108" spans="1:23" ht="18" customHeight="1" x14ac:dyDescent="0.25">
      <c r="A108" s="67" t="s">
        <v>2</v>
      </c>
      <c r="B108" s="53" t="s">
        <v>46</v>
      </c>
      <c r="C108" s="75">
        <v>32400</v>
      </c>
      <c r="D108" s="75">
        <v>29946</v>
      </c>
      <c r="E108" s="75">
        <v>23432</v>
      </c>
      <c r="F108" s="75">
        <v>24643</v>
      </c>
      <c r="G108" s="75">
        <v>18778</v>
      </c>
      <c r="H108" s="75">
        <v>5450</v>
      </c>
      <c r="I108" s="74">
        <v>175</v>
      </c>
      <c r="J108" s="74">
        <v>19</v>
      </c>
      <c r="K108" s="74">
        <v>8</v>
      </c>
      <c r="L108" s="74">
        <v>129</v>
      </c>
      <c r="M108" s="250">
        <v>8500</v>
      </c>
      <c r="N108" s="250">
        <v>21100</v>
      </c>
      <c r="O108" s="71">
        <f t="shared" si="32"/>
        <v>13715</v>
      </c>
      <c r="P108" s="44">
        <f t="shared" si="31"/>
        <v>164580</v>
      </c>
      <c r="Q108" s="94">
        <f>C95-P108</f>
        <v>0</v>
      </c>
      <c r="R108" s="46"/>
      <c r="S108" s="46"/>
      <c r="T108" s="46"/>
      <c r="U108" s="46"/>
      <c r="V108" s="46"/>
      <c r="W108" s="46"/>
    </row>
    <row r="109" spans="1:23" ht="18" customHeight="1" x14ac:dyDescent="0.25">
      <c r="A109" s="67" t="s">
        <v>2</v>
      </c>
      <c r="B109" s="76" t="s">
        <v>40</v>
      </c>
      <c r="C109" s="74" t="s">
        <v>157</v>
      </c>
      <c r="D109" s="74" t="s">
        <v>157</v>
      </c>
      <c r="E109" s="74" t="s">
        <v>157</v>
      </c>
      <c r="F109" s="74" t="s">
        <v>157</v>
      </c>
      <c r="G109" s="74" t="s">
        <v>157</v>
      </c>
      <c r="H109" s="74" t="s">
        <v>157</v>
      </c>
      <c r="I109" s="74" t="s">
        <v>157</v>
      </c>
      <c r="J109" s="74" t="s">
        <v>157</v>
      </c>
      <c r="K109" s="74" t="s">
        <v>157</v>
      </c>
      <c r="L109" s="74" t="s">
        <v>157</v>
      </c>
      <c r="M109" s="74" t="s">
        <v>157</v>
      </c>
      <c r="N109" s="74" t="s">
        <v>157</v>
      </c>
      <c r="O109" s="74" t="s">
        <v>157</v>
      </c>
      <c r="P109" s="44">
        <f t="shared" si="31"/>
        <v>0</v>
      </c>
      <c r="Q109" s="46"/>
      <c r="R109" s="46"/>
      <c r="S109" s="46"/>
      <c r="T109" s="46"/>
      <c r="U109" s="46"/>
      <c r="V109" s="46"/>
      <c r="W109" s="46"/>
    </row>
    <row r="110" spans="1:23" ht="18" customHeight="1" x14ac:dyDescent="0.25">
      <c r="A110" s="68" t="s">
        <v>19</v>
      </c>
      <c r="B110" s="69" t="s">
        <v>51</v>
      </c>
      <c r="C110" s="70" t="s">
        <v>157</v>
      </c>
      <c r="D110" s="70" t="s">
        <v>157</v>
      </c>
      <c r="E110" s="70" t="s">
        <v>157</v>
      </c>
      <c r="F110" s="70" t="s">
        <v>157</v>
      </c>
      <c r="G110" s="70" t="s">
        <v>157</v>
      </c>
      <c r="H110" s="70" t="s">
        <v>157</v>
      </c>
      <c r="I110" s="70" t="s">
        <v>157</v>
      </c>
      <c r="J110" s="70" t="s">
        <v>157</v>
      </c>
      <c r="K110" s="70" t="s">
        <v>157</v>
      </c>
      <c r="L110" s="70" t="s">
        <v>157</v>
      </c>
      <c r="M110" s="70" t="s">
        <v>157</v>
      </c>
      <c r="N110" s="70" t="s">
        <v>157</v>
      </c>
      <c r="O110" s="70" t="s">
        <v>157</v>
      </c>
      <c r="P110" s="44">
        <f t="shared" si="31"/>
        <v>0</v>
      </c>
      <c r="Q110" s="62"/>
      <c r="R110" s="62"/>
      <c r="S110" s="62"/>
      <c r="T110" s="62"/>
      <c r="U110" s="62"/>
      <c r="V110" s="62"/>
      <c r="W110" s="62"/>
    </row>
    <row r="111" spans="1:23" ht="18" customHeight="1" x14ac:dyDescent="0.25">
      <c r="A111" s="67" t="s">
        <v>52</v>
      </c>
      <c r="B111" s="77" t="s">
        <v>53</v>
      </c>
      <c r="C111" s="74" t="s">
        <v>157</v>
      </c>
      <c r="D111" s="74" t="s">
        <v>157</v>
      </c>
      <c r="E111" s="74" t="s">
        <v>157</v>
      </c>
      <c r="F111" s="74" t="s">
        <v>157</v>
      </c>
      <c r="G111" s="74" t="s">
        <v>157</v>
      </c>
      <c r="H111" s="74" t="s">
        <v>157</v>
      </c>
      <c r="I111" s="74" t="s">
        <v>157</v>
      </c>
      <c r="J111" s="74" t="s">
        <v>157</v>
      </c>
      <c r="K111" s="74" t="s">
        <v>157</v>
      </c>
      <c r="L111" s="74" t="s">
        <v>157</v>
      </c>
      <c r="M111" s="74" t="s">
        <v>157</v>
      </c>
      <c r="N111" s="74" t="s">
        <v>157</v>
      </c>
      <c r="O111" s="74" t="s">
        <v>157</v>
      </c>
      <c r="P111" s="44">
        <f t="shared" si="31"/>
        <v>0</v>
      </c>
      <c r="Q111" s="46"/>
      <c r="R111" s="46"/>
      <c r="S111" s="46"/>
      <c r="T111" s="46"/>
      <c r="U111" s="46"/>
      <c r="V111" s="46"/>
      <c r="W111" s="46"/>
    </row>
    <row r="112" spans="1:23" ht="18" customHeight="1" x14ac:dyDescent="0.25">
      <c r="A112" s="67" t="s">
        <v>2</v>
      </c>
      <c r="B112" s="77" t="s">
        <v>54</v>
      </c>
      <c r="C112" s="74" t="s">
        <v>157</v>
      </c>
      <c r="D112" s="74" t="s">
        <v>157</v>
      </c>
      <c r="E112" s="74" t="s">
        <v>157</v>
      </c>
      <c r="F112" s="74" t="s">
        <v>157</v>
      </c>
      <c r="G112" s="74" t="s">
        <v>157</v>
      </c>
      <c r="H112" s="74" t="s">
        <v>157</v>
      </c>
      <c r="I112" s="74" t="s">
        <v>157</v>
      </c>
      <c r="J112" s="74" t="s">
        <v>157</v>
      </c>
      <c r="K112" s="74" t="s">
        <v>157</v>
      </c>
      <c r="L112" s="74" t="s">
        <v>157</v>
      </c>
      <c r="M112" s="74" t="s">
        <v>157</v>
      </c>
      <c r="N112" s="74" t="s">
        <v>157</v>
      </c>
      <c r="O112" s="74" t="s">
        <v>157</v>
      </c>
      <c r="P112" s="44">
        <f t="shared" si="31"/>
        <v>0</v>
      </c>
      <c r="Q112" s="46"/>
      <c r="R112" s="46"/>
      <c r="S112" s="46"/>
      <c r="T112" s="46"/>
      <c r="U112" s="46"/>
      <c r="V112" s="46"/>
      <c r="W112" s="46"/>
    </row>
    <row r="113" spans="1:23" ht="18" customHeight="1" x14ac:dyDescent="0.25">
      <c r="A113" s="67" t="s">
        <v>55</v>
      </c>
      <c r="B113" s="77" t="s">
        <v>53</v>
      </c>
      <c r="C113" s="74" t="s">
        <v>157</v>
      </c>
      <c r="D113" s="74" t="s">
        <v>157</v>
      </c>
      <c r="E113" s="74" t="s">
        <v>157</v>
      </c>
      <c r="F113" s="74" t="s">
        <v>157</v>
      </c>
      <c r="G113" s="74" t="s">
        <v>157</v>
      </c>
      <c r="H113" s="74" t="s">
        <v>157</v>
      </c>
      <c r="I113" s="74" t="s">
        <v>157</v>
      </c>
      <c r="J113" s="74" t="s">
        <v>157</v>
      </c>
      <c r="K113" s="74" t="s">
        <v>157</v>
      </c>
      <c r="L113" s="74" t="s">
        <v>157</v>
      </c>
      <c r="M113" s="74" t="s">
        <v>157</v>
      </c>
      <c r="N113" s="74" t="s">
        <v>157</v>
      </c>
      <c r="O113" s="74" t="s">
        <v>157</v>
      </c>
      <c r="P113" s="44">
        <f t="shared" si="31"/>
        <v>0</v>
      </c>
      <c r="Q113" s="46"/>
      <c r="R113" s="46"/>
      <c r="S113" s="46"/>
      <c r="T113" s="46"/>
      <c r="U113" s="46"/>
      <c r="V113" s="46"/>
      <c r="W113" s="46"/>
    </row>
    <row r="114" spans="1:23" ht="18" customHeight="1" x14ac:dyDescent="0.25">
      <c r="A114" s="67" t="s">
        <v>2</v>
      </c>
      <c r="B114" s="77" t="s">
        <v>54</v>
      </c>
      <c r="C114" s="74" t="s">
        <v>157</v>
      </c>
      <c r="D114" s="74" t="s">
        <v>157</v>
      </c>
      <c r="E114" s="74" t="s">
        <v>157</v>
      </c>
      <c r="F114" s="74" t="s">
        <v>157</v>
      </c>
      <c r="G114" s="74" t="s">
        <v>157</v>
      </c>
      <c r="H114" s="74" t="s">
        <v>157</v>
      </c>
      <c r="I114" s="74" t="s">
        <v>157</v>
      </c>
      <c r="J114" s="74" t="s">
        <v>157</v>
      </c>
      <c r="K114" s="74" t="s">
        <v>157</v>
      </c>
      <c r="L114" s="74" t="s">
        <v>157</v>
      </c>
      <c r="M114" s="74" t="s">
        <v>157</v>
      </c>
      <c r="N114" s="74" t="s">
        <v>157</v>
      </c>
      <c r="O114" s="74" t="s">
        <v>157</v>
      </c>
      <c r="P114" s="44">
        <f t="shared" si="31"/>
        <v>0</v>
      </c>
      <c r="Q114" s="46"/>
      <c r="R114" s="46"/>
      <c r="S114" s="46"/>
      <c r="T114" s="46"/>
      <c r="U114" s="46"/>
      <c r="V114" s="46"/>
      <c r="W114" s="46"/>
    </row>
    <row r="115" spans="1:23" ht="18" customHeight="1" x14ac:dyDescent="0.25">
      <c r="A115" s="68" t="s">
        <v>56</v>
      </c>
      <c r="B115" s="69" t="s">
        <v>57</v>
      </c>
      <c r="C115" s="70">
        <v>42.29</v>
      </c>
      <c r="D115" s="70">
        <v>33.17</v>
      </c>
      <c r="E115" s="70">
        <v>41.84</v>
      </c>
      <c r="F115" s="70">
        <v>44.12</v>
      </c>
      <c r="G115" s="70">
        <v>2.81</v>
      </c>
      <c r="H115" s="70">
        <v>2.81</v>
      </c>
      <c r="I115" s="70">
        <v>31.32</v>
      </c>
      <c r="J115" s="70">
        <v>35.74</v>
      </c>
      <c r="K115" s="70">
        <v>0</v>
      </c>
      <c r="L115" s="70">
        <v>0</v>
      </c>
      <c r="M115" s="70">
        <v>0</v>
      </c>
      <c r="N115" s="70">
        <v>0</v>
      </c>
      <c r="O115" s="70"/>
      <c r="P115" s="44">
        <f t="shared" si="31"/>
        <v>234.10000000000002</v>
      </c>
      <c r="Q115" s="62"/>
      <c r="R115" s="62"/>
      <c r="S115" s="62"/>
      <c r="T115" s="62"/>
      <c r="U115" s="62"/>
      <c r="V115" s="62"/>
      <c r="W115" s="62"/>
    </row>
    <row r="116" spans="1:23" ht="18" customHeight="1" x14ac:dyDescent="0.25">
      <c r="A116" s="67" t="s">
        <v>58</v>
      </c>
      <c r="B116" s="53" t="s">
        <v>59</v>
      </c>
      <c r="C116" s="74">
        <v>0</v>
      </c>
      <c r="D116" s="74">
        <v>0</v>
      </c>
      <c r="E116" s="74">
        <v>0</v>
      </c>
      <c r="F116" s="74">
        <v>0</v>
      </c>
      <c r="G116" s="74">
        <v>0</v>
      </c>
      <c r="H116" s="74">
        <v>0</v>
      </c>
      <c r="I116" s="74">
        <v>0</v>
      </c>
      <c r="J116" s="74">
        <v>0</v>
      </c>
      <c r="K116" s="74">
        <v>0</v>
      </c>
      <c r="L116" s="74">
        <v>0</v>
      </c>
      <c r="M116" s="74">
        <v>0</v>
      </c>
      <c r="N116" s="74">
        <v>0</v>
      </c>
      <c r="O116" s="74"/>
      <c r="P116" s="44">
        <f t="shared" si="31"/>
        <v>0</v>
      </c>
      <c r="Q116" s="46"/>
      <c r="R116" s="46"/>
      <c r="S116" s="46"/>
      <c r="T116" s="46"/>
      <c r="U116" s="46"/>
      <c r="V116" s="46"/>
      <c r="W116" s="46"/>
    </row>
    <row r="117" spans="1:23" ht="18" customHeight="1" x14ac:dyDescent="0.25">
      <c r="A117" s="67" t="s">
        <v>2</v>
      </c>
      <c r="B117" s="53" t="s">
        <v>60</v>
      </c>
      <c r="C117" s="74">
        <v>167.64</v>
      </c>
      <c r="D117" s="74">
        <v>180.49</v>
      </c>
      <c r="E117" s="74">
        <v>165.66</v>
      </c>
      <c r="F117" s="74">
        <v>112.31</v>
      </c>
      <c r="G117" s="74">
        <v>112.31</v>
      </c>
      <c r="H117" s="74">
        <v>112.31</v>
      </c>
      <c r="I117" s="74">
        <v>112.31</v>
      </c>
      <c r="J117" s="74">
        <v>112.31</v>
      </c>
      <c r="K117" s="74">
        <v>112.31</v>
      </c>
      <c r="L117" s="74">
        <v>0</v>
      </c>
      <c r="M117" s="74">
        <v>0</v>
      </c>
      <c r="N117" s="74">
        <v>0</v>
      </c>
      <c r="O117" s="74"/>
      <c r="P117" s="44">
        <f t="shared" si="31"/>
        <v>1187.6499999999996</v>
      </c>
      <c r="Q117" s="46"/>
      <c r="R117" s="46"/>
      <c r="S117" s="46"/>
      <c r="T117" s="46"/>
      <c r="U117" s="46"/>
      <c r="V117" s="46"/>
      <c r="W117" s="46"/>
    </row>
    <row r="118" spans="1:23" ht="18" customHeight="1" x14ac:dyDescent="0.25">
      <c r="A118" s="67" t="s">
        <v>2</v>
      </c>
      <c r="B118" s="53" t="s">
        <v>61</v>
      </c>
      <c r="C118" s="74">
        <v>25.5</v>
      </c>
      <c r="D118" s="74">
        <v>25.5</v>
      </c>
      <c r="E118" s="74">
        <v>25.5</v>
      </c>
      <c r="F118" s="74">
        <v>25.5</v>
      </c>
      <c r="G118" s="74">
        <v>25.5</v>
      </c>
      <c r="H118" s="74">
        <v>25.5</v>
      </c>
      <c r="I118" s="74">
        <v>25.5</v>
      </c>
      <c r="J118" s="74">
        <v>25.5</v>
      </c>
      <c r="K118" s="74">
        <v>25.5</v>
      </c>
      <c r="L118" s="74">
        <v>0</v>
      </c>
      <c r="M118" s="74">
        <v>0</v>
      </c>
      <c r="N118" s="74">
        <v>0</v>
      </c>
      <c r="O118" s="74"/>
      <c r="P118" s="44">
        <f t="shared" si="31"/>
        <v>229.5</v>
      </c>
      <c r="Q118" s="46"/>
      <c r="R118" s="46"/>
      <c r="S118" s="46"/>
      <c r="T118" s="46"/>
      <c r="U118" s="46"/>
      <c r="V118" s="46"/>
      <c r="W118" s="46"/>
    </row>
    <row r="119" spans="1:23" ht="18" customHeight="1" x14ac:dyDescent="0.25">
      <c r="A119" s="78" t="s">
        <v>62</v>
      </c>
      <c r="B119" s="53" t="s">
        <v>63</v>
      </c>
      <c r="C119" s="74" t="s">
        <v>2</v>
      </c>
      <c r="D119" s="74" t="s">
        <v>2</v>
      </c>
      <c r="E119" s="74" t="s">
        <v>2</v>
      </c>
      <c r="F119" s="74" t="s">
        <v>2</v>
      </c>
      <c r="G119" s="74" t="s">
        <v>2</v>
      </c>
      <c r="H119" s="74" t="s">
        <v>2</v>
      </c>
      <c r="I119" s="74" t="s">
        <v>2</v>
      </c>
      <c r="J119" s="74" t="s">
        <v>2</v>
      </c>
      <c r="K119" s="74" t="s">
        <v>2</v>
      </c>
      <c r="L119" s="74" t="s">
        <v>2</v>
      </c>
      <c r="M119" s="74" t="s">
        <v>2</v>
      </c>
      <c r="N119" s="74" t="s">
        <v>2</v>
      </c>
      <c r="O119" s="74" t="s">
        <v>2</v>
      </c>
      <c r="P119" s="44">
        <f t="shared" si="31"/>
        <v>0</v>
      </c>
      <c r="Q119" s="46"/>
      <c r="R119" s="46"/>
      <c r="S119" s="46"/>
      <c r="T119" s="46"/>
      <c r="U119" s="46"/>
      <c r="V119" s="46"/>
      <c r="W119" s="46"/>
    </row>
    <row r="120" spans="1:23" ht="18" customHeight="1" x14ac:dyDescent="0.25">
      <c r="A120" s="78" t="s">
        <v>2</v>
      </c>
      <c r="B120" s="79" t="s">
        <v>10</v>
      </c>
      <c r="C120" s="74">
        <v>0</v>
      </c>
      <c r="D120" s="74">
        <v>468.61</v>
      </c>
      <c r="E120" s="74">
        <v>190.7</v>
      </c>
      <c r="F120" s="74">
        <v>140.43</v>
      </c>
      <c r="G120" s="74">
        <v>31.29</v>
      </c>
      <c r="H120" s="74">
        <v>36.93</v>
      </c>
      <c r="I120" s="74">
        <v>56.91</v>
      </c>
      <c r="J120" s="74">
        <v>54.7</v>
      </c>
      <c r="K120" s="74" t="s">
        <v>2</v>
      </c>
      <c r="L120" s="74">
        <v>0</v>
      </c>
      <c r="M120" s="74">
        <v>0</v>
      </c>
      <c r="N120" s="74">
        <v>0</v>
      </c>
      <c r="O120" s="74"/>
      <c r="P120" s="44">
        <f t="shared" si="31"/>
        <v>979.56999999999994</v>
      </c>
      <c r="Q120" s="46"/>
      <c r="R120" s="46"/>
      <c r="S120" s="46"/>
      <c r="T120" s="46"/>
      <c r="U120" s="46"/>
      <c r="V120" s="46"/>
      <c r="W120" s="46"/>
    </row>
    <row r="121" spans="1:23" ht="18" customHeight="1" x14ac:dyDescent="0.25">
      <c r="A121" s="78" t="s">
        <v>2</v>
      </c>
      <c r="B121" s="79" t="s">
        <v>13</v>
      </c>
      <c r="C121" s="74" t="s">
        <v>157</v>
      </c>
      <c r="D121" s="74" t="s">
        <v>157</v>
      </c>
      <c r="E121" s="74" t="s">
        <v>157</v>
      </c>
      <c r="F121" s="74" t="s">
        <v>157</v>
      </c>
      <c r="G121" s="74" t="s">
        <v>157</v>
      </c>
      <c r="H121" s="74" t="s">
        <v>157</v>
      </c>
      <c r="I121" s="74" t="s">
        <v>157</v>
      </c>
      <c r="J121" s="74" t="s">
        <v>157</v>
      </c>
      <c r="K121" s="74" t="s">
        <v>157</v>
      </c>
      <c r="L121" s="74" t="s">
        <v>157</v>
      </c>
      <c r="M121" s="74" t="s">
        <v>157</v>
      </c>
      <c r="N121" s="74" t="s">
        <v>157</v>
      </c>
      <c r="O121" s="74" t="s">
        <v>157</v>
      </c>
      <c r="P121" s="44">
        <f t="shared" si="31"/>
        <v>0</v>
      </c>
      <c r="Q121" s="46"/>
      <c r="R121" s="46"/>
      <c r="S121" s="46"/>
      <c r="T121" s="46"/>
      <c r="U121" s="46"/>
      <c r="V121" s="46"/>
      <c r="W121" s="46"/>
    </row>
    <row r="122" spans="1:23" ht="18" customHeight="1" x14ac:dyDescent="0.25">
      <c r="A122" s="78" t="s">
        <v>2</v>
      </c>
      <c r="B122" s="79" t="s">
        <v>16</v>
      </c>
      <c r="C122" s="74" t="s">
        <v>157</v>
      </c>
      <c r="D122" s="74" t="s">
        <v>157</v>
      </c>
      <c r="E122" s="74" t="s">
        <v>157</v>
      </c>
      <c r="F122" s="74" t="s">
        <v>157</v>
      </c>
      <c r="G122" s="74" t="s">
        <v>157</v>
      </c>
      <c r="H122" s="74" t="s">
        <v>157</v>
      </c>
      <c r="I122" s="74" t="s">
        <v>157</v>
      </c>
      <c r="J122" s="74" t="s">
        <v>157</v>
      </c>
      <c r="K122" s="74" t="s">
        <v>157</v>
      </c>
      <c r="L122" s="74" t="s">
        <v>157</v>
      </c>
      <c r="M122" s="74" t="s">
        <v>157</v>
      </c>
      <c r="N122" s="74" t="s">
        <v>157</v>
      </c>
      <c r="O122" s="74" t="s">
        <v>157</v>
      </c>
      <c r="P122" s="44">
        <f t="shared" ref="P122:P123" si="33">SUM(C122:N122)</f>
        <v>0</v>
      </c>
      <c r="Q122" s="46"/>
      <c r="R122" s="46"/>
      <c r="S122" s="46"/>
      <c r="T122" s="46"/>
      <c r="U122" s="46"/>
      <c r="V122" s="46"/>
      <c r="W122" s="46"/>
    </row>
    <row r="123" spans="1:23" ht="18" customHeight="1" x14ac:dyDescent="0.25">
      <c r="A123" s="67" t="s">
        <v>2</v>
      </c>
      <c r="B123" s="79" t="s">
        <v>179</v>
      </c>
      <c r="C123" s="74">
        <v>3.33</v>
      </c>
      <c r="D123" s="74">
        <v>3.34</v>
      </c>
      <c r="E123" s="74">
        <v>0.12</v>
      </c>
      <c r="F123" s="74">
        <v>0.09</v>
      </c>
      <c r="G123" s="74">
        <v>7.7</v>
      </c>
      <c r="H123" s="74">
        <v>0.57999999999999996</v>
      </c>
      <c r="I123" s="74">
        <v>0.06</v>
      </c>
      <c r="J123" s="74">
        <v>0.12</v>
      </c>
      <c r="K123" s="74">
        <v>0</v>
      </c>
      <c r="L123" s="74">
        <v>0</v>
      </c>
      <c r="M123" s="74">
        <v>0</v>
      </c>
      <c r="N123" s="74">
        <v>0</v>
      </c>
      <c r="O123" s="74"/>
      <c r="P123" s="44">
        <f t="shared" si="33"/>
        <v>15.34</v>
      </c>
      <c r="Q123" s="46"/>
      <c r="R123" s="46"/>
      <c r="S123" s="46"/>
      <c r="T123" s="46"/>
      <c r="U123" s="46"/>
      <c r="V123" s="46"/>
      <c r="W123" s="46"/>
    </row>
    <row r="124" spans="1:23" ht="18" customHeight="1" x14ac:dyDescent="0.3">
      <c r="A124" s="435" t="s">
        <v>72</v>
      </c>
      <c r="B124" s="435"/>
      <c r="C124" s="435"/>
      <c r="D124" s="435"/>
      <c r="E124" s="435"/>
      <c r="F124" s="435"/>
      <c r="G124" s="435"/>
      <c r="H124" s="435"/>
      <c r="I124" s="435"/>
      <c r="J124" s="435"/>
      <c r="K124" s="435"/>
      <c r="L124" s="435"/>
      <c r="M124" s="435"/>
      <c r="N124" s="435"/>
      <c r="O124" s="82" t="s">
        <v>2</v>
      </c>
      <c r="P124" s="44">
        <f t="shared" ref="P124:P177" si="34">SUM(C124:N124)</f>
        <v>0</v>
      </c>
      <c r="Q124" s="46"/>
      <c r="R124" s="46"/>
      <c r="S124" s="46"/>
      <c r="T124" s="46"/>
      <c r="U124" s="46"/>
      <c r="V124" s="46"/>
      <c r="W124" s="46"/>
    </row>
    <row r="125" spans="1:23" ht="18" customHeight="1" x14ac:dyDescent="0.35">
      <c r="A125" s="432" t="s">
        <v>1</v>
      </c>
      <c r="B125" s="432"/>
      <c r="C125" s="432"/>
      <c r="D125" s="432"/>
      <c r="E125" s="432"/>
      <c r="F125" s="432"/>
      <c r="G125" s="432"/>
      <c r="H125" s="432"/>
      <c r="I125" s="432"/>
      <c r="J125" s="432"/>
      <c r="K125" s="432"/>
      <c r="L125" s="432"/>
      <c r="M125" s="432"/>
      <c r="N125" s="432"/>
      <c r="O125" s="432"/>
      <c r="P125" s="44">
        <f t="shared" si="34"/>
        <v>0</v>
      </c>
      <c r="Q125" s="46"/>
      <c r="R125" s="46"/>
      <c r="S125" s="46"/>
      <c r="T125" s="46"/>
      <c r="U125" s="46"/>
      <c r="V125" s="46"/>
      <c r="W125" s="46"/>
    </row>
    <row r="126" spans="1:23" ht="40.5" customHeight="1" x14ac:dyDescent="0.25">
      <c r="A126" s="47" t="s">
        <v>2</v>
      </c>
      <c r="B126" s="48" t="s">
        <v>2</v>
      </c>
      <c r="C126" s="48" t="s">
        <v>3</v>
      </c>
      <c r="D126" s="48" t="s">
        <v>4</v>
      </c>
      <c r="E126" s="48" t="s">
        <v>5</v>
      </c>
      <c r="F126" s="48" t="s">
        <v>6</v>
      </c>
      <c r="G126" s="49"/>
      <c r="H126" s="49"/>
      <c r="I126" s="49"/>
      <c r="J126" s="49"/>
      <c r="K126" s="49"/>
      <c r="L126" s="289"/>
      <c r="M126" s="290"/>
      <c r="N126" s="290"/>
      <c r="O126" s="290"/>
      <c r="P126" s="44">
        <f t="shared" si="34"/>
        <v>0</v>
      </c>
      <c r="Q126" s="46"/>
      <c r="R126" s="46"/>
      <c r="S126" s="46"/>
      <c r="T126" s="46"/>
      <c r="U126" s="46"/>
      <c r="V126" s="46"/>
      <c r="W126" s="46"/>
    </row>
    <row r="127" spans="1:23" ht="18" customHeight="1" x14ac:dyDescent="0.25">
      <c r="A127" s="52" t="s">
        <v>9</v>
      </c>
      <c r="B127" s="53" t="s">
        <v>10</v>
      </c>
      <c r="C127" s="83">
        <f>C136+D136+E136+F136+G136+H136+I136+J136+K136+L136+M136+N136</f>
        <v>614356.15999999992</v>
      </c>
      <c r="D127" s="281">
        <f>C135+D135+E135+F135+G135+H135+I135+J135+K135+L135+M135+N135</f>
        <v>115678.73999999999</v>
      </c>
      <c r="E127" s="53">
        <v>92000</v>
      </c>
      <c r="F127" s="54">
        <f>D127-E127</f>
        <v>23678.739999999991</v>
      </c>
      <c r="G127" s="165"/>
      <c r="H127" s="49"/>
      <c r="I127" s="49"/>
      <c r="J127" s="49"/>
      <c r="K127" s="49"/>
      <c r="L127" s="289"/>
      <c r="M127" s="290"/>
      <c r="N127" s="291"/>
      <c r="O127" s="292"/>
      <c r="P127" s="44">
        <f>SUM(C127:N127)</f>
        <v>845713.6399999999</v>
      </c>
      <c r="Q127" s="46"/>
      <c r="R127" s="46"/>
      <c r="S127" s="46"/>
      <c r="T127" s="46"/>
      <c r="U127" s="46"/>
      <c r="V127" s="46"/>
      <c r="W127" s="46"/>
    </row>
    <row r="128" spans="1:23" ht="18" customHeight="1" x14ac:dyDescent="0.25">
      <c r="A128" s="52" t="s">
        <v>12</v>
      </c>
      <c r="B128" s="53" t="s">
        <v>13</v>
      </c>
      <c r="C128" s="53">
        <v>0</v>
      </c>
      <c r="D128" s="53">
        <v>0</v>
      </c>
      <c r="E128" s="53">
        <v>0</v>
      </c>
      <c r="F128" s="53">
        <v>0</v>
      </c>
      <c r="G128" s="49"/>
      <c r="H128" s="49"/>
      <c r="I128" s="49"/>
      <c r="J128" s="49"/>
      <c r="K128" s="49"/>
      <c r="L128" s="289"/>
      <c r="M128" s="290"/>
      <c r="N128" s="290"/>
      <c r="O128" s="293"/>
      <c r="P128" s="44">
        <f t="shared" si="34"/>
        <v>0</v>
      </c>
      <c r="Q128" s="46"/>
      <c r="R128" s="46"/>
      <c r="S128" s="46"/>
      <c r="T128" s="46"/>
      <c r="U128" s="46"/>
      <c r="V128" s="46"/>
      <c r="W128" s="46"/>
    </row>
    <row r="129" spans="1:23" ht="18" customHeight="1" x14ac:dyDescent="0.25">
      <c r="A129" s="52" t="s">
        <v>15</v>
      </c>
      <c r="B129" s="53" t="s">
        <v>16</v>
      </c>
      <c r="C129" s="53">
        <v>0</v>
      </c>
      <c r="D129" s="53">
        <v>0</v>
      </c>
      <c r="E129" s="53">
        <v>0</v>
      </c>
      <c r="F129" s="53">
        <v>0</v>
      </c>
      <c r="G129" s="49"/>
      <c r="H129" s="49"/>
      <c r="I129" s="49"/>
      <c r="J129" s="49"/>
      <c r="K129" s="49"/>
      <c r="L129" s="289"/>
      <c r="M129" s="290"/>
      <c r="N129" s="290"/>
      <c r="O129" s="293"/>
      <c r="P129" s="44">
        <f t="shared" si="34"/>
        <v>0</v>
      </c>
      <c r="Q129" s="46"/>
      <c r="R129" s="46"/>
      <c r="S129" s="46"/>
      <c r="T129" s="46"/>
      <c r="U129" s="46"/>
      <c r="V129" s="46"/>
      <c r="W129" s="46"/>
    </row>
    <row r="130" spans="1:23" ht="18" customHeight="1" x14ac:dyDescent="0.25">
      <c r="A130" s="52" t="s">
        <v>19</v>
      </c>
      <c r="B130" s="53" t="s">
        <v>20</v>
      </c>
      <c r="C130" s="53">
        <v>0</v>
      </c>
      <c r="D130" s="53">
        <v>0</v>
      </c>
      <c r="E130" s="53">
        <v>0</v>
      </c>
      <c r="F130" s="53">
        <v>0</v>
      </c>
      <c r="G130" s="49"/>
      <c r="H130" s="49"/>
      <c r="I130" s="49"/>
      <c r="J130" s="49"/>
      <c r="K130" s="49"/>
      <c r="L130" s="289"/>
      <c r="M130" s="289"/>
      <c r="N130" s="294"/>
      <c r="O130" s="295"/>
      <c r="P130" s="44">
        <f t="shared" si="34"/>
        <v>0</v>
      </c>
      <c r="Q130" s="46"/>
      <c r="R130" s="46"/>
      <c r="S130" s="46"/>
      <c r="T130" s="46"/>
      <c r="U130" s="46"/>
      <c r="V130" s="46"/>
      <c r="W130" s="46"/>
    </row>
    <row r="131" spans="1:23" ht="18" customHeight="1" x14ac:dyDescent="0.25">
      <c r="A131" s="52" t="s">
        <v>21</v>
      </c>
      <c r="B131" s="53" t="s">
        <v>22</v>
      </c>
      <c r="C131" s="53">
        <v>0</v>
      </c>
      <c r="D131" s="53">
        <v>0</v>
      </c>
      <c r="E131" s="53">
        <v>0</v>
      </c>
      <c r="F131" s="53">
        <v>0</v>
      </c>
      <c r="G131" s="49"/>
      <c r="H131" s="49"/>
      <c r="I131" s="49"/>
      <c r="J131" s="49"/>
      <c r="K131" s="49"/>
      <c r="L131" s="49"/>
      <c r="M131" s="49"/>
      <c r="N131" s="60"/>
      <c r="O131" s="61"/>
      <c r="P131" s="44">
        <f t="shared" si="34"/>
        <v>0</v>
      </c>
      <c r="Q131" s="46"/>
      <c r="R131" s="46"/>
      <c r="S131" s="46"/>
      <c r="T131" s="46"/>
      <c r="U131" s="46"/>
      <c r="V131" s="46"/>
      <c r="W131" s="46"/>
    </row>
    <row r="132" spans="1:23" ht="18" customHeight="1" x14ac:dyDescent="0.25">
      <c r="A132" s="49"/>
      <c r="B132" s="49"/>
      <c r="C132" s="49"/>
      <c r="D132" s="49"/>
      <c r="E132" s="49"/>
      <c r="F132" s="49"/>
      <c r="G132" s="49"/>
      <c r="H132" s="49"/>
      <c r="I132" s="49"/>
      <c r="J132" s="49"/>
      <c r="K132" s="49"/>
      <c r="L132" s="49"/>
      <c r="M132" s="49"/>
      <c r="N132" s="60"/>
      <c r="O132" s="61"/>
      <c r="P132" s="44">
        <f t="shared" si="34"/>
        <v>0</v>
      </c>
      <c r="Q132" s="46"/>
      <c r="R132" s="46"/>
      <c r="S132" s="46"/>
      <c r="T132" s="46"/>
      <c r="U132" s="46"/>
      <c r="V132" s="46"/>
      <c r="W132" s="46"/>
    </row>
    <row r="133" spans="1:23" ht="18" customHeight="1" x14ac:dyDescent="0.25">
      <c r="A133" s="63" t="s">
        <v>2</v>
      </c>
      <c r="B133" s="64" t="s">
        <v>23</v>
      </c>
      <c r="C133" s="65" t="s">
        <v>24</v>
      </c>
      <c r="D133" s="65" t="s">
        <v>25</v>
      </c>
      <c r="E133" s="65" t="s">
        <v>26</v>
      </c>
      <c r="F133" s="65" t="s">
        <v>27</v>
      </c>
      <c r="G133" s="65" t="s">
        <v>28</v>
      </c>
      <c r="H133" s="65" t="s">
        <v>29</v>
      </c>
      <c r="I133" s="65" t="s">
        <v>30</v>
      </c>
      <c r="J133" s="65" t="s">
        <v>31</v>
      </c>
      <c r="K133" s="65" t="s">
        <v>32</v>
      </c>
      <c r="L133" s="65" t="s">
        <v>33</v>
      </c>
      <c r="M133" s="65" t="s">
        <v>34</v>
      </c>
      <c r="N133" s="65" t="s">
        <v>35</v>
      </c>
      <c r="O133" s="66" t="s">
        <v>36</v>
      </c>
      <c r="P133" s="44">
        <f t="shared" si="34"/>
        <v>0</v>
      </c>
      <c r="Q133" s="46"/>
      <c r="R133" s="46"/>
      <c r="S133" s="46"/>
      <c r="T133" s="46"/>
      <c r="U133" s="46"/>
      <c r="V133" s="46"/>
      <c r="W133" s="46"/>
    </row>
    <row r="134" spans="1:23" ht="18" customHeight="1" x14ac:dyDescent="0.3">
      <c r="A134" s="67" t="s">
        <v>2</v>
      </c>
      <c r="B134" s="427" t="s">
        <v>37</v>
      </c>
      <c r="C134" s="428"/>
      <c r="D134" s="428"/>
      <c r="E134" s="428"/>
      <c r="F134" s="428"/>
      <c r="G134" s="428"/>
      <c r="H134" s="428"/>
      <c r="I134" s="428"/>
      <c r="J134" s="428"/>
      <c r="K134" s="428"/>
      <c r="L134" s="428"/>
      <c r="M134" s="428"/>
      <c r="N134" s="428"/>
      <c r="O134" s="429"/>
      <c r="P134" s="44">
        <f t="shared" si="34"/>
        <v>0</v>
      </c>
      <c r="Q134" s="46"/>
      <c r="R134" s="46"/>
      <c r="S134" s="46"/>
      <c r="T134" s="46"/>
      <c r="U134" s="46"/>
      <c r="V134" s="46"/>
      <c r="W134" s="46"/>
    </row>
    <row r="135" spans="1:23" ht="18" customHeight="1" x14ac:dyDescent="0.25">
      <c r="A135" s="68" t="s">
        <v>9</v>
      </c>
      <c r="B135" s="69" t="s">
        <v>38</v>
      </c>
      <c r="C135" s="71">
        <v>7116.27</v>
      </c>
      <c r="D135" s="71">
        <v>5810.1</v>
      </c>
      <c r="E135" s="71">
        <v>5986.25</v>
      </c>
      <c r="F135" s="71">
        <v>4726.03</v>
      </c>
      <c r="G135" s="71">
        <v>6300.42</v>
      </c>
      <c r="H135" s="71">
        <v>3617.47</v>
      </c>
      <c r="I135" s="71">
        <v>5519.2</v>
      </c>
      <c r="J135" s="71">
        <v>5183</v>
      </c>
      <c r="K135" s="71">
        <v>8802</v>
      </c>
      <c r="L135" s="71">
        <v>14508</v>
      </c>
      <c r="M135" s="71">
        <v>19600</v>
      </c>
      <c r="N135" s="71">
        <v>28510</v>
      </c>
      <c r="O135" s="71">
        <f>SUM(C135:N135)/12</f>
        <v>9639.8949999999986</v>
      </c>
      <c r="P135" s="238">
        <f t="shared" si="34"/>
        <v>115678.73999999999</v>
      </c>
      <c r="Q135" s="228">
        <f>D127-P135</f>
        <v>0</v>
      </c>
      <c r="R135" s="94"/>
      <c r="S135" s="62"/>
      <c r="T135" s="62"/>
      <c r="U135" s="62"/>
      <c r="V135" s="62"/>
      <c r="W135" s="62"/>
    </row>
    <row r="136" spans="1:23" ht="18" customHeight="1" x14ac:dyDescent="0.25">
      <c r="A136" s="67" t="s">
        <v>2</v>
      </c>
      <c r="B136" s="53" t="s">
        <v>39</v>
      </c>
      <c r="C136" s="75">
        <v>94734.94</v>
      </c>
      <c r="D136" s="75">
        <v>77345.41</v>
      </c>
      <c r="E136" s="75">
        <v>79652.740000000005</v>
      </c>
      <c r="F136" s="75">
        <v>62831.94</v>
      </c>
      <c r="G136" s="75">
        <v>42281.11</v>
      </c>
      <c r="H136" s="75">
        <v>19804.72</v>
      </c>
      <c r="I136" s="75">
        <v>13764.3</v>
      </c>
      <c r="J136" s="75">
        <v>12493</v>
      </c>
      <c r="K136" s="75">
        <v>25448</v>
      </c>
      <c r="L136" s="75">
        <v>42000</v>
      </c>
      <c r="M136" s="75">
        <v>58000</v>
      </c>
      <c r="N136" s="75">
        <v>86000</v>
      </c>
      <c r="O136" s="71">
        <f>SUM(C136:N136)/12</f>
        <v>51196.346666666657</v>
      </c>
      <c r="P136" s="44">
        <f t="shared" si="34"/>
        <v>614356.15999999992</v>
      </c>
      <c r="Q136" s="46"/>
      <c r="R136" s="46"/>
      <c r="S136" s="46"/>
      <c r="T136" s="46"/>
      <c r="U136" s="46"/>
      <c r="V136" s="46"/>
      <c r="W136" s="46"/>
    </row>
    <row r="137" spans="1:23" ht="18" customHeight="1" x14ac:dyDescent="0.25">
      <c r="A137" s="67" t="s">
        <v>2</v>
      </c>
      <c r="B137" s="76" t="s">
        <v>40</v>
      </c>
      <c r="C137" s="74" t="s">
        <v>2</v>
      </c>
      <c r="D137" s="74" t="s">
        <v>2</v>
      </c>
      <c r="E137" s="74" t="s">
        <v>2</v>
      </c>
      <c r="F137" s="74" t="s">
        <v>2</v>
      </c>
      <c r="G137" s="74" t="s">
        <v>2</v>
      </c>
      <c r="H137" s="74" t="s">
        <v>2</v>
      </c>
      <c r="I137" s="74" t="s">
        <v>2</v>
      </c>
      <c r="J137" s="74" t="s">
        <v>2</v>
      </c>
      <c r="K137" s="74" t="s">
        <v>2</v>
      </c>
      <c r="L137" s="74" t="s">
        <v>2</v>
      </c>
      <c r="M137" s="74" t="s">
        <v>2</v>
      </c>
      <c r="N137" s="74" t="s">
        <v>2</v>
      </c>
      <c r="O137" s="74" t="s">
        <v>2</v>
      </c>
      <c r="P137" s="44">
        <f t="shared" si="34"/>
        <v>0</v>
      </c>
      <c r="Q137" s="46"/>
      <c r="R137" s="46"/>
      <c r="S137" s="46"/>
      <c r="T137" s="46"/>
      <c r="U137" s="46"/>
      <c r="V137" s="46"/>
      <c r="W137" s="46"/>
    </row>
    <row r="138" spans="1:23" ht="18" customHeight="1" x14ac:dyDescent="0.3">
      <c r="A138" s="67" t="s">
        <v>2</v>
      </c>
      <c r="B138" s="427" t="s">
        <v>43</v>
      </c>
      <c r="C138" s="428"/>
      <c r="D138" s="428"/>
      <c r="E138" s="428"/>
      <c r="F138" s="428"/>
      <c r="G138" s="428"/>
      <c r="H138" s="428"/>
      <c r="I138" s="428"/>
      <c r="J138" s="428"/>
      <c r="K138" s="428"/>
      <c r="L138" s="428"/>
      <c r="M138" s="428"/>
      <c r="N138" s="428"/>
      <c r="O138" s="429"/>
      <c r="P138" s="44">
        <f t="shared" si="34"/>
        <v>0</v>
      </c>
      <c r="Q138" s="46"/>
      <c r="R138" s="46"/>
      <c r="S138" s="46"/>
      <c r="T138" s="46"/>
      <c r="U138" s="46"/>
      <c r="V138" s="46"/>
      <c r="W138" s="46"/>
    </row>
    <row r="139" spans="1:23" ht="18" customHeight="1" x14ac:dyDescent="0.25">
      <c r="A139" s="68" t="s">
        <v>9</v>
      </c>
      <c r="B139" s="69" t="s">
        <v>38</v>
      </c>
      <c r="C139" s="71">
        <v>10622.25</v>
      </c>
      <c r="D139" s="71">
        <v>10491.9</v>
      </c>
      <c r="E139" s="71">
        <v>8597.7199999999993</v>
      </c>
      <c r="F139" s="71">
        <v>8079.58</v>
      </c>
      <c r="G139" s="71">
        <v>4513.42</v>
      </c>
      <c r="H139" s="71">
        <v>3370.44</v>
      </c>
      <c r="I139" s="71">
        <v>2977.8</v>
      </c>
      <c r="J139" s="71">
        <v>3782.43</v>
      </c>
      <c r="K139" s="71">
        <v>5926.02</v>
      </c>
      <c r="L139" s="71">
        <v>7847</v>
      </c>
      <c r="M139" s="71">
        <v>9707.9500000000007</v>
      </c>
      <c r="N139" s="71">
        <v>12381.43</v>
      </c>
      <c r="O139" s="73">
        <v>7358.16</v>
      </c>
      <c r="P139" s="44">
        <f t="shared" si="34"/>
        <v>88297.94</v>
      </c>
      <c r="Q139" s="46"/>
      <c r="R139" s="62"/>
      <c r="S139" s="62"/>
      <c r="T139" s="62"/>
      <c r="U139" s="62"/>
      <c r="V139" s="62"/>
      <c r="W139" s="62"/>
    </row>
    <row r="140" spans="1:23" ht="18" customHeight="1" x14ac:dyDescent="0.25">
      <c r="A140" s="67" t="s">
        <v>2</v>
      </c>
      <c r="B140" s="53" t="s">
        <v>39</v>
      </c>
      <c r="C140" s="75">
        <v>91758.53</v>
      </c>
      <c r="D140" s="75">
        <v>89985.36</v>
      </c>
      <c r="E140" s="75">
        <v>71209.94</v>
      </c>
      <c r="F140" s="75">
        <v>64520.46</v>
      </c>
      <c r="G140" s="75">
        <v>31121.14</v>
      </c>
      <c r="H140" s="75">
        <v>13647.51</v>
      </c>
      <c r="I140" s="75">
        <v>12901.86</v>
      </c>
      <c r="J140" s="75">
        <v>18829.3</v>
      </c>
      <c r="K140" s="75">
        <v>35648.160000000003</v>
      </c>
      <c r="L140" s="75">
        <v>50594.55</v>
      </c>
      <c r="M140" s="75">
        <v>64567.94</v>
      </c>
      <c r="N140" s="75">
        <v>106649.74</v>
      </c>
      <c r="O140" s="73">
        <v>54286.21</v>
      </c>
      <c r="P140" s="44">
        <f t="shared" si="34"/>
        <v>651434.49</v>
      </c>
      <c r="Q140" s="46"/>
      <c r="R140" s="46"/>
      <c r="S140" s="46"/>
      <c r="T140" s="46"/>
      <c r="U140" s="46"/>
      <c r="V140" s="46"/>
      <c r="W140" s="46"/>
    </row>
    <row r="141" spans="1:23" ht="18" customHeight="1" x14ac:dyDescent="0.25">
      <c r="A141" s="67" t="s">
        <v>2</v>
      </c>
      <c r="B141" s="76" t="s">
        <v>40</v>
      </c>
      <c r="C141" s="74" t="s">
        <v>2</v>
      </c>
      <c r="D141" s="74" t="s">
        <v>2</v>
      </c>
      <c r="E141" s="74" t="s">
        <v>2</v>
      </c>
      <c r="F141" s="74" t="s">
        <v>2</v>
      </c>
      <c r="G141" s="74" t="s">
        <v>2</v>
      </c>
      <c r="H141" s="74" t="s">
        <v>2</v>
      </c>
      <c r="I141" s="74" t="s">
        <v>2</v>
      </c>
      <c r="J141" s="74" t="s">
        <v>2</v>
      </c>
      <c r="K141" s="74" t="s">
        <v>2</v>
      </c>
      <c r="L141" s="74" t="s">
        <v>2</v>
      </c>
      <c r="M141" s="74" t="s">
        <v>2</v>
      </c>
      <c r="N141" s="74" t="s">
        <v>2</v>
      </c>
      <c r="O141" s="72" t="s">
        <v>2</v>
      </c>
      <c r="P141" s="44">
        <f t="shared" si="34"/>
        <v>0</v>
      </c>
      <c r="Q141" s="46"/>
      <c r="R141" s="46"/>
      <c r="S141" s="46"/>
      <c r="T141" s="46"/>
      <c r="U141" s="46"/>
      <c r="V141" s="46"/>
      <c r="W141" s="46"/>
    </row>
    <row r="142" spans="1:23" ht="18" customHeight="1" x14ac:dyDescent="0.3">
      <c r="A142" s="46"/>
      <c r="B142" s="441" t="s">
        <v>44</v>
      </c>
      <c r="C142" s="441"/>
      <c r="D142" s="441"/>
      <c r="E142" s="441"/>
      <c r="F142" s="441"/>
      <c r="G142" s="441"/>
      <c r="H142" s="441"/>
      <c r="I142" s="441"/>
      <c r="J142" s="441"/>
      <c r="K142" s="441"/>
      <c r="L142" s="441"/>
      <c r="M142" s="441"/>
      <c r="N142" s="441"/>
      <c r="O142" s="442"/>
      <c r="P142" s="44">
        <f t="shared" si="34"/>
        <v>0</v>
      </c>
      <c r="Q142" s="46"/>
      <c r="R142" s="46"/>
      <c r="S142" s="46"/>
      <c r="T142" s="46"/>
      <c r="U142" s="46"/>
      <c r="V142" s="46"/>
      <c r="W142" s="46"/>
    </row>
    <row r="143" spans="1:23" ht="18" customHeight="1" x14ac:dyDescent="0.25">
      <c r="A143" s="68" t="s">
        <v>9</v>
      </c>
      <c r="B143" s="69" t="s">
        <v>38</v>
      </c>
      <c r="C143" s="70">
        <v>10706.06</v>
      </c>
      <c r="D143" s="70">
        <v>9817.5499999999993</v>
      </c>
      <c r="E143" s="70">
        <v>9436.0400000000009</v>
      </c>
      <c r="F143" s="70">
        <v>7129.09</v>
      </c>
      <c r="G143" s="70">
        <v>5047.1400000000003</v>
      </c>
      <c r="H143" s="70">
        <v>2935.02</v>
      </c>
      <c r="I143" s="70">
        <v>2827.72</v>
      </c>
      <c r="J143" s="70">
        <v>2828.53</v>
      </c>
      <c r="K143" s="70">
        <v>3532.53</v>
      </c>
      <c r="L143" s="70">
        <v>5712.98</v>
      </c>
      <c r="M143" s="70">
        <v>6964.99</v>
      </c>
      <c r="N143" s="71">
        <v>9857.25</v>
      </c>
      <c r="O143" s="73">
        <v>6399.58</v>
      </c>
      <c r="P143" s="44">
        <f t="shared" si="34"/>
        <v>76794.900000000009</v>
      </c>
      <c r="Q143" s="62"/>
      <c r="R143" s="62"/>
      <c r="S143" s="62"/>
      <c r="T143" s="62"/>
      <c r="U143" s="62"/>
      <c r="V143" s="62"/>
      <c r="W143" s="62"/>
    </row>
    <row r="144" spans="1:23" ht="18" customHeight="1" x14ac:dyDescent="0.25">
      <c r="A144" s="67" t="s">
        <v>2</v>
      </c>
      <c r="B144" s="53" t="s">
        <v>39</v>
      </c>
      <c r="C144" s="74">
        <v>77309.66</v>
      </c>
      <c r="D144" s="74">
        <v>70104.710000000006</v>
      </c>
      <c r="E144" s="74">
        <v>66460.539999999994</v>
      </c>
      <c r="F144" s="74">
        <v>47094.5</v>
      </c>
      <c r="G144" s="74">
        <v>30205.8</v>
      </c>
      <c r="H144" s="74">
        <v>14592.4</v>
      </c>
      <c r="I144" s="74">
        <v>13607.56</v>
      </c>
      <c r="J144" s="74">
        <v>13666.98</v>
      </c>
      <c r="K144" s="74">
        <v>19655.45</v>
      </c>
      <c r="L144" s="74">
        <v>40602.06</v>
      </c>
      <c r="M144" s="74">
        <v>52197.54</v>
      </c>
      <c r="N144" s="75">
        <v>78419.539999999994</v>
      </c>
      <c r="O144" s="73">
        <v>43659.73</v>
      </c>
      <c r="P144" s="44">
        <f t="shared" si="34"/>
        <v>523916.73999999993</v>
      </c>
      <c r="Q144" s="46"/>
      <c r="R144" s="46"/>
      <c r="S144" s="46"/>
      <c r="T144" s="46"/>
      <c r="U144" s="46"/>
      <c r="V144" s="46"/>
      <c r="W144" s="46"/>
    </row>
    <row r="145" spans="1:23" ht="18" customHeight="1" x14ac:dyDescent="0.25">
      <c r="A145" s="67" t="s">
        <v>2</v>
      </c>
      <c r="B145" s="76" t="s">
        <v>40</v>
      </c>
      <c r="C145" s="74" t="s">
        <v>2</v>
      </c>
      <c r="D145" s="74" t="s">
        <v>2</v>
      </c>
      <c r="E145" s="74" t="s">
        <v>2</v>
      </c>
      <c r="F145" s="74" t="s">
        <v>2</v>
      </c>
      <c r="G145" s="74" t="s">
        <v>2</v>
      </c>
      <c r="H145" s="74" t="s">
        <v>2</v>
      </c>
      <c r="I145" s="74" t="s">
        <v>2</v>
      </c>
      <c r="J145" s="74" t="s">
        <v>2</v>
      </c>
      <c r="K145" s="74" t="s">
        <v>2</v>
      </c>
      <c r="L145" s="74" t="s">
        <v>2</v>
      </c>
      <c r="M145" s="74" t="s">
        <v>2</v>
      </c>
      <c r="N145" s="74" t="s">
        <v>2</v>
      </c>
      <c r="O145" s="72" t="s">
        <v>2</v>
      </c>
      <c r="P145" s="44">
        <f t="shared" si="34"/>
        <v>0</v>
      </c>
      <c r="Q145" s="46"/>
      <c r="R145" s="46"/>
      <c r="S145" s="46"/>
      <c r="T145" s="46"/>
      <c r="U145" s="46"/>
      <c r="V145" s="46"/>
      <c r="W145" s="46"/>
    </row>
    <row r="146" spans="1:23" ht="18" customHeight="1" x14ac:dyDescent="0.3">
      <c r="A146" s="46"/>
      <c r="B146" s="436" t="s">
        <v>45</v>
      </c>
      <c r="C146" s="436"/>
      <c r="D146" s="436"/>
      <c r="E146" s="436"/>
      <c r="F146" s="436"/>
      <c r="G146" s="436"/>
      <c r="H146" s="436"/>
      <c r="I146" s="436"/>
      <c r="J146" s="436"/>
      <c r="K146" s="436"/>
      <c r="L146" s="436"/>
      <c r="M146" s="436"/>
      <c r="N146" s="436"/>
      <c r="O146" s="437"/>
      <c r="P146" s="44">
        <f t="shared" si="34"/>
        <v>0</v>
      </c>
      <c r="Q146" s="46"/>
      <c r="R146" s="46"/>
      <c r="S146" s="46"/>
      <c r="T146" s="46"/>
      <c r="U146" s="46"/>
      <c r="V146" s="46"/>
      <c r="W146" s="46"/>
    </row>
    <row r="147" spans="1:23" ht="18" customHeight="1" x14ac:dyDescent="0.25">
      <c r="A147" s="68" t="s">
        <v>9</v>
      </c>
      <c r="B147" s="69" t="s">
        <v>38</v>
      </c>
      <c r="C147" s="70">
        <v>14608.16</v>
      </c>
      <c r="D147" s="70">
        <v>11865.91</v>
      </c>
      <c r="E147" s="70">
        <v>11329.71</v>
      </c>
      <c r="F147" s="70">
        <v>7381.98</v>
      </c>
      <c r="G147" s="70">
        <v>5755.76</v>
      </c>
      <c r="H147" s="70">
        <v>3262.26</v>
      </c>
      <c r="I147" s="70">
        <v>3542.6</v>
      </c>
      <c r="J147" s="70">
        <v>4118.25</v>
      </c>
      <c r="K147" s="70">
        <v>4017.76</v>
      </c>
      <c r="L147" s="70">
        <v>8254.74</v>
      </c>
      <c r="M147" s="70">
        <v>9898.84</v>
      </c>
      <c r="N147" s="70">
        <v>11137.43</v>
      </c>
      <c r="O147" s="73">
        <v>7931.12</v>
      </c>
      <c r="P147" s="44">
        <f t="shared" si="34"/>
        <v>95173.4</v>
      </c>
      <c r="Q147" s="62"/>
      <c r="R147" s="62"/>
      <c r="S147" s="62"/>
      <c r="T147" s="62"/>
      <c r="U147" s="62"/>
      <c r="V147" s="62"/>
      <c r="W147" s="62"/>
    </row>
    <row r="148" spans="1:23" ht="18" customHeight="1" x14ac:dyDescent="0.25">
      <c r="A148" s="67" t="s">
        <v>2</v>
      </c>
      <c r="B148" s="53" t="s">
        <v>39</v>
      </c>
      <c r="C148" s="74">
        <v>115519.64</v>
      </c>
      <c r="D148" s="74">
        <v>91314.06</v>
      </c>
      <c r="E148" s="74">
        <v>86662.77</v>
      </c>
      <c r="F148" s="74">
        <v>52251.83</v>
      </c>
      <c r="G148" s="74">
        <v>35112.46</v>
      </c>
      <c r="H148" s="74">
        <v>15355.6</v>
      </c>
      <c r="I148" s="74">
        <v>17379.740000000002</v>
      </c>
      <c r="J148" s="74">
        <v>21480.71</v>
      </c>
      <c r="K148" s="74">
        <v>21801.51</v>
      </c>
      <c r="L148" s="74">
        <v>54958.400000000001</v>
      </c>
      <c r="M148" s="74">
        <v>68511.259999999995</v>
      </c>
      <c r="N148" s="74">
        <v>78897.09</v>
      </c>
      <c r="O148" s="73">
        <v>54937.09</v>
      </c>
      <c r="P148" s="44">
        <f t="shared" si="34"/>
        <v>659245.07000000007</v>
      </c>
      <c r="Q148" s="46"/>
      <c r="R148" s="46"/>
      <c r="S148" s="46"/>
      <c r="T148" s="46"/>
      <c r="U148" s="46"/>
      <c r="V148" s="46"/>
      <c r="W148" s="46"/>
    </row>
    <row r="149" spans="1:23" ht="18" customHeight="1" x14ac:dyDescent="0.25">
      <c r="A149" s="67" t="s">
        <v>2</v>
      </c>
      <c r="B149" s="76" t="s">
        <v>40</v>
      </c>
      <c r="C149" s="74" t="s">
        <v>2</v>
      </c>
      <c r="D149" s="74" t="s">
        <v>2</v>
      </c>
      <c r="E149" s="74" t="s">
        <v>2</v>
      </c>
      <c r="F149" s="74" t="s">
        <v>2</v>
      </c>
      <c r="G149" s="74" t="s">
        <v>2</v>
      </c>
      <c r="H149" s="74" t="s">
        <v>2</v>
      </c>
      <c r="I149" s="74" t="s">
        <v>2</v>
      </c>
      <c r="J149" s="74" t="s">
        <v>2</v>
      </c>
      <c r="K149" s="74" t="s">
        <v>2</v>
      </c>
      <c r="L149" s="74" t="s">
        <v>2</v>
      </c>
      <c r="M149" s="74" t="s">
        <v>2</v>
      </c>
      <c r="N149" s="74" t="s">
        <v>2</v>
      </c>
      <c r="O149" s="72" t="s">
        <v>2</v>
      </c>
      <c r="P149" s="44">
        <f t="shared" si="34"/>
        <v>0</v>
      </c>
      <c r="Q149" s="46"/>
      <c r="R149" s="46"/>
      <c r="S149" s="46"/>
      <c r="T149" s="46"/>
      <c r="U149" s="46"/>
      <c r="V149" s="46"/>
      <c r="W149" s="46"/>
    </row>
    <row r="150" spans="1:23" ht="18" customHeight="1" x14ac:dyDescent="0.3">
      <c r="A150" s="434" t="s">
        <v>73</v>
      </c>
      <c r="B150" s="434"/>
      <c r="C150" s="434"/>
      <c r="D150" s="434"/>
      <c r="E150" s="434"/>
      <c r="F150" s="434"/>
      <c r="G150" s="434"/>
      <c r="H150" s="434"/>
      <c r="I150" s="434"/>
      <c r="J150" s="434"/>
      <c r="K150" s="434"/>
      <c r="L150" s="434"/>
      <c r="M150" s="434"/>
      <c r="N150" s="434"/>
      <c r="O150" s="82" t="s">
        <v>2</v>
      </c>
      <c r="P150" s="44">
        <f t="shared" si="34"/>
        <v>0</v>
      </c>
      <c r="Q150" s="46"/>
      <c r="R150" s="46"/>
      <c r="S150" s="46"/>
      <c r="T150" s="46"/>
      <c r="U150" s="46"/>
      <c r="V150" s="46"/>
      <c r="W150" s="46"/>
    </row>
    <row r="151" spans="1:23" ht="18" customHeight="1" x14ac:dyDescent="0.35">
      <c r="A151" s="432" t="s">
        <v>1</v>
      </c>
      <c r="B151" s="432"/>
      <c r="C151" s="432"/>
      <c r="D151" s="432"/>
      <c r="E151" s="432"/>
      <c r="F151" s="432"/>
      <c r="G151" s="432"/>
      <c r="H151" s="432"/>
      <c r="I151" s="432"/>
      <c r="J151" s="432"/>
      <c r="K151" s="432"/>
      <c r="L151" s="432"/>
      <c r="M151" s="432"/>
      <c r="N151" s="432"/>
      <c r="O151" s="432"/>
      <c r="P151" s="44">
        <f t="shared" si="34"/>
        <v>0</v>
      </c>
      <c r="Q151" s="46"/>
      <c r="R151" s="46"/>
      <c r="S151" s="46"/>
      <c r="T151" s="46"/>
      <c r="U151" s="46"/>
      <c r="V151" s="46"/>
      <c r="W151" s="46"/>
    </row>
    <row r="152" spans="1:23" ht="59.25" customHeight="1" x14ac:dyDescent="0.25">
      <c r="A152" s="47" t="s">
        <v>2</v>
      </c>
      <c r="B152" s="48" t="s">
        <v>2</v>
      </c>
      <c r="C152" s="48" t="s">
        <v>3</v>
      </c>
      <c r="D152" s="48" t="s">
        <v>4</v>
      </c>
      <c r="E152" s="48" t="s">
        <v>5</v>
      </c>
      <c r="F152" s="48" t="s">
        <v>6</v>
      </c>
      <c r="G152" s="49"/>
      <c r="H152" s="49"/>
      <c r="I152" s="49"/>
      <c r="J152" s="49"/>
      <c r="K152" s="49"/>
      <c r="L152" s="289"/>
      <c r="M152" s="290"/>
      <c r="N152" s="290"/>
      <c r="O152" s="290"/>
      <c r="P152" s="44">
        <f t="shared" si="34"/>
        <v>0</v>
      </c>
      <c r="Q152" s="46"/>
      <c r="R152" s="46"/>
      <c r="S152" s="46"/>
      <c r="T152" s="46"/>
      <c r="U152" s="46"/>
      <c r="V152" s="46"/>
      <c r="W152" s="46"/>
    </row>
    <row r="153" spans="1:23" ht="18" customHeight="1" x14ac:dyDescent="0.25">
      <c r="A153" s="90" t="s">
        <v>9</v>
      </c>
      <c r="B153" s="69" t="s">
        <v>10</v>
      </c>
      <c r="C153" s="264">
        <f>C165+D165+E165+F165+G165+H165+I165+J165+K165+L165+M165+N165</f>
        <v>232870.61</v>
      </c>
      <c r="D153" s="264">
        <f>C164+D164+E164+F164+G164+H164+I164+J164+K164+L164+M164+N164</f>
        <v>50008.770000000004</v>
      </c>
      <c r="E153" s="69">
        <v>33000</v>
      </c>
      <c r="F153" s="264">
        <f>D153-E153</f>
        <v>17008.770000000004</v>
      </c>
      <c r="G153" s="46"/>
      <c r="H153" s="49"/>
      <c r="I153" s="49"/>
      <c r="J153" s="49"/>
      <c r="K153" s="49"/>
      <c r="L153" s="290"/>
      <c r="M153" s="290"/>
      <c r="N153" s="291"/>
      <c r="O153" s="292"/>
      <c r="P153" s="44">
        <f>SUM(C153:N153)</f>
        <v>332888.15000000002</v>
      </c>
      <c r="Q153" s="46"/>
      <c r="R153" s="46"/>
      <c r="S153" s="46"/>
      <c r="T153" s="46"/>
      <c r="U153" s="46"/>
      <c r="V153" s="46"/>
    </row>
    <row r="154" spans="1:23" ht="18" customHeight="1" x14ac:dyDescent="0.25">
      <c r="A154" s="52" t="s">
        <v>12</v>
      </c>
      <c r="B154" s="53" t="s">
        <v>13</v>
      </c>
      <c r="C154" s="53">
        <v>0</v>
      </c>
      <c r="D154" s="53">
        <v>0</v>
      </c>
      <c r="E154" s="53">
        <v>0</v>
      </c>
      <c r="F154" s="91">
        <f t="shared" ref="F154:F159" si="35">D154-E154</f>
        <v>0</v>
      </c>
      <c r="G154" s="49"/>
      <c r="H154" s="49"/>
      <c r="I154" s="49"/>
      <c r="J154" s="49"/>
      <c r="K154" s="49"/>
      <c r="L154" s="289"/>
      <c r="M154" s="290"/>
      <c r="N154" s="290"/>
      <c r="O154" s="293"/>
      <c r="P154" s="44">
        <f t="shared" si="34"/>
        <v>0</v>
      </c>
      <c r="Q154" s="46"/>
      <c r="R154" s="46"/>
      <c r="S154" s="46"/>
      <c r="T154" s="46"/>
      <c r="U154" s="46"/>
      <c r="V154" s="46"/>
      <c r="W154" s="46"/>
    </row>
    <row r="155" spans="1:23" ht="18" customHeight="1" x14ac:dyDescent="0.25">
      <c r="A155" s="52" t="s">
        <v>15</v>
      </c>
      <c r="B155" s="53" t="s">
        <v>16</v>
      </c>
      <c r="C155" s="53">
        <v>0</v>
      </c>
      <c r="D155" s="53">
        <v>0</v>
      </c>
      <c r="E155" s="53">
        <v>0</v>
      </c>
      <c r="F155" s="91">
        <f t="shared" si="35"/>
        <v>0</v>
      </c>
      <c r="G155" s="49"/>
      <c r="H155" s="49"/>
      <c r="I155" s="49"/>
      <c r="J155" s="49"/>
      <c r="K155" s="49"/>
      <c r="L155" s="289"/>
      <c r="M155" s="290"/>
      <c r="N155" s="290"/>
      <c r="O155" s="293"/>
      <c r="P155" s="44">
        <f t="shared" si="34"/>
        <v>0</v>
      </c>
      <c r="Q155" s="46"/>
      <c r="R155" s="46"/>
      <c r="S155" s="46"/>
      <c r="T155" s="46"/>
      <c r="U155" s="46"/>
      <c r="V155" s="46"/>
      <c r="W155" s="46"/>
    </row>
    <row r="156" spans="1:23" ht="18" customHeight="1" x14ac:dyDescent="0.25">
      <c r="A156" s="90" t="s">
        <v>19</v>
      </c>
      <c r="B156" s="69" t="s">
        <v>180</v>
      </c>
      <c r="C156" s="69">
        <v>0</v>
      </c>
      <c r="D156" s="264">
        <f>C173+D173+E173+F173+G173+H173+I173+J173+K173+L173+M173+N173</f>
        <v>34512.129999999997</v>
      </c>
      <c r="E156" s="69">
        <v>20000</v>
      </c>
      <c r="F156" s="264">
        <f t="shared" si="35"/>
        <v>14512.129999999997</v>
      </c>
      <c r="G156" s="92"/>
      <c r="H156" s="92"/>
      <c r="I156" s="92"/>
      <c r="J156" s="92"/>
      <c r="K156" s="92"/>
      <c r="L156" s="296"/>
      <c r="M156" s="296"/>
      <c r="N156" s="297"/>
      <c r="O156" s="298"/>
      <c r="P156" s="44">
        <f t="shared" si="34"/>
        <v>69024.259999999995</v>
      </c>
      <c r="Q156" s="62"/>
      <c r="R156" s="62"/>
      <c r="S156" s="62"/>
      <c r="T156" s="62"/>
      <c r="U156" s="62"/>
      <c r="V156" s="62"/>
      <c r="W156" s="62"/>
    </row>
    <row r="157" spans="1:23" ht="18" customHeight="1" x14ac:dyDescent="0.25">
      <c r="A157" s="52" t="s">
        <v>2</v>
      </c>
      <c r="B157" s="53" t="s">
        <v>181</v>
      </c>
      <c r="C157" s="53">
        <v>13724</v>
      </c>
      <c r="D157" s="53">
        <v>17597</v>
      </c>
      <c r="E157" s="53">
        <v>8500</v>
      </c>
      <c r="F157" s="83">
        <f t="shared" si="35"/>
        <v>9097</v>
      </c>
      <c r="G157" s="46"/>
      <c r="H157" s="49"/>
      <c r="I157" s="49"/>
      <c r="J157" s="49"/>
      <c r="K157" s="49"/>
      <c r="L157" s="294"/>
      <c r="M157" s="295"/>
      <c r="N157" s="299"/>
      <c r="O157" s="299"/>
      <c r="P157" s="44">
        <f t="shared" si="34"/>
        <v>48918</v>
      </c>
      <c r="Q157" s="46"/>
      <c r="R157" s="46"/>
      <c r="S157" s="46"/>
      <c r="T157" s="46"/>
      <c r="U157" s="46"/>
    </row>
    <row r="158" spans="1:23" ht="18" customHeight="1" x14ac:dyDescent="0.25">
      <c r="A158" s="52" t="s">
        <v>2</v>
      </c>
      <c r="B158" s="53" t="s">
        <v>182</v>
      </c>
      <c r="C158" s="53">
        <v>59.5</v>
      </c>
      <c r="D158" s="53">
        <v>17009</v>
      </c>
      <c r="E158" s="53">
        <v>9300</v>
      </c>
      <c r="F158" s="83">
        <f t="shared" si="35"/>
        <v>7709</v>
      </c>
      <c r="G158" s="46"/>
      <c r="H158" s="49"/>
      <c r="I158" s="60"/>
      <c r="J158" s="61"/>
      <c r="K158" s="46"/>
      <c r="L158" s="299"/>
      <c r="M158" s="299"/>
      <c r="N158" s="299"/>
      <c r="O158" s="299"/>
      <c r="P158" s="44">
        <f t="shared" si="34"/>
        <v>34077.5</v>
      </c>
      <c r="Q158" s="46"/>
      <c r="R158" s="46"/>
    </row>
    <row r="159" spans="1:23" ht="18" customHeight="1" x14ac:dyDescent="0.25">
      <c r="A159" s="52" t="s">
        <v>2</v>
      </c>
      <c r="B159" s="53" t="s">
        <v>183</v>
      </c>
      <c r="C159" s="53">
        <v>48</v>
      </c>
      <c r="D159" s="53">
        <v>2263</v>
      </c>
      <c r="E159" s="53">
        <v>2200</v>
      </c>
      <c r="F159" s="83">
        <f t="shared" si="35"/>
        <v>63</v>
      </c>
      <c r="G159" s="46"/>
      <c r="H159" s="49"/>
      <c r="I159" s="49"/>
      <c r="J159" s="49"/>
      <c r="K159" s="49"/>
      <c r="L159" s="294"/>
      <c r="M159" s="295"/>
      <c r="N159" s="299"/>
      <c r="O159" s="299"/>
      <c r="P159" s="44">
        <f t="shared" si="34"/>
        <v>4574</v>
      </c>
      <c r="Q159" s="46"/>
      <c r="R159" s="46"/>
      <c r="S159" s="46"/>
      <c r="T159" s="46"/>
      <c r="U159" s="46"/>
    </row>
    <row r="160" spans="1:23" ht="18" customHeight="1" x14ac:dyDescent="0.25">
      <c r="A160" s="52" t="s">
        <v>21</v>
      </c>
      <c r="B160" s="53" t="s">
        <v>22</v>
      </c>
      <c r="C160" s="53">
        <v>0</v>
      </c>
      <c r="D160" s="53">
        <v>0</v>
      </c>
      <c r="E160" s="53">
        <v>0</v>
      </c>
      <c r="F160" s="53">
        <v>0</v>
      </c>
      <c r="G160" s="49"/>
      <c r="H160" s="49"/>
      <c r="I160" s="49"/>
      <c r="J160" s="49"/>
      <c r="K160" s="49"/>
      <c r="L160" s="49"/>
      <c r="M160" s="49"/>
      <c r="N160" s="60"/>
      <c r="O160" s="61"/>
      <c r="P160" s="44">
        <f t="shared" si="34"/>
        <v>0</v>
      </c>
      <c r="Q160" s="46"/>
      <c r="R160" s="46"/>
      <c r="S160" s="46"/>
      <c r="T160" s="46"/>
      <c r="U160" s="46"/>
      <c r="V160" s="46"/>
      <c r="W160" s="46"/>
    </row>
    <row r="161" spans="1:23" ht="18" customHeight="1" x14ac:dyDescent="0.25">
      <c r="A161" s="49"/>
      <c r="B161" s="49"/>
      <c r="C161" s="49"/>
      <c r="D161" s="49"/>
      <c r="E161" s="49"/>
      <c r="F161" s="49"/>
      <c r="G161" s="49"/>
      <c r="H161" s="49"/>
      <c r="I161" s="49"/>
      <c r="J161" s="49"/>
      <c r="K161" s="49"/>
      <c r="L161" s="49"/>
      <c r="M161" s="49"/>
      <c r="N161" s="60"/>
      <c r="O161" s="61"/>
      <c r="P161" s="44">
        <f t="shared" si="34"/>
        <v>0</v>
      </c>
      <c r="Q161" s="46"/>
      <c r="R161" s="46"/>
      <c r="S161" s="46"/>
      <c r="T161" s="46"/>
      <c r="U161" s="46"/>
      <c r="V161" s="46"/>
      <c r="W161" s="46"/>
    </row>
    <row r="162" spans="1:23" ht="18" customHeight="1" x14ac:dyDescent="0.25">
      <c r="A162" s="63" t="s">
        <v>2</v>
      </c>
      <c r="B162" s="64" t="s">
        <v>23</v>
      </c>
      <c r="C162" s="65" t="s">
        <v>24</v>
      </c>
      <c r="D162" s="65" t="s">
        <v>25</v>
      </c>
      <c r="E162" s="65" t="s">
        <v>26</v>
      </c>
      <c r="F162" s="65" t="s">
        <v>27</v>
      </c>
      <c r="G162" s="65" t="s">
        <v>28</v>
      </c>
      <c r="H162" s="65" t="s">
        <v>29</v>
      </c>
      <c r="I162" s="65" t="s">
        <v>30</v>
      </c>
      <c r="J162" s="65" t="s">
        <v>31</v>
      </c>
      <c r="K162" s="65" t="s">
        <v>32</v>
      </c>
      <c r="L162" s="65" t="s">
        <v>33</v>
      </c>
      <c r="M162" s="65" t="s">
        <v>34</v>
      </c>
      <c r="N162" s="65" t="s">
        <v>35</v>
      </c>
      <c r="O162" s="66" t="s">
        <v>36</v>
      </c>
      <c r="P162" s="44">
        <f t="shared" si="34"/>
        <v>0</v>
      </c>
      <c r="Q162" s="46"/>
      <c r="R162" s="46"/>
      <c r="S162" s="46"/>
      <c r="T162" s="46"/>
      <c r="U162" s="46"/>
      <c r="V162" s="46"/>
      <c r="W162" s="46"/>
    </row>
    <row r="163" spans="1:23" ht="18" customHeight="1" x14ac:dyDescent="0.3">
      <c r="A163" s="67" t="s">
        <v>2</v>
      </c>
      <c r="B163" s="428" t="s">
        <v>37</v>
      </c>
      <c r="C163" s="428"/>
      <c r="D163" s="428"/>
      <c r="E163" s="428"/>
      <c r="F163" s="428"/>
      <c r="G163" s="428"/>
      <c r="H163" s="428"/>
      <c r="I163" s="428"/>
      <c r="J163" s="428"/>
      <c r="K163" s="428"/>
      <c r="L163" s="428"/>
      <c r="M163" s="428"/>
      <c r="N163" s="428"/>
      <c r="O163" s="429"/>
      <c r="P163" s="44">
        <f t="shared" si="34"/>
        <v>0</v>
      </c>
      <c r="Q163" s="46"/>
      <c r="R163" s="46"/>
      <c r="S163" s="46"/>
      <c r="T163" s="46"/>
      <c r="U163" s="46"/>
      <c r="V163" s="46"/>
      <c r="W163" s="46"/>
    </row>
    <row r="164" spans="1:23" ht="18" customHeight="1" x14ac:dyDescent="0.25">
      <c r="A164" s="68" t="s">
        <v>9</v>
      </c>
      <c r="B164" s="233" t="s">
        <v>38</v>
      </c>
      <c r="C164" s="240">
        <v>1976.98</v>
      </c>
      <c r="D164" s="240">
        <v>1577.34</v>
      </c>
      <c r="E164" s="240">
        <v>1421.41</v>
      </c>
      <c r="F164" s="240">
        <v>3519.87</v>
      </c>
      <c r="G164" s="240">
        <v>4731.32</v>
      </c>
      <c r="H164" s="240">
        <v>4281.83</v>
      </c>
      <c r="I164" s="240">
        <v>4149.0200000000004</v>
      </c>
      <c r="J164" s="240">
        <v>4682.47</v>
      </c>
      <c r="K164" s="240">
        <v>3642.19</v>
      </c>
      <c r="L164" s="240">
        <v>6147</v>
      </c>
      <c r="M164" s="240">
        <v>6147</v>
      </c>
      <c r="N164" s="240">
        <v>7732.34</v>
      </c>
      <c r="O164" s="241">
        <f>P164/12</f>
        <v>4167.3975</v>
      </c>
      <c r="P164" s="238">
        <f t="shared" si="34"/>
        <v>50008.770000000004</v>
      </c>
      <c r="Q164" s="94">
        <f>D153-P164</f>
        <v>0</v>
      </c>
      <c r="R164" s="62"/>
      <c r="S164" s="62"/>
      <c r="T164" s="62"/>
      <c r="U164" s="62"/>
      <c r="V164" s="62"/>
      <c r="W164" s="62"/>
    </row>
    <row r="165" spans="1:23" ht="18" customHeight="1" x14ac:dyDescent="0.25">
      <c r="A165" s="67" t="s">
        <v>2</v>
      </c>
      <c r="B165" s="53" t="s">
        <v>39</v>
      </c>
      <c r="C165" s="75">
        <v>31121.360000000001</v>
      </c>
      <c r="D165" s="75">
        <v>24830.34</v>
      </c>
      <c r="E165" s="75">
        <v>22375.66</v>
      </c>
      <c r="F165" s="75">
        <v>23739.01</v>
      </c>
      <c r="G165" s="75">
        <v>16894.939999999999</v>
      </c>
      <c r="H165" s="75">
        <v>14068.82</v>
      </c>
      <c r="I165" s="75">
        <v>13564.36</v>
      </c>
      <c r="J165" s="75">
        <v>15459.32</v>
      </c>
      <c r="K165" s="75">
        <v>12173.12</v>
      </c>
      <c r="L165" s="75">
        <v>18000</v>
      </c>
      <c r="M165" s="75">
        <v>18000</v>
      </c>
      <c r="N165" s="75">
        <v>22643.68</v>
      </c>
      <c r="O165" s="242">
        <f>P165/12</f>
        <v>19405.884166666667</v>
      </c>
      <c r="P165" s="44">
        <f t="shared" si="34"/>
        <v>232870.61</v>
      </c>
      <c r="Q165" s="46"/>
      <c r="R165" s="46"/>
      <c r="S165" s="46"/>
      <c r="T165" s="46"/>
      <c r="U165" s="46"/>
      <c r="V165" s="46"/>
      <c r="W165" s="46"/>
    </row>
    <row r="166" spans="1:23" ht="18" customHeight="1" x14ac:dyDescent="0.25">
      <c r="A166" s="67" t="s">
        <v>2</v>
      </c>
      <c r="B166" s="76" t="s">
        <v>40</v>
      </c>
      <c r="C166" s="74"/>
      <c r="D166" s="74"/>
      <c r="E166" s="74"/>
      <c r="F166" s="74"/>
      <c r="G166" s="74"/>
      <c r="H166" s="74"/>
      <c r="I166" s="74"/>
      <c r="J166" s="74"/>
      <c r="K166" s="74"/>
      <c r="L166" s="74"/>
      <c r="M166" s="74"/>
      <c r="N166" s="74"/>
      <c r="O166" s="242"/>
      <c r="P166" s="44">
        <f t="shared" si="34"/>
        <v>0</v>
      </c>
      <c r="Q166" s="46"/>
      <c r="R166" s="46"/>
      <c r="S166" s="46"/>
      <c r="T166" s="46"/>
      <c r="U166" s="46"/>
      <c r="V166" s="46"/>
      <c r="W166" s="46"/>
    </row>
    <row r="167" spans="1:23" ht="18" customHeight="1" x14ac:dyDescent="0.25">
      <c r="A167" s="68" t="s">
        <v>12</v>
      </c>
      <c r="B167" s="69" t="s">
        <v>41</v>
      </c>
      <c r="C167" s="70">
        <v>0</v>
      </c>
      <c r="D167" s="70">
        <v>0</v>
      </c>
      <c r="E167" s="70">
        <v>0</v>
      </c>
      <c r="F167" s="70">
        <v>0</v>
      </c>
      <c r="G167" s="70">
        <v>0</v>
      </c>
      <c r="H167" s="70">
        <v>0</v>
      </c>
      <c r="I167" s="70">
        <v>0</v>
      </c>
      <c r="J167" s="70">
        <v>0</v>
      </c>
      <c r="K167" s="70">
        <v>0</v>
      </c>
      <c r="L167" s="70">
        <v>0</v>
      </c>
      <c r="M167" s="70">
        <v>0</v>
      </c>
      <c r="N167" s="70">
        <v>0</v>
      </c>
      <c r="O167" s="242"/>
      <c r="P167" s="44">
        <f t="shared" si="34"/>
        <v>0</v>
      </c>
      <c r="Q167" s="62"/>
      <c r="R167" s="62"/>
      <c r="S167" s="62"/>
      <c r="T167" s="62"/>
      <c r="U167" s="62"/>
      <c r="V167" s="62"/>
      <c r="W167" s="62"/>
    </row>
    <row r="168" spans="1:23" ht="18" customHeight="1" x14ac:dyDescent="0.25">
      <c r="A168" s="67" t="s">
        <v>2</v>
      </c>
      <c r="B168" s="53" t="s">
        <v>42</v>
      </c>
      <c r="C168" s="74">
        <v>0</v>
      </c>
      <c r="D168" s="74">
        <v>0</v>
      </c>
      <c r="E168" s="74">
        <v>0</v>
      </c>
      <c r="F168" s="74">
        <v>0</v>
      </c>
      <c r="G168" s="74">
        <v>0</v>
      </c>
      <c r="H168" s="74">
        <v>0</v>
      </c>
      <c r="I168" s="74">
        <v>0</v>
      </c>
      <c r="J168" s="74">
        <v>0</v>
      </c>
      <c r="K168" s="74">
        <v>0</v>
      </c>
      <c r="L168" s="74">
        <v>0</v>
      </c>
      <c r="M168" s="74">
        <v>0</v>
      </c>
      <c r="N168" s="74">
        <v>0</v>
      </c>
      <c r="O168" s="242"/>
      <c r="P168" s="44">
        <f t="shared" si="34"/>
        <v>0</v>
      </c>
      <c r="Q168" s="46"/>
      <c r="R168" s="46"/>
      <c r="S168" s="46"/>
      <c r="T168" s="46"/>
      <c r="U168" s="46"/>
      <c r="V168" s="46"/>
      <c r="W168" s="46"/>
    </row>
    <row r="169" spans="1:23" ht="18" customHeight="1" x14ac:dyDescent="0.25">
      <c r="A169" s="67" t="s">
        <v>2</v>
      </c>
      <c r="B169" s="76" t="s">
        <v>40</v>
      </c>
      <c r="C169" s="74"/>
      <c r="D169" s="74"/>
      <c r="E169" s="74"/>
      <c r="F169" s="74"/>
      <c r="G169" s="74"/>
      <c r="H169" s="74"/>
      <c r="I169" s="74"/>
      <c r="J169" s="74"/>
      <c r="K169" s="74"/>
      <c r="L169" s="74"/>
      <c r="M169" s="74"/>
      <c r="N169" s="74"/>
      <c r="O169" s="242"/>
      <c r="P169" s="44">
        <f t="shared" si="34"/>
        <v>0</v>
      </c>
      <c r="Q169" s="46"/>
      <c r="R169" s="46"/>
      <c r="S169" s="46"/>
      <c r="T169" s="46"/>
      <c r="U169" s="46"/>
      <c r="V169" s="46"/>
      <c r="W169" s="46"/>
    </row>
    <row r="170" spans="1:23" ht="18" customHeight="1" x14ac:dyDescent="0.25">
      <c r="A170" s="68" t="s">
        <v>15</v>
      </c>
      <c r="B170" s="69" t="s">
        <v>47</v>
      </c>
      <c r="C170" s="70">
        <v>0</v>
      </c>
      <c r="D170" s="70">
        <v>0</v>
      </c>
      <c r="E170" s="70">
        <v>0</v>
      </c>
      <c r="F170" s="70">
        <v>0</v>
      </c>
      <c r="G170" s="70">
        <v>0</v>
      </c>
      <c r="H170" s="70">
        <v>0</v>
      </c>
      <c r="I170" s="70">
        <v>0</v>
      </c>
      <c r="J170" s="70">
        <v>0</v>
      </c>
      <c r="K170" s="70">
        <v>0</v>
      </c>
      <c r="L170" s="70">
        <v>0</v>
      </c>
      <c r="M170" s="70">
        <v>0</v>
      </c>
      <c r="N170" s="70">
        <v>0</v>
      </c>
      <c r="O170" s="242"/>
      <c r="P170" s="44">
        <f t="shared" si="34"/>
        <v>0</v>
      </c>
      <c r="Q170" s="62"/>
      <c r="R170" s="62"/>
      <c r="S170" s="62"/>
      <c r="T170" s="62"/>
      <c r="U170" s="62"/>
      <c r="V170" s="62"/>
      <c r="W170" s="62"/>
    </row>
    <row r="171" spans="1:23" ht="18" customHeight="1" x14ac:dyDescent="0.25">
      <c r="A171" s="67" t="s">
        <v>2</v>
      </c>
      <c r="B171" s="53" t="s">
        <v>46</v>
      </c>
      <c r="C171" s="74">
        <v>0</v>
      </c>
      <c r="D171" s="74">
        <v>0</v>
      </c>
      <c r="E171" s="74">
        <v>0</v>
      </c>
      <c r="F171" s="74">
        <v>0</v>
      </c>
      <c r="G171" s="74">
        <v>0</v>
      </c>
      <c r="H171" s="74">
        <v>0</v>
      </c>
      <c r="I171" s="74">
        <v>0</v>
      </c>
      <c r="J171" s="74">
        <v>0</v>
      </c>
      <c r="K171" s="74">
        <v>0</v>
      </c>
      <c r="L171" s="74">
        <v>0</v>
      </c>
      <c r="M171" s="74">
        <v>0</v>
      </c>
      <c r="N171" s="74">
        <v>0</v>
      </c>
      <c r="O171" s="242"/>
      <c r="P171" s="44">
        <f t="shared" si="34"/>
        <v>0</v>
      </c>
      <c r="Q171" s="46"/>
      <c r="R171" s="46"/>
      <c r="S171" s="46"/>
      <c r="T171" s="46"/>
      <c r="U171" s="46"/>
      <c r="V171" s="46"/>
      <c r="W171" s="46"/>
    </row>
    <row r="172" spans="1:23" ht="18" customHeight="1" x14ac:dyDescent="0.25">
      <c r="A172" s="67" t="s">
        <v>2</v>
      </c>
      <c r="B172" s="76" t="s">
        <v>40</v>
      </c>
      <c r="C172" s="74"/>
      <c r="D172" s="74"/>
      <c r="E172" s="74"/>
      <c r="F172" s="74"/>
      <c r="G172" s="74"/>
      <c r="H172" s="74"/>
      <c r="I172" s="74"/>
      <c r="J172" s="74"/>
      <c r="K172" s="74"/>
      <c r="L172" s="74"/>
      <c r="M172" s="74"/>
      <c r="N172" s="74"/>
      <c r="O172" s="242"/>
      <c r="P172" s="44">
        <f t="shared" si="34"/>
        <v>0</v>
      </c>
      <c r="Q172" s="46"/>
      <c r="R172" s="46"/>
      <c r="S172" s="46"/>
      <c r="T172" s="46"/>
      <c r="U172" s="46"/>
      <c r="V172" s="46"/>
      <c r="W172" s="46"/>
    </row>
    <row r="173" spans="1:23" ht="18" customHeight="1" x14ac:dyDescent="0.25">
      <c r="A173" s="68" t="s">
        <v>19</v>
      </c>
      <c r="B173" s="69" t="s">
        <v>51</v>
      </c>
      <c r="C173" s="71">
        <f>C174+C176+C180</f>
        <v>1021.49</v>
      </c>
      <c r="D173" s="71">
        <f t="shared" ref="D173:N173" si="36">D174+D176+D180</f>
        <v>3026.88</v>
      </c>
      <c r="E173" s="71">
        <f t="shared" si="36"/>
        <v>2419.81</v>
      </c>
      <c r="F173" s="71">
        <f t="shared" si="36"/>
        <v>5135.29</v>
      </c>
      <c r="G173" s="71">
        <f t="shared" si="36"/>
        <v>2831</v>
      </c>
      <c r="H173" s="71">
        <f t="shared" si="36"/>
        <v>0</v>
      </c>
      <c r="I173" s="71">
        <f t="shared" si="36"/>
        <v>0</v>
      </c>
      <c r="J173" s="71">
        <f t="shared" si="36"/>
        <v>0</v>
      </c>
      <c r="K173" s="71">
        <f>K174+K176+K180</f>
        <v>1503.3600000000001</v>
      </c>
      <c r="L173" s="71">
        <f t="shared" si="36"/>
        <v>5013.6000000000004</v>
      </c>
      <c r="M173" s="71">
        <f t="shared" si="36"/>
        <v>5390.2999999999993</v>
      </c>
      <c r="N173" s="71">
        <f t="shared" si="36"/>
        <v>8170.4</v>
      </c>
      <c r="O173" s="242">
        <f>P173/12</f>
        <v>2876.0108333333333</v>
      </c>
      <c r="P173" s="238">
        <f>SUM(C173:N173)</f>
        <v>34512.129999999997</v>
      </c>
      <c r="Q173" s="94">
        <f>D156-P173</f>
        <v>0</v>
      </c>
      <c r="R173" s="62"/>
      <c r="S173" s="62"/>
      <c r="T173" s="62"/>
      <c r="U173" s="62"/>
      <c r="V173" s="62"/>
      <c r="W173" s="62"/>
    </row>
    <row r="174" spans="1:23" ht="18" customHeight="1" x14ac:dyDescent="0.25">
      <c r="A174" s="68" t="s">
        <v>52</v>
      </c>
      <c r="B174" s="93" t="s">
        <v>184</v>
      </c>
      <c r="C174" s="71"/>
      <c r="D174" s="71">
        <v>995.42</v>
      </c>
      <c r="E174" s="71">
        <v>1211.32</v>
      </c>
      <c r="F174" s="71">
        <v>2036.97</v>
      </c>
      <c r="G174" s="71">
        <v>1331</v>
      </c>
      <c r="H174" s="71">
        <v>0</v>
      </c>
      <c r="I174" s="71">
        <v>0</v>
      </c>
      <c r="J174" s="71">
        <v>0</v>
      </c>
      <c r="K174" s="71">
        <v>653.4</v>
      </c>
      <c r="L174" s="71">
        <f t="shared" ref="L174:N174" si="37">L175*326.7</f>
        <v>2613.6</v>
      </c>
      <c r="M174" s="71">
        <f t="shared" si="37"/>
        <v>2940.2999999999997</v>
      </c>
      <c r="N174" s="71">
        <f t="shared" si="37"/>
        <v>3920.3999999999996</v>
      </c>
      <c r="O174" s="242">
        <f>P174/12</f>
        <v>1308.5341666666666</v>
      </c>
      <c r="P174" s="238">
        <f t="shared" si="34"/>
        <v>15702.409999999998</v>
      </c>
      <c r="Q174" s="94">
        <f>D158-P174</f>
        <v>1306.590000000002</v>
      </c>
      <c r="R174" s="62"/>
      <c r="S174" s="62"/>
      <c r="T174" s="62"/>
      <c r="U174" s="62"/>
      <c r="V174" s="62"/>
      <c r="W174" s="62"/>
    </row>
    <row r="175" spans="1:23" ht="18" customHeight="1" x14ac:dyDescent="0.25">
      <c r="A175" s="67" t="s">
        <v>2</v>
      </c>
      <c r="B175" s="77" t="s">
        <v>185</v>
      </c>
      <c r="C175" s="74">
        <v>0</v>
      </c>
      <c r="D175" s="74">
        <v>6.4269999999999996</v>
      </c>
      <c r="E175" s="74">
        <v>7.8209999999999997</v>
      </c>
      <c r="F175" s="74">
        <v>6.2350000000000003</v>
      </c>
      <c r="G175" s="74">
        <v>4</v>
      </c>
      <c r="H175" s="74">
        <v>0</v>
      </c>
      <c r="I175" s="74">
        <v>0</v>
      </c>
      <c r="J175" s="74">
        <v>0</v>
      </c>
      <c r="K175" s="74">
        <v>2</v>
      </c>
      <c r="L175" s="74">
        <v>8</v>
      </c>
      <c r="M175" s="74">
        <v>9</v>
      </c>
      <c r="N175" s="74">
        <v>12</v>
      </c>
      <c r="O175" s="242">
        <f>P175/12</f>
        <v>4.6235833333333334</v>
      </c>
      <c r="P175" s="44">
        <f t="shared" si="34"/>
        <v>55.483000000000004</v>
      </c>
      <c r="Q175" s="62"/>
      <c r="R175" s="46"/>
      <c r="S175" s="46"/>
      <c r="T175" s="46"/>
      <c r="U175" s="46"/>
      <c r="V175" s="46"/>
      <c r="W175" s="46"/>
    </row>
    <row r="176" spans="1:23" ht="18" customHeight="1" x14ac:dyDescent="0.25">
      <c r="A176" s="68" t="s">
        <v>55</v>
      </c>
      <c r="B176" s="93" t="s">
        <v>186</v>
      </c>
      <c r="C176" s="70">
        <v>955.86</v>
      </c>
      <c r="D176" s="70">
        <v>1965.83</v>
      </c>
      <c r="E176" s="70">
        <v>1142.8599999999999</v>
      </c>
      <c r="F176" s="70">
        <v>3032.69</v>
      </c>
      <c r="G176" s="70">
        <f>G177*1.5</f>
        <v>1500</v>
      </c>
      <c r="H176" s="70">
        <f t="shared" ref="H176:N176" si="38">H177*1.5</f>
        <v>0</v>
      </c>
      <c r="I176" s="70">
        <f t="shared" si="38"/>
        <v>0</v>
      </c>
      <c r="J176" s="70">
        <f t="shared" si="38"/>
        <v>0</v>
      </c>
      <c r="K176" s="70">
        <v>801.56</v>
      </c>
      <c r="L176" s="70">
        <f t="shared" si="38"/>
        <v>1800</v>
      </c>
      <c r="M176" s="70">
        <f t="shared" si="38"/>
        <v>1800</v>
      </c>
      <c r="N176" s="70">
        <f t="shared" si="38"/>
        <v>3600</v>
      </c>
      <c r="O176" s="242">
        <f>P176/12</f>
        <v>1383.2333333333333</v>
      </c>
      <c r="P176" s="238">
        <f t="shared" si="34"/>
        <v>16598.8</v>
      </c>
      <c r="Q176" s="94">
        <f>D157-P176</f>
        <v>998.20000000000073</v>
      </c>
      <c r="R176" s="62"/>
      <c r="S176" s="62"/>
      <c r="T176" s="62"/>
      <c r="U176" s="62"/>
      <c r="V176" s="62"/>
      <c r="W176" s="62"/>
    </row>
    <row r="177" spans="1:23" ht="18" customHeight="1" x14ac:dyDescent="0.25">
      <c r="A177" s="67" t="s">
        <v>2</v>
      </c>
      <c r="B177" s="77" t="s">
        <v>187</v>
      </c>
      <c r="C177" s="74">
        <v>1196</v>
      </c>
      <c r="D177" s="74">
        <v>2215</v>
      </c>
      <c r="E177" s="74">
        <v>1200</v>
      </c>
      <c r="F177" s="74">
        <v>2113</v>
      </c>
      <c r="G177" s="74">
        <v>1000</v>
      </c>
      <c r="H177" s="74">
        <v>0</v>
      </c>
      <c r="I177" s="74">
        <v>0</v>
      </c>
      <c r="J177" s="74">
        <v>0</v>
      </c>
      <c r="K177" s="74">
        <v>687</v>
      </c>
      <c r="L177" s="74">
        <v>1200</v>
      </c>
      <c r="M177" s="74">
        <v>1200</v>
      </c>
      <c r="N177" s="74">
        <v>2400</v>
      </c>
      <c r="O177" s="242">
        <f>P177/12</f>
        <v>1100.9166666666667</v>
      </c>
      <c r="P177" s="44">
        <f t="shared" si="34"/>
        <v>13211</v>
      </c>
      <c r="Q177" s="62"/>
      <c r="R177" s="46"/>
      <c r="S177" s="46"/>
      <c r="T177" s="46"/>
      <c r="U177" s="46"/>
      <c r="V177" s="46"/>
      <c r="W177" s="46"/>
    </row>
    <row r="178" spans="1:23" ht="18" customHeight="1" x14ac:dyDescent="0.25">
      <c r="A178" s="68" t="s">
        <v>156</v>
      </c>
      <c r="B178" s="93" t="s">
        <v>188</v>
      </c>
      <c r="C178" s="70"/>
      <c r="D178" s="70"/>
      <c r="E178" s="70"/>
      <c r="F178" s="70"/>
      <c r="G178" s="70"/>
      <c r="H178" s="70"/>
      <c r="I178" s="70"/>
      <c r="J178" s="70"/>
      <c r="K178" s="70"/>
      <c r="L178" s="70"/>
      <c r="M178" s="70"/>
      <c r="N178" s="70"/>
      <c r="O178" s="242"/>
      <c r="P178" s="44">
        <f t="shared" ref="P178:P190" si="39">SUM(C178:N178)</f>
        <v>0</v>
      </c>
      <c r="Q178" s="62"/>
      <c r="R178" s="62"/>
      <c r="S178" s="62"/>
      <c r="T178" s="62"/>
      <c r="U178" s="62"/>
      <c r="V178" s="62"/>
      <c r="W178" s="62"/>
    </row>
    <row r="179" spans="1:23" ht="18" customHeight="1" x14ac:dyDescent="0.25">
      <c r="A179" s="67" t="s">
        <v>2</v>
      </c>
      <c r="B179" s="77" t="s">
        <v>185</v>
      </c>
      <c r="C179" s="74"/>
      <c r="D179" s="74"/>
      <c r="E179" s="74"/>
      <c r="F179" s="74"/>
      <c r="G179" s="74"/>
      <c r="H179" s="74"/>
      <c r="I179" s="74"/>
      <c r="J179" s="74"/>
      <c r="K179" s="74"/>
      <c r="L179" s="74"/>
      <c r="M179" s="74"/>
      <c r="N179" s="74"/>
      <c r="O179" s="242"/>
      <c r="P179" s="44">
        <f t="shared" si="39"/>
        <v>0</v>
      </c>
      <c r="Q179" s="62"/>
      <c r="R179" s="46"/>
      <c r="S179" s="46"/>
      <c r="T179" s="46"/>
      <c r="U179" s="46"/>
      <c r="V179" s="46"/>
      <c r="W179" s="46"/>
    </row>
    <row r="180" spans="1:23" ht="18" customHeight="1" x14ac:dyDescent="0.25">
      <c r="A180" s="68" t="s">
        <v>189</v>
      </c>
      <c r="B180" s="93" t="s">
        <v>190</v>
      </c>
      <c r="C180" s="71">
        <v>65.63</v>
      </c>
      <c r="D180" s="71">
        <v>65.63</v>
      </c>
      <c r="E180" s="71">
        <v>65.63</v>
      </c>
      <c r="F180" s="71">
        <v>65.63</v>
      </c>
      <c r="G180" s="71"/>
      <c r="H180" s="71"/>
      <c r="I180" s="71"/>
      <c r="J180" s="71"/>
      <c r="K180" s="71">
        <v>48.4</v>
      </c>
      <c r="L180" s="71">
        <f t="shared" ref="L180:N180" si="40">L181*50</f>
        <v>600</v>
      </c>
      <c r="M180" s="71">
        <f t="shared" si="40"/>
        <v>650</v>
      </c>
      <c r="N180" s="71">
        <f t="shared" si="40"/>
        <v>650</v>
      </c>
      <c r="O180" s="242">
        <f>P180/12</f>
        <v>184.24333333333334</v>
      </c>
      <c r="P180" s="238">
        <f t="shared" si="39"/>
        <v>2210.92</v>
      </c>
      <c r="Q180" s="94">
        <f>D159-P180</f>
        <v>52.079999999999927</v>
      </c>
      <c r="R180" s="62"/>
      <c r="S180" s="62"/>
      <c r="T180" s="62"/>
      <c r="U180" s="62"/>
      <c r="V180" s="62"/>
      <c r="W180" s="62"/>
    </row>
    <row r="181" spans="1:23" ht="18" customHeight="1" x14ac:dyDescent="0.25">
      <c r="A181" s="67" t="s">
        <v>2</v>
      </c>
      <c r="B181" s="77" t="s">
        <v>191</v>
      </c>
      <c r="C181" s="74">
        <v>2</v>
      </c>
      <c r="D181" s="74">
        <v>2</v>
      </c>
      <c r="E181" s="74">
        <v>2</v>
      </c>
      <c r="F181" s="74">
        <v>2</v>
      </c>
      <c r="G181" s="74">
        <v>0</v>
      </c>
      <c r="H181" s="74">
        <v>0</v>
      </c>
      <c r="I181" s="74">
        <v>0</v>
      </c>
      <c r="J181" s="74">
        <v>0</v>
      </c>
      <c r="K181" s="74">
        <v>1</v>
      </c>
      <c r="L181" s="74">
        <v>12</v>
      </c>
      <c r="M181" s="74">
        <v>13</v>
      </c>
      <c r="N181" s="74">
        <v>13</v>
      </c>
      <c r="O181" s="242">
        <f>P181/12</f>
        <v>3.9166666666666665</v>
      </c>
      <c r="P181" s="44">
        <f t="shared" si="39"/>
        <v>47</v>
      </c>
      <c r="Q181" s="62"/>
      <c r="R181" s="46"/>
      <c r="S181" s="46"/>
      <c r="T181" s="46"/>
      <c r="U181" s="46"/>
      <c r="V181" s="46"/>
      <c r="W181" s="46"/>
    </row>
    <row r="182" spans="1:23" ht="31.5" customHeight="1" x14ac:dyDescent="0.25">
      <c r="A182" s="68" t="s">
        <v>56</v>
      </c>
      <c r="B182" s="69" t="s">
        <v>57</v>
      </c>
      <c r="C182" s="70">
        <v>0</v>
      </c>
      <c r="D182" s="70">
        <v>0</v>
      </c>
      <c r="E182" s="70">
        <v>0</v>
      </c>
      <c r="F182" s="70">
        <v>0</v>
      </c>
      <c r="G182" s="70">
        <v>0</v>
      </c>
      <c r="H182" s="70">
        <v>0</v>
      </c>
      <c r="I182" s="70">
        <v>0</v>
      </c>
      <c r="J182" s="70">
        <v>0</v>
      </c>
      <c r="K182" s="70">
        <v>0</v>
      </c>
      <c r="L182" s="70">
        <v>0</v>
      </c>
      <c r="M182" s="70">
        <v>0</v>
      </c>
      <c r="N182" s="70">
        <v>0</v>
      </c>
      <c r="O182" s="70">
        <v>0</v>
      </c>
      <c r="P182" s="44">
        <f t="shared" si="39"/>
        <v>0</v>
      </c>
      <c r="Q182" s="62"/>
      <c r="R182" s="62"/>
      <c r="S182" s="62"/>
      <c r="T182" s="62"/>
      <c r="U182" s="62"/>
      <c r="V182" s="62"/>
      <c r="W182" s="62"/>
    </row>
    <row r="183" spans="1:23" ht="33.75" customHeight="1" x14ac:dyDescent="0.25">
      <c r="A183" s="67" t="s">
        <v>58</v>
      </c>
      <c r="B183" s="53" t="s">
        <v>59</v>
      </c>
      <c r="C183" s="74"/>
      <c r="D183" s="74"/>
      <c r="E183" s="74"/>
      <c r="F183" s="74"/>
      <c r="G183" s="74"/>
      <c r="H183" s="74"/>
      <c r="I183" s="74"/>
      <c r="J183" s="74"/>
      <c r="K183" s="74"/>
      <c r="L183" s="74"/>
      <c r="M183" s="74"/>
      <c r="N183" s="74"/>
      <c r="O183" s="74"/>
      <c r="P183" s="44">
        <f t="shared" si="39"/>
        <v>0</v>
      </c>
      <c r="Q183" s="46"/>
      <c r="R183" s="46"/>
      <c r="S183" s="46"/>
      <c r="T183" s="46"/>
      <c r="U183" s="46"/>
      <c r="V183" s="46"/>
      <c r="W183" s="46"/>
    </row>
    <row r="184" spans="1:23" ht="18" customHeight="1" x14ac:dyDescent="0.25">
      <c r="A184" s="67" t="s">
        <v>2</v>
      </c>
      <c r="B184" s="53" t="s">
        <v>60</v>
      </c>
      <c r="C184" s="74"/>
      <c r="D184" s="74"/>
      <c r="E184" s="74"/>
      <c r="F184" s="74"/>
      <c r="G184" s="74"/>
      <c r="H184" s="74"/>
      <c r="I184" s="74"/>
      <c r="J184" s="74"/>
      <c r="K184" s="74"/>
      <c r="L184" s="74"/>
      <c r="M184" s="74"/>
      <c r="N184" s="74"/>
      <c r="O184" s="74"/>
      <c r="P184" s="44">
        <f t="shared" si="39"/>
        <v>0</v>
      </c>
      <c r="Q184" s="46"/>
      <c r="R184" s="46"/>
      <c r="S184" s="46"/>
      <c r="T184" s="46"/>
      <c r="U184" s="46"/>
      <c r="V184" s="46"/>
      <c r="W184" s="46"/>
    </row>
    <row r="185" spans="1:23" ht="18" customHeight="1" x14ac:dyDescent="0.25">
      <c r="A185" s="67" t="s">
        <v>2</v>
      </c>
      <c r="B185" s="53" t="s">
        <v>61</v>
      </c>
      <c r="C185" s="74"/>
      <c r="D185" s="74"/>
      <c r="E185" s="74"/>
      <c r="F185" s="74"/>
      <c r="G185" s="74"/>
      <c r="H185" s="74"/>
      <c r="I185" s="74"/>
      <c r="J185" s="74"/>
      <c r="K185" s="74"/>
      <c r="L185" s="74"/>
      <c r="M185" s="74"/>
      <c r="N185" s="74"/>
      <c r="O185" s="74"/>
      <c r="P185" s="44">
        <f t="shared" si="39"/>
        <v>0</v>
      </c>
      <c r="Q185" s="46"/>
      <c r="R185" s="46"/>
      <c r="S185" s="46"/>
      <c r="T185" s="46"/>
      <c r="U185" s="46"/>
      <c r="V185" s="46"/>
      <c r="W185" s="46"/>
    </row>
    <row r="186" spans="1:23" ht="18" customHeight="1" x14ac:dyDescent="0.25">
      <c r="A186" s="78" t="s">
        <v>62</v>
      </c>
      <c r="B186" s="53" t="s">
        <v>63</v>
      </c>
      <c r="C186" s="74"/>
      <c r="D186" s="74"/>
      <c r="E186" s="74"/>
      <c r="F186" s="74"/>
      <c r="G186" s="74"/>
      <c r="H186" s="74"/>
      <c r="I186" s="74"/>
      <c r="J186" s="74"/>
      <c r="K186" s="74"/>
      <c r="L186" s="74"/>
      <c r="M186" s="74"/>
      <c r="N186" s="74"/>
      <c r="O186" s="74"/>
      <c r="P186" s="44">
        <f t="shared" si="39"/>
        <v>0</v>
      </c>
      <c r="Q186" s="46"/>
      <c r="R186" s="46"/>
      <c r="S186" s="46"/>
      <c r="T186" s="46"/>
      <c r="U186" s="46"/>
      <c r="V186" s="46"/>
      <c r="W186" s="46"/>
    </row>
    <row r="187" spans="1:23" ht="18" customHeight="1" x14ac:dyDescent="0.25">
      <c r="A187" s="78" t="s">
        <v>2</v>
      </c>
      <c r="B187" s="79" t="s">
        <v>10</v>
      </c>
      <c r="C187" s="74"/>
      <c r="D187" s="74"/>
      <c r="E187" s="74"/>
      <c r="F187" s="74"/>
      <c r="G187" s="74"/>
      <c r="H187" s="74"/>
      <c r="I187" s="74"/>
      <c r="J187" s="74"/>
      <c r="K187" s="74"/>
      <c r="L187" s="74"/>
      <c r="M187" s="74"/>
      <c r="N187" s="74"/>
      <c r="O187" s="74"/>
      <c r="P187" s="44">
        <f t="shared" si="39"/>
        <v>0</v>
      </c>
      <c r="Q187" s="46"/>
      <c r="R187" s="46"/>
      <c r="S187" s="46"/>
      <c r="T187" s="46"/>
      <c r="U187" s="46"/>
      <c r="V187" s="46"/>
      <c r="W187" s="46"/>
    </row>
    <row r="188" spans="1:23" ht="18" customHeight="1" x14ac:dyDescent="0.25">
      <c r="A188" s="78" t="s">
        <v>2</v>
      </c>
      <c r="B188" s="79" t="s">
        <v>13</v>
      </c>
      <c r="C188" s="74"/>
      <c r="D188" s="74"/>
      <c r="E188" s="74"/>
      <c r="F188" s="74"/>
      <c r="G188" s="74"/>
      <c r="H188" s="74"/>
      <c r="I188" s="74"/>
      <c r="J188" s="74"/>
      <c r="K188" s="74"/>
      <c r="L188" s="74"/>
      <c r="M188" s="74"/>
      <c r="N188" s="74"/>
      <c r="O188" s="74"/>
      <c r="P188" s="44">
        <f t="shared" si="39"/>
        <v>0</v>
      </c>
      <c r="Q188" s="46"/>
      <c r="R188" s="46"/>
      <c r="S188" s="46"/>
      <c r="T188" s="46"/>
      <c r="U188" s="46"/>
      <c r="V188" s="46"/>
      <c r="W188" s="46"/>
    </row>
    <row r="189" spans="1:23" ht="18" customHeight="1" x14ac:dyDescent="0.25">
      <c r="A189" s="78" t="s">
        <v>2</v>
      </c>
      <c r="B189" s="79" t="s">
        <v>16</v>
      </c>
      <c r="C189" s="74"/>
      <c r="D189" s="74"/>
      <c r="E189" s="74"/>
      <c r="F189" s="74"/>
      <c r="G189" s="74"/>
      <c r="H189" s="74"/>
      <c r="I189" s="74"/>
      <c r="J189" s="74"/>
      <c r="K189" s="74"/>
      <c r="L189" s="74"/>
      <c r="M189" s="74"/>
      <c r="N189" s="74"/>
      <c r="O189" s="74"/>
      <c r="P189" s="44">
        <f t="shared" si="39"/>
        <v>0</v>
      </c>
      <c r="Q189" s="46"/>
      <c r="R189" s="46"/>
      <c r="S189" s="46"/>
      <c r="T189" s="46"/>
      <c r="U189" s="46"/>
      <c r="V189" s="46"/>
      <c r="W189" s="46"/>
    </row>
    <row r="190" spans="1:23" ht="18" customHeight="1" x14ac:dyDescent="0.25">
      <c r="A190" s="67" t="s">
        <v>2</v>
      </c>
      <c r="B190" s="79" t="s">
        <v>20</v>
      </c>
      <c r="C190" s="74"/>
      <c r="D190" s="74"/>
      <c r="E190" s="74"/>
      <c r="F190" s="74"/>
      <c r="G190" s="74"/>
      <c r="H190" s="74"/>
      <c r="I190" s="74"/>
      <c r="J190" s="74"/>
      <c r="K190" s="74"/>
      <c r="L190" s="74"/>
      <c r="M190" s="74"/>
      <c r="N190" s="74"/>
      <c r="O190" s="74"/>
      <c r="P190" s="44">
        <f t="shared" si="39"/>
        <v>0</v>
      </c>
      <c r="Q190" s="46"/>
      <c r="R190" s="46"/>
      <c r="S190" s="46"/>
      <c r="T190" s="46"/>
      <c r="U190" s="46"/>
      <c r="V190" s="46"/>
      <c r="W190" s="46"/>
    </row>
    <row r="191" spans="1:23" ht="18" customHeight="1" x14ac:dyDescent="0.3">
      <c r="A191" s="434" t="s">
        <v>74</v>
      </c>
      <c r="B191" s="434"/>
      <c r="C191" s="434"/>
      <c r="D191" s="434"/>
      <c r="E191" s="434"/>
      <c r="F191" s="434"/>
      <c r="G191" s="434"/>
      <c r="H191" s="434"/>
      <c r="I191" s="434"/>
      <c r="J191" s="434"/>
      <c r="K191" s="434"/>
      <c r="L191" s="434"/>
      <c r="M191" s="434"/>
      <c r="N191" s="434"/>
      <c r="O191" s="82" t="s">
        <v>2</v>
      </c>
      <c r="P191" s="44">
        <f t="shared" ref="P191:P220" si="41">SUM(C191:N191)</f>
        <v>0</v>
      </c>
      <c r="Q191" s="46"/>
      <c r="R191" s="46"/>
      <c r="S191" s="46"/>
      <c r="T191" s="46"/>
      <c r="U191" s="46"/>
      <c r="V191" s="46"/>
      <c r="W191" s="46"/>
    </row>
    <row r="192" spans="1:23" ht="18" customHeight="1" x14ac:dyDescent="0.35">
      <c r="A192" s="432" t="s">
        <v>1</v>
      </c>
      <c r="B192" s="432"/>
      <c r="C192" s="432"/>
      <c r="D192" s="432"/>
      <c r="E192" s="432"/>
      <c r="F192" s="432"/>
      <c r="G192" s="432"/>
      <c r="H192" s="432"/>
      <c r="I192" s="432"/>
      <c r="J192" s="432"/>
      <c r="K192" s="432"/>
      <c r="L192" s="432"/>
      <c r="M192" s="432"/>
      <c r="N192" s="432"/>
      <c r="O192" s="432"/>
      <c r="P192" s="44">
        <f t="shared" si="41"/>
        <v>0</v>
      </c>
      <c r="Q192" s="46"/>
      <c r="R192" s="46"/>
      <c r="S192" s="46"/>
      <c r="T192" s="46"/>
      <c r="U192" s="46"/>
      <c r="V192" s="46"/>
      <c r="W192" s="46"/>
    </row>
    <row r="193" spans="1:23" ht="66" customHeight="1" x14ac:dyDescent="0.25">
      <c r="A193" s="47" t="s">
        <v>2</v>
      </c>
      <c r="B193" s="48" t="s">
        <v>2</v>
      </c>
      <c r="C193" s="48" t="s">
        <v>3</v>
      </c>
      <c r="D193" s="48" t="s">
        <v>4</v>
      </c>
      <c r="E193" s="48" t="s">
        <v>5</v>
      </c>
      <c r="F193" s="48" t="s">
        <v>6</v>
      </c>
      <c r="G193" s="49"/>
      <c r="H193" s="49"/>
      <c r="I193" s="49"/>
      <c r="J193" s="49"/>
      <c r="K193" s="49"/>
      <c r="L193" s="49"/>
      <c r="M193" s="50" t="s">
        <v>2</v>
      </c>
      <c r="N193" s="51" t="s">
        <v>7</v>
      </c>
      <c r="O193" s="51" t="s">
        <v>8</v>
      </c>
      <c r="P193" s="44">
        <f t="shared" si="41"/>
        <v>0</v>
      </c>
      <c r="Q193" s="46"/>
      <c r="R193" s="46"/>
      <c r="S193" s="46"/>
      <c r="T193" s="46"/>
      <c r="U193" s="46"/>
      <c r="V193" s="46"/>
      <c r="W193" s="46"/>
    </row>
    <row r="194" spans="1:23" ht="18" customHeight="1" x14ac:dyDescent="0.25">
      <c r="A194" s="52" t="s">
        <v>9</v>
      </c>
      <c r="B194" s="53" t="s">
        <v>10</v>
      </c>
      <c r="C194" s="54">
        <f>C203+D203+E203+F203+G203+H203+I203+J203+K203+L203+M203+N203</f>
        <v>394964.52</v>
      </c>
      <c r="D194" s="54">
        <f>C202+D202+E202+F202+G202+H202+I202+J202+K202+L202+M202+N202</f>
        <v>125502.49</v>
      </c>
      <c r="E194" s="53">
        <v>84350</v>
      </c>
      <c r="F194" s="54">
        <f>D194-E194</f>
        <v>41152.490000000005</v>
      </c>
      <c r="G194" s="49"/>
      <c r="H194" s="49"/>
      <c r="I194" s="49"/>
      <c r="J194" s="49"/>
      <c r="K194" s="49"/>
      <c r="L194" s="49"/>
      <c r="M194" s="55" t="s">
        <v>11</v>
      </c>
      <c r="N194" s="57">
        <v>76404.87</v>
      </c>
      <c r="O194" s="59">
        <v>381390.01</v>
      </c>
      <c r="P194" s="44">
        <f t="shared" si="41"/>
        <v>722374.37</v>
      </c>
      <c r="Q194" s="46"/>
      <c r="R194" s="46"/>
      <c r="S194" s="46"/>
      <c r="T194" s="46"/>
      <c r="U194" s="46"/>
      <c r="V194" s="46"/>
      <c r="W194" s="46"/>
    </row>
    <row r="195" spans="1:23" ht="18" customHeight="1" x14ac:dyDescent="0.25">
      <c r="A195" s="52" t="s">
        <v>12</v>
      </c>
      <c r="B195" s="53" t="s">
        <v>13</v>
      </c>
      <c r="C195" s="53">
        <f>C206+D206+E206+F206+G206+H206+I206+J206+K206+L206+M206+N206</f>
        <v>898.06</v>
      </c>
      <c r="D195" s="54">
        <f>C205+D205+E205+F205+G205+H205+I205+J205+K205+L205+M205+N205</f>
        <v>113605.54000000002</v>
      </c>
      <c r="E195" s="53">
        <v>59900</v>
      </c>
      <c r="F195" s="54">
        <f>D195-E195</f>
        <v>53705.540000000023</v>
      </c>
      <c r="G195" s="49"/>
      <c r="H195" s="49"/>
      <c r="I195" s="49"/>
      <c r="J195" s="49"/>
      <c r="K195" s="49"/>
      <c r="L195" s="49"/>
      <c r="M195" s="55" t="s">
        <v>14</v>
      </c>
      <c r="N195" s="57">
        <v>53874.37</v>
      </c>
      <c r="O195" s="58">
        <v>907.83</v>
      </c>
      <c r="P195" s="44">
        <f t="shared" si="41"/>
        <v>281983.51000000007</v>
      </c>
      <c r="Q195" s="46"/>
      <c r="R195" s="46"/>
      <c r="S195" s="46"/>
      <c r="T195" s="46"/>
      <c r="U195" s="46"/>
      <c r="V195" s="46"/>
      <c r="W195" s="46"/>
    </row>
    <row r="196" spans="1:23" ht="18" customHeight="1" x14ac:dyDescent="0.25">
      <c r="A196" s="52" t="s">
        <v>15</v>
      </c>
      <c r="B196" s="53" t="s">
        <v>16</v>
      </c>
      <c r="C196" s="53">
        <v>0</v>
      </c>
      <c r="D196" s="53">
        <v>0</v>
      </c>
      <c r="E196" s="53">
        <v>0</v>
      </c>
      <c r="F196" s="53">
        <v>0</v>
      </c>
      <c r="G196" s="49"/>
      <c r="H196" s="49"/>
      <c r="I196" s="49"/>
      <c r="J196" s="49"/>
      <c r="K196" s="49"/>
      <c r="L196" s="49"/>
      <c r="M196" s="55" t="s">
        <v>18</v>
      </c>
      <c r="N196" s="56" t="s">
        <v>178</v>
      </c>
      <c r="O196" s="58" t="s">
        <v>178</v>
      </c>
      <c r="P196" s="44">
        <f t="shared" si="41"/>
        <v>0</v>
      </c>
      <c r="Q196" s="46"/>
      <c r="R196" s="46"/>
      <c r="S196" s="46"/>
      <c r="T196" s="46"/>
      <c r="U196" s="46"/>
      <c r="V196" s="46"/>
      <c r="W196" s="46"/>
    </row>
    <row r="197" spans="1:23" ht="18" customHeight="1" x14ac:dyDescent="0.25">
      <c r="A197" s="52" t="s">
        <v>19</v>
      </c>
      <c r="B197" s="53" t="s">
        <v>20</v>
      </c>
      <c r="C197" s="53">
        <v>0</v>
      </c>
      <c r="D197" s="53">
        <v>0</v>
      </c>
      <c r="E197" s="53">
        <v>0</v>
      </c>
      <c r="F197" s="53">
        <v>0</v>
      </c>
      <c r="G197" s="49"/>
      <c r="H197" s="49"/>
      <c r="I197" s="49"/>
      <c r="J197" s="49"/>
      <c r="K197" s="49"/>
      <c r="L197" s="49"/>
      <c r="M197" s="49"/>
      <c r="N197" s="60"/>
      <c r="O197" s="61"/>
      <c r="P197" s="44">
        <f t="shared" si="41"/>
        <v>0</v>
      </c>
      <c r="Q197" s="46"/>
      <c r="R197" s="46"/>
      <c r="S197" s="46"/>
      <c r="T197" s="46"/>
      <c r="U197" s="46"/>
      <c r="V197" s="46"/>
      <c r="W197" s="46"/>
    </row>
    <row r="198" spans="1:23" ht="18" customHeight="1" x14ac:dyDescent="0.25">
      <c r="A198" s="52" t="s">
        <v>21</v>
      </c>
      <c r="B198" s="53" t="s">
        <v>22</v>
      </c>
      <c r="C198" s="53">
        <v>0</v>
      </c>
      <c r="D198" s="53">
        <v>0</v>
      </c>
      <c r="E198" s="53">
        <v>0</v>
      </c>
      <c r="F198" s="53">
        <v>0</v>
      </c>
      <c r="G198" s="49"/>
      <c r="H198" s="49"/>
      <c r="I198" s="49"/>
      <c r="J198" s="49"/>
      <c r="K198" s="49"/>
      <c r="L198" s="49"/>
      <c r="M198" s="49"/>
      <c r="N198" s="60"/>
      <c r="O198" s="61"/>
      <c r="P198" s="44">
        <f t="shared" si="41"/>
        <v>0</v>
      </c>
      <c r="Q198" s="46"/>
      <c r="R198" s="46"/>
      <c r="S198" s="46"/>
      <c r="T198" s="46"/>
      <c r="U198" s="46"/>
      <c r="V198" s="46"/>
      <c r="W198" s="46"/>
    </row>
    <row r="199" spans="1:23" ht="18" customHeight="1" x14ac:dyDescent="0.25">
      <c r="A199" s="49"/>
      <c r="B199" s="49"/>
      <c r="C199" s="49"/>
      <c r="D199" s="49"/>
      <c r="E199" s="49"/>
      <c r="F199" s="49"/>
      <c r="G199" s="49"/>
      <c r="H199" s="49"/>
      <c r="I199" s="49"/>
      <c r="J199" s="49"/>
      <c r="K199" s="49"/>
      <c r="L199" s="49"/>
      <c r="M199" s="49"/>
      <c r="N199" s="60"/>
      <c r="O199" s="61"/>
      <c r="P199" s="44">
        <f t="shared" si="41"/>
        <v>0</v>
      </c>
      <c r="Q199" s="46"/>
      <c r="R199" s="46"/>
      <c r="S199" s="46"/>
      <c r="T199" s="46"/>
      <c r="U199" s="46"/>
      <c r="V199" s="46"/>
      <c r="W199" s="46"/>
    </row>
    <row r="200" spans="1:23" ht="18" customHeight="1" x14ac:dyDescent="0.25">
      <c r="A200" s="63" t="s">
        <v>2</v>
      </c>
      <c r="B200" s="64" t="s">
        <v>23</v>
      </c>
      <c r="C200" s="65" t="s">
        <v>24</v>
      </c>
      <c r="D200" s="65" t="s">
        <v>25</v>
      </c>
      <c r="E200" s="65" t="s">
        <v>26</v>
      </c>
      <c r="F200" s="65" t="s">
        <v>27</v>
      </c>
      <c r="G200" s="65" t="s">
        <v>28</v>
      </c>
      <c r="H200" s="65" t="s">
        <v>29</v>
      </c>
      <c r="I200" s="65" t="s">
        <v>30</v>
      </c>
      <c r="J200" s="65" t="s">
        <v>31</v>
      </c>
      <c r="K200" s="65" t="s">
        <v>32</v>
      </c>
      <c r="L200" s="65" t="s">
        <v>33</v>
      </c>
      <c r="M200" s="65" t="s">
        <v>34</v>
      </c>
      <c r="N200" s="65" t="s">
        <v>35</v>
      </c>
      <c r="O200" s="66" t="s">
        <v>36</v>
      </c>
      <c r="P200" s="44">
        <f t="shared" si="41"/>
        <v>0</v>
      </c>
      <c r="Q200" s="46"/>
      <c r="R200" s="46"/>
      <c r="S200" s="46"/>
      <c r="T200" s="46"/>
      <c r="U200" s="46"/>
      <c r="V200" s="46"/>
      <c r="W200" s="46"/>
    </row>
    <row r="201" spans="1:23" ht="18" customHeight="1" x14ac:dyDescent="0.3">
      <c r="A201" s="67" t="s">
        <v>2</v>
      </c>
      <c r="B201" s="428" t="s">
        <v>37</v>
      </c>
      <c r="C201" s="428"/>
      <c r="D201" s="428"/>
      <c r="E201" s="428"/>
      <c r="F201" s="428"/>
      <c r="G201" s="428"/>
      <c r="H201" s="428"/>
      <c r="I201" s="428"/>
      <c r="J201" s="428"/>
      <c r="K201" s="428"/>
      <c r="L201" s="428"/>
      <c r="M201" s="428"/>
      <c r="N201" s="428"/>
      <c r="O201" s="429"/>
      <c r="P201" s="44">
        <f t="shared" si="41"/>
        <v>0</v>
      </c>
      <c r="Q201" s="46"/>
      <c r="R201" s="46"/>
      <c r="S201" s="46"/>
      <c r="T201" s="46"/>
      <c r="U201" s="46"/>
      <c r="V201" s="46"/>
      <c r="W201" s="46"/>
    </row>
    <row r="202" spans="1:23" ht="18" customHeight="1" x14ac:dyDescent="0.25">
      <c r="A202" s="68" t="s">
        <v>9</v>
      </c>
      <c r="B202" s="69" t="s">
        <v>38</v>
      </c>
      <c r="C202" s="71">
        <v>2646.09</v>
      </c>
      <c r="D202" s="71">
        <v>2252.88</v>
      </c>
      <c r="E202" s="71">
        <v>2270.39</v>
      </c>
      <c r="F202" s="167">
        <v>1603.1</v>
      </c>
      <c r="G202" s="71">
        <v>10340.799999999999</v>
      </c>
      <c r="H202" s="71">
        <v>9285.23</v>
      </c>
      <c r="I202" s="71">
        <v>9275.83</v>
      </c>
      <c r="J202" s="71">
        <v>9250.08</v>
      </c>
      <c r="K202" s="71">
        <v>8100.09</v>
      </c>
      <c r="L202" s="71">
        <v>18525</v>
      </c>
      <c r="M202" s="71">
        <v>23790</v>
      </c>
      <c r="N202" s="71">
        <v>28163</v>
      </c>
      <c r="O202" s="71">
        <f>P202/12</f>
        <v>10458.540833333334</v>
      </c>
      <c r="P202" s="238">
        <f>SUM(C202:N202)</f>
        <v>125502.49</v>
      </c>
      <c r="Q202" s="94">
        <f>D194-P202</f>
        <v>0</v>
      </c>
      <c r="R202" s="62"/>
      <c r="S202" s="62"/>
      <c r="T202" s="62"/>
      <c r="U202" s="62"/>
      <c r="V202" s="62"/>
      <c r="W202" s="62"/>
    </row>
    <row r="203" spans="1:23" ht="18" customHeight="1" x14ac:dyDescent="0.25">
      <c r="A203" s="67" t="s">
        <v>2</v>
      </c>
      <c r="B203" s="53" t="s">
        <v>39</v>
      </c>
      <c r="C203" s="75">
        <v>49343.75</v>
      </c>
      <c r="D203" s="75">
        <v>42018.35</v>
      </c>
      <c r="E203" s="75">
        <v>42345.04</v>
      </c>
      <c r="F203" s="168">
        <v>29895.56</v>
      </c>
      <c r="G203" s="75">
        <v>27657.22</v>
      </c>
      <c r="H203" s="75">
        <v>24058</v>
      </c>
      <c r="I203" s="75">
        <v>24498.09</v>
      </c>
      <c r="J203" s="75">
        <v>24093.79</v>
      </c>
      <c r="K203" s="75">
        <v>22626.720000000001</v>
      </c>
      <c r="L203" s="75">
        <v>28500</v>
      </c>
      <c r="M203" s="75">
        <v>36600</v>
      </c>
      <c r="N203" s="75">
        <v>43328</v>
      </c>
      <c r="O203" s="71">
        <f>P203/12</f>
        <v>32913.71</v>
      </c>
      <c r="P203" s="44">
        <f t="shared" si="41"/>
        <v>394964.52</v>
      </c>
      <c r="Q203" s="46"/>
      <c r="R203" s="46"/>
      <c r="S203" s="46"/>
      <c r="T203" s="46"/>
      <c r="U203" s="46"/>
      <c r="V203" s="46"/>
      <c r="W203" s="46"/>
    </row>
    <row r="204" spans="1:23" ht="18" customHeight="1" x14ac:dyDescent="0.25">
      <c r="A204" s="67" t="s">
        <v>2</v>
      </c>
      <c r="B204" s="76" t="s">
        <v>40</v>
      </c>
      <c r="C204" s="74"/>
      <c r="D204" s="74"/>
      <c r="E204" s="74"/>
      <c r="F204" s="169"/>
      <c r="G204" s="74"/>
      <c r="H204" s="74"/>
      <c r="I204" s="74"/>
      <c r="J204" s="74"/>
      <c r="K204" s="74"/>
      <c r="L204" s="74"/>
      <c r="M204" s="74"/>
      <c r="N204" s="74"/>
      <c r="O204" s="71"/>
      <c r="P204" s="44">
        <f t="shared" si="41"/>
        <v>0</v>
      </c>
      <c r="Q204" s="46"/>
      <c r="R204" s="46"/>
      <c r="S204" s="46"/>
      <c r="T204" s="46"/>
      <c r="U204" s="46"/>
      <c r="V204" s="46"/>
      <c r="W204" s="46"/>
    </row>
    <row r="205" spans="1:23" ht="18" customHeight="1" x14ac:dyDescent="0.25">
      <c r="A205" s="68" t="s">
        <v>12</v>
      </c>
      <c r="B205" s="69" t="s">
        <v>41</v>
      </c>
      <c r="C205" s="71">
        <v>13134.76</v>
      </c>
      <c r="D205" s="71">
        <v>11134.66</v>
      </c>
      <c r="E205" s="71">
        <v>12027.3</v>
      </c>
      <c r="F205" s="167">
        <v>8653.5300000000007</v>
      </c>
      <c r="G205" s="71">
        <v>2831.62</v>
      </c>
      <c r="H205" s="71">
        <v>424.88</v>
      </c>
      <c r="I205" s="71">
        <v>376.48</v>
      </c>
      <c r="J205" s="71">
        <v>381.65</v>
      </c>
      <c r="K205" s="71">
        <v>1272.79</v>
      </c>
      <c r="L205" s="71">
        <v>9288.4500000000007</v>
      </c>
      <c r="M205" s="71">
        <v>23737.15</v>
      </c>
      <c r="N205" s="71">
        <v>30342.27</v>
      </c>
      <c r="O205" s="71">
        <f t="shared" ref="O205:O206" si="42">P205/12</f>
        <v>9467.1283333333358</v>
      </c>
      <c r="P205" s="238">
        <f t="shared" si="41"/>
        <v>113605.54000000002</v>
      </c>
      <c r="Q205" s="94">
        <f>D195-P205</f>
        <v>0</v>
      </c>
      <c r="R205" s="62"/>
      <c r="S205" s="62"/>
      <c r="T205" s="62"/>
      <c r="U205" s="62"/>
      <c r="V205" s="62"/>
      <c r="W205" s="62"/>
    </row>
    <row r="206" spans="1:23" ht="18" customHeight="1" x14ac:dyDescent="0.25">
      <c r="A206" s="67" t="s">
        <v>2</v>
      </c>
      <c r="B206" s="95" t="s">
        <v>42</v>
      </c>
      <c r="C206" s="74">
        <v>162.6</v>
      </c>
      <c r="D206" s="74">
        <v>137.84</v>
      </c>
      <c r="E206" s="74">
        <v>137.32</v>
      </c>
      <c r="F206" s="169">
        <v>96.54</v>
      </c>
      <c r="G206" s="74">
        <v>31.59</v>
      </c>
      <c r="H206" s="74">
        <v>4.74</v>
      </c>
      <c r="I206" s="74">
        <v>4.2</v>
      </c>
      <c r="J206" s="74">
        <v>3.92</v>
      </c>
      <c r="K206" s="74">
        <v>12.31</v>
      </c>
      <c r="L206" s="74">
        <v>45</v>
      </c>
      <c r="M206" s="74">
        <v>115</v>
      </c>
      <c r="N206" s="74">
        <v>147</v>
      </c>
      <c r="O206" s="71">
        <f t="shared" si="42"/>
        <v>74.838333333333324</v>
      </c>
      <c r="P206" s="44">
        <f t="shared" si="41"/>
        <v>898.06</v>
      </c>
      <c r="Q206" s="46"/>
      <c r="R206" s="46"/>
      <c r="S206" s="46"/>
      <c r="T206" s="46"/>
      <c r="U206" s="46"/>
      <c r="V206" s="46"/>
      <c r="W206" s="46"/>
    </row>
    <row r="207" spans="1:23" ht="18" customHeight="1" x14ac:dyDescent="0.25">
      <c r="A207" s="67" t="s">
        <v>2</v>
      </c>
      <c r="B207" s="76" t="s">
        <v>40</v>
      </c>
      <c r="C207" s="74"/>
      <c r="D207" s="74"/>
      <c r="E207" s="74"/>
      <c r="F207" s="169"/>
      <c r="G207" s="74"/>
      <c r="H207" s="74"/>
      <c r="I207" s="74"/>
      <c r="J207" s="74"/>
      <c r="K207" s="74"/>
      <c r="L207" s="74"/>
      <c r="M207" s="74"/>
      <c r="N207" s="74"/>
      <c r="O207" s="74"/>
      <c r="P207" s="44">
        <f t="shared" si="41"/>
        <v>0</v>
      </c>
      <c r="Q207" s="46"/>
      <c r="R207" s="46"/>
      <c r="S207" s="46"/>
      <c r="T207" s="46"/>
      <c r="U207" s="46"/>
      <c r="V207" s="46"/>
      <c r="W207" s="46"/>
    </row>
    <row r="208" spans="1:23" ht="18" customHeight="1" x14ac:dyDescent="0.3">
      <c r="A208" s="67" t="s">
        <v>2</v>
      </c>
      <c r="B208" s="427" t="s">
        <v>43</v>
      </c>
      <c r="C208" s="428"/>
      <c r="D208" s="428"/>
      <c r="E208" s="428"/>
      <c r="F208" s="428"/>
      <c r="G208" s="428"/>
      <c r="H208" s="428"/>
      <c r="I208" s="428"/>
      <c r="J208" s="428"/>
      <c r="K208" s="428"/>
      <c r="L208" s="428"/>
      <c r="M208" s="428"/>
      <c r="N208" s="428"/>
      <c r="O208" s="429"/>
      <c r="P208" s="44">
        <f t="shared" si="41"/>
        <v>0</v>
      </c>
      <c r="Q208" s="46"/>
      <c r="R208" s="46"/>
      <c r="S208" s="46"/>
      <c r="T208" s="46"/>
      <c r="U208" s="46"/>
      <c r="V208" s="46"/>
      <c r="W208" s="46"/>
    </row>
    <row r="209" spans="1:23" ht="18" customHeight="1" x14ac:dyDescent="0.25">
      <c r="A209" s="68" t="s">
        <v>9</v>
      </c>
      <c r="B209" s="69" t="s">
        <v>38</v>
      </c>
      <c r="C209" s="71">
        <v>6945.8</v>
      </c>
      <c r="D209" s="71">
        <v>7239.85</v>
      </c>
      <c r="E209" s="71">
        <v>6794.75</v>
      </c>
      <c r="F209" s="71">
        <v>5937.48</v>
      </c>
      <c r="G209" s="71">
        <v>5373.69</v>
      </c>
      <c r="H209" s="71">
        <v>4971.53</v>
      </c>
      <c r="I209" s="71">
        <v>5868.29</v>
      </c>
      <c r="J209" s="71">
        <v>4815.6099999999997</v>
      </c>
      <c r="K209" s="71">
        <v>5251.78</v>
      </c>
      <c r="L209" s="71">
        <v>5420.12</v>
      </c>
      <c r="M209" s="71">
        <v>5569.93</v>
      </c>
      <c r="N209" s="71">
        <v>6251.37</v>
      </c>
      <c r="O209" s="73">
        <v>5870.02</v>
      </c>
      <c r="P209" s="44">
        <f t="shared" si="41"/>
        <v>70440.2</v>
      </c>
      <c r="Q209" s="62"/>
      <c r="R209" s="62"/>
      <c r="S209" s="62"/>
      <c r="T209" s="62"/>
      <c r="U209" s="62"/>
      <c r="V209" s="62"/>
      <c r="W209" s="62"/>
    </row>
    <row r="210" spans="1:23" ht="18" customHeight="1" x14ac:dyDescent="0.25">
      <c r="A210" s="67" t="s">
        <v>2</v>
      </c>
      <c r="B210" s="53" t="s">
        <v>39</v>
      </c>
      <c r="C210" s="75">
        <v>39151.31</v>
      </c>
      <c r="D210" s="75">
        <v>41440.160000000003</v>
      </c>
      <c r="E210" s="75">
        <v>37792.33</v>
      </c>
      <c r="F210" s="75">
        <v>30944.2</v>
      </c>
      <c r="G210" s="75">
        <v>26533.47</v>
      </c>
      <c r="H210" s="75">
        <v>26910.79</v>
      </c>
      <c r="I210" s="75">
        <v>31428.97</v>
      </c>
      <c r="J210" s="75">
        <v>21983.35</v>
      </c>
      <c r="K210" s="75">
        <v>25373.35</v>
      </c>
      <c r="L210" s="75">
        <v>26898.05</v>
      </c>
      <c r="M210" s="75">
        <v>27952.639999999999</v>
      </c>
      <c r="N210" s="75">
        <v>50533.84</v>
      </c>
      <c r="O210" s="73">
        <v>32245.21</v>
      </c>
      <c r="P210" s="44">
        <f t="shared" si="41"/>
        <v>386942.45999999996</v>
      </c>
      <c r="Q210" s="46"/>
      <c r="R210" s="46"/>
      <c r="S210" s="46"/>
      <c r="T210" s="46"/>
      <c r="U210" s="46"/>
      <c r="V210" s="46"/>
      <c r="W210" s="46"/>
    </row>
    <row r="211" spans="1:23" ht="18" customHeight="1" x14ac:dyDescent="0.25">
      <c r="A211" s="67" t="s">
        <v>2</v>
      </c>
      <c r="B211" s="76" t="s">
        <v>40</v>
      </c>
      <c r="C211" s="74" t="s">
        <v>2</v>
      </c>
      <c r="D211" s="74" t="s">
        <v>2</v>
      </c>
      <c r="E211" s="74" t="s">
        <v>2</v>
      </c>
      <c r="F211" s="74" t="s">
        <v>2</v>
      </c>
      <c r="G211" s="74" t="s">
        <v>2</v>
      </c>
      <c r="H211" s="74" t="s">
        <v>2</v>
      </c>
      <c r="I211" s="74" t="s">
        <v>2</v>
      </c>
      <c r="J211" s="74" t="s">
        <v>2</v>
      </c>
      <c r="K211" s="74" t="s">
        <v>2</v>
      </c>
      <c r="L211" s="74" t="s">
        <v>2</v>
      </c>
      <c r="M211" s="74" t="s">
        <v>2</v>
      </c>
      <c r="N211" s="74" t="s">
        <v>2</v>
      </c>
      <c r="O211" s="72" t="s">
        <v>2</v>
      </c>
      <c r="P211" s="44">
        <f t="shared" si="41"/>
        <v>0</v>
      </c>
      <c r="Q211" s="46"/>
      <c r="R211" s="46"/>
      <c r="S211" s="46"/>
      <c r="T211" s="46"/>
      <c r="U211" s="46"/>
      <c r="V211" s="46"/>
      <c r="W211" s="46"/>
    </row>
    <row r="212" spans="1:23" ht="18" customHeight="1" x14ac:dyDescent="0.25">
      <c r="A212" s="68" t="s">
        <v>12</v>
      </c>
      <c r="B212" s="69" t="s">
        <v>41</v>
      </c>
      <c r="C212" s="71">
        <v>9357.39</v>
      </c>
      <c r="D212" s="71">
        <v>9369.67</v>
      </c>
      <c r="E212" s="71">
        <v>7708.53</v>
      </c>
      <c r="F212" s="71">
        <v>4478.05</v>
      </c>
      <c r="G212" s="71">
        <v>1803.59</v>
      </c>
      <c r="H212" s="70">
        <v>280.14999999999998</v>
      </c>
      <c r="I212" s="70">
        <v>240.67</v>
      </c>
      <c r="J212" s="70">
        <v>215.83</v>
      </c>
      <c r="K212" s="70">
        <v>758.63</v>
      </c>
      <c r="L212" s="71">
        <v>4700.22</v>
      </c>
      <c r="M212" s="71">
        <v>9418.1</v>
      </c>
      <c r="N212" s="71">
        <v>14651</v>
      </c>
      <c r="O212" s="73">
        <v>5248.49</v>
      </c>
      <c r="P212" s="44">
        <f t="shared" si="41"/>
        <v>62981.829999999994</v>
      </c>
      <c r="Q212" s="62"/>
      <c r="R212" s="62"/>
      <c r="S212" s="62"/>
      <c r="T212" s="62"/>
      <c r="U212" s="62"/>
      <c r="V212" s="62"/>
      <c r="W212" s="62"/>
    </row>
    <row r="213" spans="1:23" ht="18" customHeight="1" x14ac:dyDescent="0.25">
      <c r="A213" s="67" t="s">
        <v>2</v>
      </c>
      <c r="B213" s="95" t="s">
        <v>42</v>
      </c>
      <c r="C213" s="74">
        <v>175.36</v>
      </c>
      <c r="D213" s="74">
        <v>175.59</v>
      </c>
      <c r="E213" s="74">
        <v>144.46</v>
      </c>
      <c r="F213" s="74">
        <v>83.92</v>
      </c>
      <c r="G213" s="74">
        <v>33.799999999999997</v>
      </c>
      <c r="H213" s="74">
        <v>5.25</v>
      </c>
      <c r="I213" s="74">
        <v>4.51</v>
      </c>
      <c r="J213" s="74">
        <v>3.94</v>
      </c>
      <c r="K213" s="74">
        <v>10.94</v>
      </c>
      <c r="L213" s="74">
        <v>67.78</v>
      </c>
      <c r="M213" s="74">
        <v>116.59</v>
      </c>
      <c r="N213" s="74">
        <v>181.37</v>
      </c>
      <c r="O213" s="72">
        <v>83.63</v>
      </c>
      <c r="P213" s="44">
        <f t="shared" si="41"/>
        <v>1003.5100000000001</v>
      </c>
      <c r="Q213" s="46"/>
      <c r="R213" s="46"/>
      <c r="S213" s="46"/>
      <c r="T213" s="46"/>
      <c r="U213" s="46"/>
      <c r="V213" s="46"/>
      <c r="W213" s="46"/>
    </row>
    <row r="214" spans="1:23" ht="18" customHeight="1" x14ac:dyDescent="0.25">
      <c r="A214" s="67" t="s">
        <v>2</v>
      </c>
      <c r="B214" s="76" t="s">
        <v>40</v>
      </c>
      <c r="C214" s="74" t="s">
        <v>2</v>
      </c>
      <c r="D214" s="74" t="s">
        <v>115</v>
      </c>
      <c r="E214" s="74" t="s">
        <v>115</v>
      </c>
      <c r="F214" s="74" t="s">
        <v>112</v>
      </c>
      <c r="G214" s="74" t="s">
        <v>112</v>
      </c>
      <c r="H214" s="74" t="s">
        <v>113</v>
      </c>
      <c r="I214" s="74" t="s">
        <v>112</v>
      </c>
      <c r="J214" s="74" t="s">
        <v>113</v>
      </c>
      <c r="K214" s="74" t="s">
        <v>17</v>
      </c>
      <c r="L214" s="74" t="s">
        <v>112</v>
      </c>
      <c r="M214" s="74" t="s">
        <v>17</v>
      </c>
      <c r="N214" s="74" t="s">
        <v>157</v>
      </c>
      <c r="O214" s="72" t="s">
        <v>115</v>
      </c>
      <c r="P214" s="44">
        <f t="shared" si="41"/>
        <v>0</v>
      </c>
      <c r="Q214" s="46"/>
      <c r="R214" s="46"/>
      <c r="S214" s="46"/>
      <c r="T214" s="46"/>
      <c r="U214" s="46"/>
      <c r="V214" s="46"/>
      <c r="W214" s="46"/>
    </row>
    <row r="215" spans="1:23" ht="18" hidden="1" customHeight="1" x14ac:dyDescent="0.25">
      <c r="A215" s="68" t="s">
        <v>15</v>
      </c>
      <c r="B215" s="69" t="s">
        <v>47</v>
      </c>
      <c r="C215" s="70" t="s">
        <v>157</v>
      </c>
      <c r="D215" s="70" t="s">
        <v>115</v>
      </c>
      <c r="E215" s="70" t="s">
        <v>115</v>
      </c>
      <c r="F215" s="70" t="s">
        <v>112</v>
      </c>
      <c r="G215" s="70" t="s">
        <v>112</v>
      </c>
      <c r="H215" s="70" t="s">
        <v>113</v>
      </c>
      <c r="I215" s="70" t="s">
        <v>112</v>
      </c>
      <c r="J215" s="70" t="s">
        <v>113</v>
      </c>
      <c r="K215" s="70" t="s">
        <v>17</v>
      </c>
      <c r="L215" s="70" t="s">
        <v>112</v>
      </c>
      <c r="M215" s="70" t="s">
        <v>17</v>
      </c>
      <c r="N215" s="70" t="s">
        <v>157</v>
      </c>
      <c r="O215" s="72" t="s">
        <v>115</v>
      </c>
      <c r="P215" s="44">
        <f t="shared" si="41"/>
        <v>0</v>
      </c>
      <c r="Q215" s="62"/>
      <c r="R215" s="62"/>
      <c r="S215" s="62"/>
      <c r="T215" s="62"/>
      <c r="U215" s="62"/>
      <c r="V215" s="62"/>
      <c r="W215" s="62"/>
    </row>
    <row r="216" spans="1:23" ht="18" hidden="1" customHeight="1" x14ac:dyDescent="0.25">
      <c r="A216" s="67" t="s">
        <v>2</v>
      </c>
      <c r="B216" s="53" t="s">
        <v>46</v>
      </c>
      <c r="C216" s="74" t="s">
        <v>2</v>
      </c>
      <c r="D216" s="74" t="s">
        <v>2</v>
      </c>
      <c r="E216" s="74" t="s">
        <v>2</v>
      </c>
      <c r="F216" s="74" t="s">
        <v>2</v>
      </c>
      <c r="G216" s="74" t="s">
        <v>2</v>
      </c>
      <c r="H216" s="74" t="s">
        <v>2</v>
      </c>
      <c r="I216" s="74" t="s">
        <v>2</v>
      </c>
      <c r="J216" s="74" t="s">
        <v>2</v>
      </c>
      <c r="K216" s="74" t="s">
        <v>2</v>
      </c>
      <c r="L216" s="74" t="s">
        <v>2</v>
      </c>
      <c r="M216" s="74" t="s">
        <v>2</v>
      </c>
      <c r="N216" s="74" t="s">
        <v>2</v>
      </c>
      <c r="O216" s="72" t="s">
        <v>115</v>
      </c>
      <c r="P216" s="44">
        <f t="shared" si="41"/>
        <v>0</v>
      </c>
      <c r="Q216" s="46"/>
      <c r="R216" s="46"/>
      <c r="S216" s="46"/>
      <c r="T216" s="46"/>
      <c r="U216" s="46"/>
      <c r="V216" s="46"/>
      <c r="W216" s="46"/>
    </row>
    <row r="217" spans="1:23" ht="18" hidden="1" customHeight="1" x14ac:dyDescent="0.25">
      <c r="A217" s="67" t="s">
        <v>2</v>
      </c>
      <c r="B217" s="76" t="s">
        <v>40</v>
      </c>
      <c r="C217" s="74" t="s">
        <v>2</v>
      </c>
      <c r="D217" s="74" t="s">
        <v>2</v>
      </c>
      <c r="E217" s="74" t="s">
        <v>2</v>
      </c>
      <c r="F217" s="74" t="s">
        <v>2</v>
      </c>
      <c r="G217" s="74" t="s">
        <v>2</v>
      </c>
      <c r="H217" s="74" t="s">
        <v>2</v>
      </c>
      <c r="I217" s="74" t="s">
        <v>2</v>
      </c>
      <c r="J217" s="74" t="s">
        <v>2</v>
      </c>
      <c r="K217" s="74" t="s">
        <v>2</v>
      </c>
      <c r="L217" s="74" t="s">
        <v>2</v>
      </c>
      <c r="M217" s="74" t="s">
        <v>2</v>
      </c>
      <c r="N217" s="74" t="s">
        <v>2</v>
      </c>
      <c r="O217" s="72" t="s">
        <v>2</v>
      </c>
      <c r="P217" s="44">
        <f t="shared" si="41"/>
        <v>0</v>
      </c>
      <c r="Q217" s="46"/>
      <c r="R217" s="46"/>
      <c r="S217" s="46"/>
      <c r="T217" s="46"/>
      <c r="U217" s="46"/>
      <c r="V217" s="46"/>
      <c r="W217" s="46"/>
    </row>
    <row r="218" spans="1:23" ht="18" hidden="1" customHeight="1" x14ac:dyDescent="0.25">
      <c r="A218" s="68" t="s">
        <v>19</v>
      </c>
      <c r="B218" s="69" t="s">
        <v>51</v>
      </c>
      <c r="C218" s="70" t="s">
        <v>157</v>
      </c>
      <c r="D218" s="70" t="s">
        <v>115</v>
      </c>
      <c r="E218" s="70" t="s">
        <v>115</v>
      </c>
      <c r="F218" s="70" t="s">
        <v>112</v>
      </c>
      <c r="G218" s="70" t="s">
        <v>112</v>
      </c>
      <c r="H218" s="70" t="s">
        <v>113</v>
      </c>
      <c r="I218" s="70" t="s">
        <v>112</v>
      </c>
      <c r="J218" s="70" t="s">
        <v>113</v>
      </c>
      <c r="K218" s="70" t="s">
        <v>17</v>
      </c>
      <c r="L218" s="70" t="s">
        <v>112</v>
      </c>
      <c r="M218" s="70" t="s">
        <v>17</v>
      </c>
      <c r="N218" s="70" t="s">
        <v>157</v>
      </c>
      <c r="O218" s="72" t="s">
        <v>2</v>
      </c>
      <c r="P218" s="44">
        <f t="shared" si="41"/>
        <v>0</v>
      </c>
      <c r="Q218" s="62"/>
      <c r="R218" s="62"/>
      <c r="S218" s="62"/>
      <c r="T218" s="62"/>
      <c r="U218" s="62"/>
      <c r="V218" s="62"/>
      <c r="W218" s="62"/>
    </row>
    <row r="219" spans="1:23" ht="18" hidden="1" customHeight="1" x14ac:dyDescent="0.25">
      <c r="A219" s="67" t="s">
        <v>52</v>
      </c>
      <c r="B219" s="77" t="s">
        <v>53</v>
      </c>
      <c r="C219" s="74" t="s">
        <v>2</v>
      </c>
      <c r="D219" s="74" t="s">
        <v>2</v>
      </c>
      <c r="E219" s="74" t="s">
        <v>2</v>
      </c>
      <c r="F219" s="74" t="s">
        <v>2</v>
      </c>
      <c r="G219" s="74" t="s">
        <v>2</v>
      </c>
      <c r="H219" s="74" t="s">
        <v>2</v>
      </c>
      <c r="I219" s="74" t="s">
        <v>2</v>
      </c>
      <c r="J219" s="74" t="s">
        <v>2</v>
      </c>
      <c r="K219" s="74" t="s">
        <v>2</v>
      </c>
      <c r="L219" s="74" t="s">
        <v>2</v>
      </c>
      <c r="M219" s="74" t="s">
        <v>2</v>
      </c>
      <c r="N219" s="74" t="s">
        <v>2</v>
      </c>
      <c r="O219" s="72" t="s">
        <v>115</v>
      </c>
      <c r="P219" s="44">
        <f t="shared" si="41"/>
        <v>0</v>
      </c>
      <c r="Q219" s="46"/>
      <c r="R219" s="46"/>
      <c r="S219" s="46"/>
      <c r="T219" s="46"/>
      <c r="U219" s="46"/>
      <c r="V219" s="46"/>
      <c r="W219" s="46"/>
    </row>
    <row r="220" spans="1:23" ht="18" hidden="1" customHeight="1" x14ac:dyDescent="0.25">
      <c r="A220" s="67" t="s">
        <v>2</v>
      </c>
      <c r="B220" s="77" t="s">
        <v>54</v>
      </c>
      <c r="C220" s="74" t="s">
        <v>2</v>
      </c>
      <c r="D220" s="74" t="s">
        <v>2</v>
      </c>
      <c r="E220" s="74" t="s">
        <v>2</v>
      </c>
      <c r="F220" s="74" t="s">
        <v>2</v>
      </c>
      <c r="G220" s="74" t="s">
        <v>2</v>
      </c>
      <c r="H220" s="74" t="s">
        <v>2</v>
      </c>
      <c r="I220" s="74" t="s">
        <v>2</v>
      </c>
      <c r="J220" s="74" t="s">
        <v>2</v>
      </c>
      <c r="K220" s="74" t="s">
        <v>2</v>
      </c>
      <c r="L220" s="74" t="s">
        <v>2</v>
      </c>
      <c r="M220" s="74" t="s">
        <v>2</v>
      </c>
      <c r="N220" s="74" t="s">
        <v>2</v>
      </c>
      <c r="O220" s="72" t="s">
        <v>115</v>
      </c>
      <c r="P220" s="44">
        <f t="shared" si="41"/>
        <v>0</v>
      </c>
      <c r="Q220" s="46"/>
      <c r="R220" s="46"/>
      <c r="S220" s="46"/>
      <c r="T220" s="46"/>
      <c r="U220" s="46"/>
      <c r="V220" s="46"/>
      <c r="W220" s="46"/>
    </row>
    <row r="221" spans="1:23" ht="18" hidden="1" customHeight="1" x14ac:dyDescent="0.25">
      <c r="A221" s="67" t="s">
        <v>55</v>
      </c>
      <c r="B221" s="77" t="s">
        <v>53</v>
      </c>
      <c r="C221" s="74" t="s">
        <v>2</v>
      </c>
      <c r="D221" s="74" t="s">
        <v>2</v>
      </c>
      <c r="E221" s="74" t="s">
        <v>2</v>
      </c>
      <c r="F221" s="74" t="s">
        <v>2</v>
      </c>
      <c r="G221" s="74" t="s">
        <v>2</v>
      </c>
      <c r="H221" s="74" t="s">
        <v>2</v>
      </c>
      <c r="I221" s="74" t="s">
        <v>2</v>
      </c>
      <c r="J221" s="74" t="s">
        <v>2</v>
      </c>
      <c r="K221" s="74" t="s">
        <v>2</v>
      </c>
      <c r="L221" s="74" t="s">
        <v>2</v>
      </c>
      <c r="M221" s="74" t="s">
        <v>2</v>
      </c>
      <c r="N221" s="74" t="s">
        <v>2</v>
      </c>
      <c r="O221" s="72" t="s">
        <v>115</v>
      </c>
      <c r="P221" s="44">
        <f t="shared" ref="P221:P284" si="43">SUM(C221:N221)</f>
        <v>0</v>
      </c>
      <c r="Q221" s="46"/>
      <c r="R221" s="46"/>
      <c r="S221" s="46"/>
      <c r="T221" s="46"/>
      <c r="U221" s="46"/>
      <c r="V221" s="46"/>
      <c r="W221" s="46"/>
    </row>
    <row r="222" spans="1:23" ht="18" hidden="1" customHeight="1" x14ac:dyDescent="0.25">
      <c r="A222" s="67" t="s">
        <v>2</v>
      </c>
      <c r="B222" s="77" t="s">
        <v>54</v>
      </c>
      <c r="C222" s="74" t="s">
        <v>2</v>
      </c>
      <c r="D222" s="74" t="s">
        <v>2</v>
      </c>
      <c r="E222" s="74" t="s">
        <v>2</v>
      </c>
      <c r="F222" s="74" t="s">
        <v>2</v>
      </c>
      <c r="G222" s="74" t="s">
        <v>2</v>
      </c>
      <c r="H222" s="74" t="s">
        <v>2</v>
      </c>
      <c r="I222" s="74" t="s">
        <v>2</v>
      </c>
      <c r="J222" s="74" t="s">
        <v>2</v>
      </c>
      <c r="K222" s="74" t="s">
        <v>2</v>
      </c>
      <c r="L222" s="74" t="s">
        <v>2</v>
      </c>
      <c r="M222" s="74" t="s">
        <v>2</v>
      </c>
      <c r="N222" s="74" t="s">
        <v>2</v>
      </c>
      <c r="O222" s="72" t="s">
        <v>115</v>
      </c>
      <c r="P222" s="44">
        <f t="shared" si="43"/>
        <v>0</v>
      </c>
      <c r="Q222" s="46"/>
      <c r="R222" s="46"/>
      <c r="S222" s="46"/>
      <c r="T222" s="46"/>
      <c r="U222" s="46"/>
      <c r="V222" s="46"/>
      <c r="W222" s="46"/>
    </row>
    <row r="223" spans="1:23" ht="18" hidden="1" customHeight="1" x14ac:dyDescent="0.25">
      <c r="A223" s="68" t="s">
        <v>56</v>
      </c>
      <c r="B223" s="69" t="s">
        <v>57</v>
      </c>
      <c r="C223" s="70" t="s">
        <v>157</v>
      </c>
      <c r="D223" s="70" t="s">
        <v>115</v>
      </c>
      <c r="E223" s="70" t="s">
        <v>115</v>
      </c>
      <c r="F223" s="70" t="s">
        <v>112</v>
      </c>
      <c r="G223" s="70" t="s">
        <v>112</v>
      </c>
      <c r="H223" s="70" t="s">
        <v>113</v>
      </c>
      <c r="I223" s="70" t="s">
        <v>112</v>
      </c>
      <c r="J223" s="70" t="s">
        <v>113</v>
      </c>
      <c r="K223" s="70" t="s">
        <v>17</v>
      </c>
      <c r="L223" s="70" t="s">
        <v>112</v>
      </c>
      <c r="M223" s="70" t="s">
        <v>17</v>
      </c>
      <c r="N223" s="70" t="s">
        <v>157</v>
      </c>
      <c r="O223" s="72" t="s">
        <v>2</v>
      </c>
      <c r="P223" s="44">
        <f t="shared" si="43"/>
        <v>0</v>
      </c>
      <c r="Q223" s="62"/>
      <c r="R223" s="62"/>
      <c r="S223" s="62"/>
      <c r="T223" s="62"/>
      <c r="U223" s="62"/>
      <c r="V223" s="62"/>
      <c r="W223" s="62"/>
    </row>
    <row r="224" spans="1:23" ht="18" hidden="1" customHeight="1" x14ac:dyDescent="0.25">
      <c r="A224" s="67" t="s">
        <v>58</v>
      </c>
      <c r="B224" s="53" t="s">
        <v>59</v>
      </c>
      <c r="C224" s="74" t="s">
        <v>157</v>
      </c>
      <c r="D224" s="74" t="s">
        <v>115</v>
      </c>
      <c r="E224" s="74" t="s">
        <v>115</v>
      </c>
      <c r="F224" s="74" t="s">
        <v>112</v>
      </c>
      <c r="G224" s="74" t="s">
        <v>112</v>
      </c>
      <c r="H224" s="74" t="s">
        <v>113</v>
      </c>
      <c r="I224" s="74" t="s">
        <v>112</v>
      </c>
      <c r="J224" s="74" t="s">
        <v>113</v>
      </c>
      <c r="K224" s="74" t="s">
        <v>17</v>
      </c>
      <c r="L224" s="74" t="s">
        <v>112</v>
      </c>
      <c r="M224" s="74" t="s">
        <v>17</v>
      </c>
      <c r="N224" s="74" t="s">
        <v>157</v>
      </c>
      <c r="O224" s="74" t="s">
        <v>157</v>
      </c>
      <c r="P224" s="44">
        <f t="shared" si="43"/>
        <v>0</v>
      </c>
      <c r="Q224" s="46"/>
      <c r="R224" s="46"/>
      <c r="S224" s="46"/>
      <c r="T224" s="46"/>
      <c r="U224" s="46"/>
      <c r="V224" s="46"/>
      <c r="W224" s="46"/>
    </row>
    <row r="225" spans="1:23" ht="18" hidden="1" customHeight="1" x14ac:dyDescent="0.25">
      <c r="A225" s="67" t="s">
        <v>2</v>
      </c>
      <c r="B225" s="53" t="s">
        <v>60</v>
      </c>
      <c r="C225" s="74" t="s">
        <v>2</v>
      </c>
      <c r="D225" s="74" t="s">
        <v>2</v>
      </c>
      <c r="E225" s="74" t="s">
        <v>2</v>
      </c>
      <c r="F225" s="74" t="s">
        <v>2</v>
      </c>
      <c r="G225" s="74" t="s">
        <v>2</v>
      </c>
      <c r="H225" s="74" t="s">
        <v>2</v>
      </c>
      <c r="I225" s="74" t="s">
        <v>2</v>
      </c>
      <c r="J225" s="74" t="s">
        <v>2</v>
      </c>
      <c r="K225" s="74" t="s">
        <v>2</v>
      </c>
      <c r="L225" s="74" t="s">
        <v>2</v>
      </c>
      <c r="M225" s="74" t="s">
        <v>2</v>
      </c>
      <c r="N225" s="74" t="s">
        <v>2</v>
      </c>
      <c r="O225" s="72" t="s">
        <v>2</v>
      </c>
      <c r="P225" s="44">
        <f t="shared" si="43"/>
        <v>0</v>
      </c>
      <c r="Q225" s="46"/>
      <c r="R225" s="46"/>
      <c r="S225" s="46"/>
      <c r="T225" s="46"/>
      <c r="U225" s="46"/>
      <c r="V225" s="46"/>
      <c r="W225" s="46"/>
    </row>
    <row r="226" spans="1:23" ht="18" hidden="1" customHeight="1" x14ac:dyDescent="0.25">
      <c r="A226" s="67" t="s">
        <v>2</v>
      </c>
      <c r="B226" s="53" t="s">
        <v>61</v>
      </c>
      <c r="C226" s="74" t="s">
        <v>2</v>
      </c>
      <c r="D226" s="74" t="s">
        <v>2</v>
      </c>
      <c r="E226" s="74" t="s">
        <v>2</v>
      </c>
      <c r="F226" s="74" t="s">
        <v>2</v>
      </c>
      <c r="G226" s="74" t="s">
        <v>2</v>
      </c>
      <c r="H226" s="74" t="s">
        <v>2</v>
      </c>
      <c r="I226" s="74" t="s">
        <v>2</v>
      </c>
      <c r="J226" s="74" t="s">
        <v>2</v>
      </c>
      <c r="K226" s="74" t="s">
        <v>2</v>
      </c>
      <c r="L226" s="74" t="s">
        <v>2</v>
      </c>
      <c r="M226" s="74" t="s">
        <v>2</v>
      </c>
      <c r="N226" s="74" t="s">
        <v>2</v>
      </c>
      <c r="O226" s="72" t="s">
        <v>2</v>
      </c>
      <c r="P226" s="44">
        <f t="shared" si="43"/>
        <v>0</v>
      </c>
      <c r="Q226" s="46"/>
      <c r="R226" s="46"/>
      <c r="S226" s="46"/>
      <c r="T226" s="46"/>
      <c r="U226" s="46"/>
      <c r="V226" s="46"/>
      <c r="W226" s="46"/>
    </row>
    <row r="227" spans="1:23" ht="18" hidden="1" customHeight="1" x14ac:dyDescent="0.25">
      <c r="A227" s="78" t="s">
        <v>62</v>
      </c>
      <c r="B227" s="53" t="s">
        <v>63</v>
      </c>
      <c r="C227" s="74" t="s">
        <v>2</v>
      </c>
      <c r="D227" s="74" t="s">
        <v>2</v>
      </c>
      <c r="E227" s="74" t="s">
        <v>2</v>
      </c>
      <c r="F227" s="74" t="s">
        <v>2</v>
      </c>
      <c r="G227" s="74" t="s">
        <v>2</v>
      </c>
      <c r="H227" s="74" t="s">
        <v>2</v>
      </c>
      <c r="I227" s="74" t="s">
        <v>2</v>
      </c>
      <c r="J227" s="74" t="s">
        <v>2</v>
      </c>
      <c r="K227" s="74" t="s">
        <v>2</v>
      </c>
      <c r="L227" s="74" t="s">
        <v>2</v>
      </c>
      <c r="M227" s="74" t="s">
        <v>2</v>
      </c>
      <c r="N227" s="74" t="s">
        <v>2</v>
      </c>
      <c r="O227" s="72" t="s">
        <v>2</v>
      </c>
      <c r="P227" s="44">
        <f t="shared" si="43"/>
        <v>0</v>
      </c>
      <c r="Q227" s="46"/>
      <c r="R227" s="46"/>
      <c r="S227" s="46"/>
      <c r="T227" s="46"/>
      <c r="U227" s="46"/>
      <c r="V227" s="46"/>
      <c r="W227" s="46"/>
    </row>
    <row r="228" spans="1:23" ht="18" hidden="1" customHeight="1" x14ac:dyDescent="0.25">
      <c r="A228" s="78" t="s">
        <v>2</v>
      </c>
      <c r="B228" s="79" t="s">
        <v>10</v>
      </c>
      <c r="C228" s="74" t="s">
        <v>2</v>
      </c>
      <c r="D228" s="74" t="s">
        <v>2</v>
      </c>
      <c r="E228" s="74" t="s">
        <v>2</v>
      </c>
      <c r="F228" s="74" t="s">
        <v>2</v>
      </c>
      <c r="G228" s="74" t="s">
        <v>2</v>
      </c>
      <c r="H228" s="74" t="s">
        <v>2</v>
      </c>
      <c r="I228" s="74" t="s">
        <v>2</v>
      </c>
      <c r="J228" s="74" t="s">
        <v>2</v>
      </c>
      <c r="K228" s="74" t="s">
        <v>2</v>
      </c>
      <c r="L228" s="74" t="s">
        <v>2</v>
      </c>
      <c r="M228" s="74" t="s">
        <v>2</v>
      </c>
      <c r="N228" s="74" t="s">
        <v>2</v>
      </c>
      <c r="O228" s="72" t="s">
        <v>2</v>
      </c>
      <c r="P228" s="44">
        <f t="shared" si="43"/>
        <v>0</v>
      </c>
      <c r="Q228" s="46"/>
      <c r="R228" s="46"/>
      <c r="S228" s="46"/>
      <c r="T228" s="46"/>
      <c r="U228" s="46"/>
      <c r="V228" s="46"/>
      <c r="W228" s="46"/>
    </row>
    <row r="229" spans="1:23" ht="18" hidden="1" customHeight="1" x14ac:dyDescent="0.25">
      <c r="A229" s="78" t="s">
        <v>2</v>
      </c>
      <c r="B229" s="79" t="s">
        <v>13</v>
      </c>
      <c r="C229" s="74" t="s">
        <v>2</v>
      </c>
      <c r="D229" s="74" t="s">
        <v>2</v>
      </c>
      <c r="E229" s="74" t="s">
        <v>2</v>
      </c>
      <c r="F229" s="74" t="s">
        <v>2</v>
      </c>
      <c r="G229" s="74" t="s">
        <v>2</v>
      </c>
      <c r="H229" s="74" t="s">
        <v>2</v>
      </c>
      <c r="I229" s="74" t="s">
        <v>2</v>
      </c>
      <c r="J229" s="74" t="s">
        <v>2</v>
      </c>
      <c r="K229" s="74" t="s">
        <v>2</v>
      </c>
      <c r="L229" s="74" t="s">
        <v>2</v>
      </c>
      <c r="M229" s="74" t="s">
        <v>2</v>
      </c>
      <c r="N229" s="74" t="s">
        <v>2</v>
      </c>
      <c r="O229" s="72" t="s">
        <v>2</v>
      </c>
      <c r="P229" s="44">
        <f t="shared" si="43"/>
        <v>0</v>
      </c>
      <c r="Q229" s="46"/>
      <c r="R229" s="46"/>
      <c r="S229" s="46"/>
      <c r="T229" s="46"/>
      <c r="U229" s="46"/>
      <c r="V229" s="46"/>
      <c r="W229" s="46"/>
    </row>
    <row r="230" spans="1:23" ht="18" hidden="1" customHeight="1" x14ac:dyDescent="0.25">
      <c r="A230" s="78" t="s">
        <v>2</v>
      </c>
      <c r="B230" s="79" t="s">
        <v>16</v>
      </c>
      <c r="C230" s="74" t="s">
        <v>2</v>
      </c>
      <c r="D230" s="74" t="s">
        <v>2</v>
      </c>
      <c r="E230" s="74" t="s">
        <v>2</v>
      </c>
      <c r="F230" s="74" t="s">
        <v>2</v>
      </c>
      <c r="G230" s="74" t="s">
        <v>2</v>
      </c>
      <c r="H230" s="74" t="s">
        <v>2</v>
      </c>
      <c r="I230" s="74" t="s">
        <v>2</v>
      </c>
      <c r="J230" s="74" t="s">
        <v>2</v>
      </c>
      <c r="K230" s="74" t="s">
        <v>2</v>
      </c>
      <c r="L230" s="74" t="s">
        <v>2</v>
      </c>
      <c r="M230" s="74" t="s">
        <v>2</v>
      </c>
      <c r="N230" s="74" t="s">
        <v>2</v>
      </c>
      <c r="O230" s="72" t="s">
        <v>2</v>
      </c>
      <c r="P230" s="44">
        <f t="shared" si="43"/>
        <v>0</v>
      </c>
      <c r="Q230" s="46"/>
      <c r="R230" s="46"/>
      <c r="S230" s="46"/>
      <c r="T230" s="46"/>
      <c r="U230" s="46"/>
      <c r="V230" s="46"/>
      <c r="W230" s="46"/>
    </row>
    <row r="231" spans="1:23" ht="18" hidden="1" customHeight="1" x14ac:dyDescent="0.25">
      <c r="A231" s="67" t="s">
        <v>2</v>
      </c>
      <c r="B231" s="79" t="s">
        <v>20</v>
      </c>
      <c r="C231" s="74" t="s">
        <v>2</v>
      </c>
      <c r="D231" s="74" t="s">
        <v>2</v>
      </c>
      <c r="E231" s="74" t="s">
        <v>2</v>
      </c>
      <c r="F231" s="74" t="s">
        <v>2</v>
      </c>
      <c r="G231" s="74" t="s">
        <v>2</v>
      </c>
      <c r="H231" s="74" t="s">
        <v>2</v>
      </c>
      <c r="I231" s="74" t="s">
        <v>2</v>
      </c>
      <c r="J231" s="74" t="s">
        <v>2</v>
      </c>
      <c r="K231" s="74" t="s">
        <v>2</v>
      </c>
      <c r="L231" s="74" t="s">
        <v>2</v>
      </c>
      <c r="M231" s="74" t="s">
        <v>2</v>
      </c>
      <c r="N231" s="74" t="s">
        <v>2</v>
      </c>
      <c r="O231" s="72" t="s">
        <v>2</v>
      </c>
      <c r="P231" s="44">
        <f t="shared" si="43"/>
        <v>0</v>
      </c>
      <c r="Q231" s="46"/>
      <c r="R231" s="46"/>
      <c r="S231" s="46"/>
      <c r="T231" s="46"/>
      <c r="U231" s="46"/>
      <c r="V231" s="46"/>
      <c r="W231" s="46"/>
    </row>
    <row r="232" spans="1:23" ht="18" customHeight="1" x14ac:dyDescent="0.3">
      <c r="A232" s="46"/>
      <c r="B232" s="441" t="s">
        <v>44</v>
      </c>
      <c r="C232" s="441"/>
      <c r="D232" s="441"/>
      <c r="E232" s="441"/>
      <c r="F232" s="441"/>
      <c r="G232" s="441"/>
      <c r="H232" s="441"/>
      <c r="I232" s="441"/>
      <c r="J232" s="441"/>
      <c r="K232" s="441"/>
      <c r="L232" s="441"/>
      <c r="M232" s="441"/>
      <c r="N232" s="441"/>
      <c r="O232" s="442"/>
      <c r="P232" s="44">
        <f t="shared" si="43"/>
        <v>0</v>
      </c>
      <c r="Q232" s="46"/>
      <c r="R232" s="46"/>
      <c r="S232" s="46"/>
      <c r="T232" s="46"/>
      <c r="U232" s="46"/>
      <c r="V232" s="46"/>
      <c r="W232" s="46"/>
    </row>
    <row r="233" spans="1:23" ht="18" customHeight="1" x14ac:dyDescent="0.25">
      <c r="A233" s="68" t="s">
        <v>9</v>
      </c>
      <c r="B233" s="69" t="s">
        <v>38</v>
      </c>
      <c r="C233" s="70">
        <v>7735</v>
      </c>
      <c r="D233" s="70">
        <v>7144.58</v>
      </c>
      <c r="E233" s="70">
        <v>6426.94</v>
      </c>
      <c r="F233" s="70">
        <v>5664.77</v>
      </c>
      <c r="G233" s="70">
        <v>5375.95</v>
      </c>
      <c r="H233" s="70">
        <v>4984.8</v>
      </c>
      <c r="I233" s="70">
        <v>4950.95</v>
      </c>
      <c r="J233" s="70">
        <v>5076.41</v>
      </c>
      <c r="K233" s="70">
        <v>5244.44</v>
      </c>
      <c r="L233" s="70">
        <v>5476.53</v>
      </c>
      <c r="M233" s="70">
        <v>6121.06</v>
      </c>
      <c r="N233" s="70">
        <v>6499.54</v>
      </c>
      <c r="O233" s="73">
        <v>5891.75</v>
      </c>
      <c r="P233" s="44">
        <f t="shared" si="43"/>
        <v>70700.969999999987</v>
      </c>
      <c r="Q233" s="62"/>
      <c r="R233" s="62"/>
      <c r="S233" s="62"/>
      <c r="T233" s="62"/>
      <c r="U233" s="62"/>
      <c r="V233" s="62"/>
      <c r="W233" s="62"/>
    </row>
    <row r="234" spans="1:23" ht="18" customHeight="1" x14ac:dyDescent="0.25">
      <c r="A234" s="67" t="s">
        <v>2</v>
      </c>
      <c r="B234" s="53" t="s">
        <v>39</v>
      </c>
      <c r="C234" s="74">
        <v>39140.800000000003</v>
      </c>
      <c r="D234" s="74">
        <v>35300.1</v>
      </c>
      <c r="E234" s="74">
        <v>30171.1</v>
      </c>
      <c r="F234" s="74">
        <v>24606.41</v>
      </c>
      <c r="G234" s="74">
        <v>24680.89</v>
      </c>
      <c r="H234" s="74">
        <v>21493.38</v>
      </c>
      <c r="I234" s="74">
        <v>21149.67</v>
      </c>
      <c r="J234" s="74">
        <v>22401.97</v>
      </c>
      <c r="K234" s="74">
        <v>23597.8</v>
      </c>
      <c r="L234" s="74">
        <v>28716.41</v>
      </c>
      <c r="M234" s="74">
        <v>30073.88</v>
      </c>
      <c r="N234" s="74">
        <v>33449.39</v>
      </c>
      <c r="O234" s="73">
        <v>27898.48</v>
      </c>
      <c r="P234" s="44">
        <f t="shared" si="43"/>
        <v>334781.8</v>
      </c>
      <c r="Q234" s="46"/>
      <c r="R234" s="46"/>
      <c r="S234" s="46"/>
      <c r="T234" s="46"/>
      <c r="U234" s="46"/>
      <c r="V234" s="46"/>
      <c r="W234" s="46"/>
    </row>
    <row r="235" spans="1:23" ht="18" customHeight="1" x14ac:dyDescent="0.25">
      <c r="A235" s="67" t="s">
        <v>2</v>
      </c>
      <c r="B235" s="76" t="s">
        <v>40</v>
      </c>
      <c r="C235" s="74" t="s">
        <v>2</v>
      </c>
      <c r="D235" s="74" t="s">
        <v>2</v>
      </c>
      <c r="E235" s="74" t="s">
        <v>2</v>
      </c>
      <c r="F235" s="74" t="s">
        <v>2</v>
      </c>
      <c r="G235" s="74" t="s">
        <v>2</v>
      </c>
      <c r="H235" s="74" t="s">
        <v>2</v>
      </c>
      <c r="I235" s="74" t="s">
        <v>2</v>
      </c>
      <c r="J235" s="74" t="s">
        <v>2</v>
      </c>
      <c r="K235" s="74" t="s">
        <v>2</v>
      </c>
      <c r="L235" s="74" t="s">
        <v>2</v>
      </c>
      <c r="M235" s="74" t="s">
        <v>2</v>
      </c>
      <c r="N235" s="74" t="s">
        <v>2</v>
      </c>
      <c r="O235" s="72" t="s">
        <v>2</v>
      </c>
      <c r="P235" s="44">
        <f t="shared" si="43"/>
        <v>0</v>
      </c>
      <c r="Q235" s="46"/>
      <c r="R235" s="46"/>
      <c r="S235" s="46"/>
      <c r="T235" s="46"/>
      <c r="U235" s="46"/>
      <c r="V235" s="46"/>
      <c r="W235" s="46"/>
    </row>
    <row r="236" spans="1:23" ht="18" customHeight="1" x14ac:dyDescent="0.25">
      <c r="A236" s="68" t="s">
        <v>12</v>
      </c>
      <c r="B236" s="69" t="s">
        <v>41</v>
      </c>
      <c r="C236" s="70">
        <v>8093.02</v>
      </c>
      <c r="D236" s="70">
        <v>7954.77</v>
      </c>
      <c r="E236" s="70">
        <v>7617.54</v>
      </c>
      <c r="F236" s="70">
        <v>4448.78</v>
      </c>
      <c r="G236" s="70">
        <v>2549.88</v>
      </c>
      <c r="H236" s="70">
        <v>317.33</v>
      </c>
      <c r="I236" s="70">
        <v>237.17</v>
      </c>
      <c r="J236" s="70">
        <v>200.73</v>
      </c>
      <c r="K236" s="70">
        <v>306.95</v>
      </c>
      <c r="L236" s="70">
        <v>2148.64</v>
      </c>
      <c r="M236" s="70">
        <v>4367.04</v>
      </c>
      <c r="N236" s="70">
        <v>7792.44</v>
      </c>
      <c r="O236" s="73">
        <v>3836.19</v>
      </c>
      <c r="P236" s="44">
        <f t="shared" si="43"/>
        <v>46034.290000000008</v>
      </c>
      <c r="Q236" s="62"/>
      <c r="R236" s="62"/>
      <c r="S236" s="62"/>
      <c r="T236" s="62"/>
      <c r="U236" s="62"/>
      <c r="V236" s="62"/>
      <c r="W236" s="62"/>
    </row>
    <row r="237" spans="1:23" ht="18" customHeight="1" x14ac:dyDescent="0.25">
      <c r="A237" s="67" t="s">
        <v>2</v>
      </c>
      <c r="B237" s="53" t="s">
        <v>42</v>
      </c>
      <c r="C237" s="74">
        <v>128.87</v>
      </c>
      <c r="D237" s="74">
        <v>126.67</v>
      </c>
      <c r="E237" s="74">
        <v>121.3</v>
      </c>
      <c r="F237" s="74">
        <v>76.47</v>
      </c>
      <c r="G237" s="74">
        <v>43.83</v>
      </c>
      <c r="H237" s="74">
        <v>5.74</v>
      </c>
      <c r="I237" s="74">
        <v>4.29</v>
      </c>
      <c r="J237" s="74">
        <v>4.0999999999999996</v>
      </c>
      <c r="K237" s="74">
        <v>6.27</v>
      </c>
      <c r="L237" s="74">
        <v>44.65</v>
      </c>
      <c r="M237" s="74">
        <v>90.75</v>
      </c>
      <c r="N237" s="74">
        <v>147.29</v>
      </c>
      <c r="O237" s="72">
        <v>66.69</v>
      </c>
      <c r="P237" s="44">
        <f t="shared" si="43"/>
        <v>800.23</v>
      </c>
      <c r="Q237" s="46"/>
      <c r="R237" s="46"/>
      <c r="S237" s="46"/>
      <c r="T237" s="46"/>
      <c r="U237" s="46"/>
      <c r="V237" s="46"/>
      <c r="W237" s="46"/>
    </row>
    <row r="238" spans="1:23" ht="18" customHeight="1" x14ac:dyDescent="0.25">
      <c r="A238" s="67" t="s">
        <v>2</v>
      </c>
      <c r="B238" s="76" t="s">
        <v>40</v>
      </c>
      <c r="C238" s="74" t="s">
        <v>2</v>
      </c>
      <c r="D238" s="74" t="s">
        <v>2</v>
      </c>
      <c r="E238" s="74" t="s">
        <v>2</v>
      </c>
      <c r="F238" s="74" t="s">
        <v>2</v>
      </c>
      <c r="G238" s="74" t="s">
        <v>2</v>
      </c>
      <c r="H238" s="74" t="s">
        <v>2</v>
      </c>
      <c r="I238" s="74" t="s">
        <v>2</v>
      </c>
      <c r="J238" s="74" t="s">
        <v>2</v>
      </c>
      <c r="K238" s="74" t="s">
        <v>2</v>
      </c>
      <c r="L238" s="74" t="s">
        <v>2</v>
      </c>
      <c r="M238" s="74" t="s">
        <v>2</v>
      </c>
      <c r="N238" s="74" t="s">
        <v>2</v>
      </c>
      <c r="O238" s="72" t="s">
        <v>115</v>
      </c>
      <c r="P238" s="44">
        <f t="shared" si="43"/>
        <v>0</v>
      </c>
      <c r="Q238" s="46"/>
      <c r="R238" s="46"/>
      <c r="S238" s="46"/>
      <c r="T238" s="46"/>
      <c r="U238" s="46"/>
      <c r="V238" s="46"/>
      <c r="W238" s="46"/>
    </row>
    <row r="239" spans="1:23" ht="18" hidden="1" customHeight="1" x14ac:dyDescent="0.25">
      <c r="A239" s="68" t="s">
        <v>15</v>
      </c>
      <c r="B239" s="69" t="s">
        <v>47</v>
      </c>
      <c r="C239" s="70">
        <v>0</v>
      </c>
      <c r="D239" s="70">
        <v>0</v>
      </c>
      <c r="E239" s="70">
        <v>0</v>
      </c>
      <c r="F239" s="70">
        <v>0</v>
      </c>
      <c r="G239" s="70">
        <v>0</v>
      </c>
      <c r="H239" s="70">
        <v>0</v>
      </c>
      <c r="I239" s="70">
        <v>0</v>
      </c>
      <c r="J239" s="70">
        <v>0</v>
      </c>
      <c r="K239" s="70">
        <v>0</v>
      </c>
      <c r="L239" s="70">
        <v>0</v>
      </c>
      <c r="M239" s="70">
        <v>0</v>
      </c>
      <c r="N239" s="70">
        <v>0</v>
      </c>
      <c r="O239" s="72" t="s">
        <v>115</v>
      </c>
      <c r="P239" s="44">
        <f t="shared" si="43"/>
        <v>0</v>
      </c>
      <c r="Q239" s="62"/>
      <c r="R239" s="62"/>
      <c r="S239" s="62"/>
      <c r="T239" s="62"/>
      <c r="U239" s="62"/>
      <c r="V239" s="62"/>
      <c r="W239" s="62"/>
    </row>
    <row r="240" spans="1:23" ht="18" hidden="1" customHeight="1" x14ac:dyDescent="0.25">
      <c r="A240" s="67" t="s">
        <v>2</v>
      </c>
      <c r="B240" s="53" t="s">
        <v>48</v>
      </c>
      <c r="C240" s="74" t="s">
        <v>2</v>
      </c>
      <c r="D240" s="74" t="s">
        <v>2</v>
      </c>
      <c r="E240" s="74" t="s">
        <v>2</v>
      </c>
      <c r="F240" s="74" t="s">
        <v>2</v>
      </c>
      <c r="G240" s="74" t="s">
        <v>2</v>
      </c>
      <c r="H240" s="74" t="s">
        <v>2</v>
      </c>
      <c r="I240" s="74" t="s">
        <v>2</v>
      </c>
      <c r="J240" s="74" t="s">
        <v>2</v>
      </c>
      <c r="K240" s="74" t="s">
        <v>2</v>
      </c>
      <c r="L240" s="74" t="s">
        <v>2</v>
      </c>
      <c r="M240" s="74" t="s">
        <v>2</v>
      </c>
      <c r="N240" s="74" t="s">
        <v>2</v>
      </c>
      <c r="O240" s="72" t="s">
        <v>115</v>
      </c>
      <c r="P240" s="44">
        <f t="shared" si="43"/>
        <v>0</v>
      </c>
      <c r="Q240" s="46"/>
      <c r="R240" s="46"/>
      <c r="S240" s="46"/>
      <c r="T240" s="46"/>
      <c r="U240" s="46"/>
      <c r="V240" s="46"/>
      <c r="W240" s="46"/>
    </row>
    <row r="241" spans="1:23" ht="18" hidden="1" customHeight="1" x14ac:dyDescent="0.25">
      <c r="A241" s="67" t="s">
        <v>2</v>
      </c>
      <c r="B241" s="76" t="s">
        <v>40</v>
      </c>
      <c r="C241" s="74" t="s">
        <v>2</v>
      </c>
      <c r="D241" s="74" t="s">
        <v>2</v>
      </c>
      <c r="E241" s="74" t="s">
        <v>2</v>
      </c>
      <c r="F241" s="74" t="s">
        <v>2</v>
      </c>
      <c r="G241" s="74" t="s">
        <v>2</v>
      </c>
      <c r="H241" s="74" t="s">
        <v>2</v>
      </c>
      <c r="I241" s="74" t="s">
        <v>2</v>
      </c>
      <c r="J241" s="74" t="s">
        <v>2</v>
      </c>
      <c r="K241" s="74" t="s">
        <v>2</v>
      </c>
      <c r="L241" s="74" t="s">
        <v>2</v>
      </c>
      <c r="M241" s="74" t="s">
        <v>2</v>
      </c>
      <c r="N241" s="74" t="s">
        <v>2</v>
      </c>
      <c r="O241" s="72" t="s">
        <v>2</v>
      </c>
      <c r="P241" s="44">
        <f t="shared" si="43"/>
        <v>0</v>
      </c>
      <c r="Q241" s="46"/>
      <c r="R241" s="46"/>
      <c r="S241" s="46"/>
      <c r="T241" s="46"/>
      <c r="U241" s="46"/>
      <c r="V241" s="46"/>
      <c r="W241" s="46"/>
    </row>
    <row r="242" spans="1:23" ht="18" hidden="1" customHeight="1" x14ac:dyDescent="0.25">
      <c r="A242" s="68" t="s">
        <v>19</v>
      </c>
      <c r="B242" s="69" t="s">
        <v>51</v>
      </c>
      <c r="C242" s="70">
        <v>0</v>
      </c>
      <c r="D242" s="70">
        <v>0</v>
      </c>
      <c r="E242" s="70">
        <v>0</v>
      </c>
      <c r="F242" s="70">
        <v>0</v>
      </c>
      <c r="G242" s="70">
        <v>0</v>
      </c>
      <c r="H242" s="70">
        <v>0</v>
      </c>
      <c r="I242" s="70">
        <v>0</v>
      </c>
      <c r="J242" s="70">
        <v>0</v>
      </c>
      <c r="K242" s="70">
        <v>0</v>
      </c>
      <c r="L242" s="70">
        <v>0</v>
      </c>
      <c r="M242" s="70">
        <v>0</v>
      </c>
      <c r="N242" s="70">
        <v>0</v>
      </c>
      <c r="O242" s="72" t="s">
        <v>2</v>
      </c>
      <c r="P242" s="44">
        <f t="shared" si="43"/>
        <v>0</v>
      </c>
      <c r="Q242" s="62"/>
      <c r="R242" s="62"/>
      <c r="S242" s="62"/>
      <c r="T242" s="62"/>
      <c r="U242" s="62"/>
      <c r="V242" s="62"/>
      <c r="W242" s="62"/>
    </row>
    <row r="243" spans="1:23" ht="18" hidden="1" customHeight="1" x14ac:dyDescent="0.25">
      <c r="A243" s="67" t="s">
        <v>52</v>
      </c>
      <c r="B243" s="77" t="s">
        <v>53</v>
      </c>
      <c r="C243" s="74" t="s">
        <v>2</v>
      </c>
      <c r="D243" s="74" t="s">
        <v>2</v>
      </c>
      <c r="E243" s="74" t="s">
        <v>2</v>
      </c>
      <c r="F243" s="74" t="s">
        <v>2</v>
      </c>
      <c r="G243" s="74" t="s">
        <v>2</v>
      </c>
      <c r="H243" s="74" t="s">
        <v>2</v>
      </c>
      <c r="I243" s="74" t="s">
        <v>2</v>
      </c>
      <c r="J243" s="74" t="s">
        <v>2</v>
      </c>
      <c r="K243" s="74" t="s">
        <v>2</v>
      </c>
      <c r="L243" s="74" t="s">
        <v>2</v>
      </c>
      <c r="M243" s="74" t="s">
        <v>2</v>
      </c>
      <c r="N243" s="74" t="s">
        <v>2</v>
      </c>
      <c r="O243" s="72" t="s">
        <v>115</v>
      </c>
      <c r="P243" s="44">
        <f t="shared" si="43"/>
        <v>0</v>
      </c>
      <c r="Q243" s="46"/>
      <c r="R243" s="46"/>
      <c r="S243" s="46"/>
      <c r="T243" s="46"/>
      <c r="U243" s="46"/>
      <c r="V243" s="46"/>
      <c r="W243" s="46"/>
    </row>
    <row r="244" spans="1:23" ht="18" hidden="1" customHeight="1" x14ac:dyDescent="0.25">
      <c r="A244" s="67" t="s">
        <v>2</v>
      </c>
      <c r="B244" s="77" t="s">
        <v>54</v>
      </c>
      <c r="C244" s="74" t="s">
        <v>2</v>
      </c>
      <c r="D244" s="74" t="s">
        <v>2</v>
      </c>
      <c r="E244" s="74" t="s">
        <v>2</v>
      </c>
      <c r="F244" s="74" t="s">
        <v>2</v>
      </c>
      <c r="G244" s="74" t="s">
        <v>2</v>
      </c>
      <c r="H244" s="74" t="s">
        <v>2</v>
      </c>
      <c r="I244" s="74" t="s">
        <v>2</v>
      </c>
      <c r="J244" s="74" t="s">
        <v>2</v>
      </c>
      <c r="K244" s="74" t="s">
        <v>2</v>
      </c>
      <c r="L244" s="74" t="s">
        <v>2</v>
      </c>
      <c r="M244" s="74" t="s">
        <v>2</v>
      </c>
      <c r="N244" s="74" t="s">
        <v>2</v>
      </c>
      <c r="O244" s="72" t="s">
        <v>115</v>
      </c>
      <c r="P244" s="44">
        <f t="shared" si="43"/>
        <v>0</v>
      </c>
      <c r="Q244" s="46"/>
      <c r="R244" s="46"/>
      <c r="S244" s="46"/>
      <c r="T244" s="46"/>
      <c r="U244" s="46"/>
      <c r="V244" s="46"/>
      <c r="W244" s="46"/>
    </row>
    <row r="245" spans="1:23" ht="18" hidden="1" customHeight="1" x14ac:dyDescent="0.25">
      <c r="A245" s="67" t="s">
        <v>55</v>
      </c>
      <c r="B245" s="77" t="s">
        <v>53</v>
      </c>
      <c r="C245" s="74" t="s">
        <v>2</v>
      </c>
      <c r="D245" s="74" t="s">
        <v>2</v>
      </c>
      <c r="E245" s="74" t="s">
        <v>2</v>
      </c>
      <c r="F245" s="74" t="s">
        <v>2</v>
      </c>
      <c r="G245" s="74" t="s">
        <v>2</v>
      </c>
      <c r="H245" s="74" t="s">
        <v>2</v>
      </c>
      <c r="I245" s="74" t="s">
        <v>2</v>
      </c>
      <c r="J245" s="74" t="s">
        <v>2</v>
      </c>
      <c r="K245" s="74" t="s">
        <v>2</v>
      </c>
      <c r="L245" s="74" t="s">
        <v>2</v>
      </c>
      <c r="M245" s="74" t="s">
        <v>2</v>
      </c>
      <c r="N245" s="74" t="s">
        <v>2</v>
      </c>
      <c r="O245" s="72" t="s">
        <v>115</v>
      </c>
      <c r="P245" s="44">
        <f t="shared" si="43"/>
        <v>0</v>
      </c>
      <c r="Q245" s="46"/>
      <c r="R245" s="46"/>
      <c r="S245" s="46"/>
      <c r="T245" s="46"/>
      <c r="U245" s="46"/>
      <c r="V245" s="46"/>
      <c r="W245" s="46"/>
    </row>
    <row r="246" spans="1:23" ht="18" hidden="1" customHeight="1" x14ac:dyDescent="0.25">
      <c r="A246" s="67" t="s">
        <v>2</v>
      </c>
      <c r="B246" s="77" t="s">
        <v>54</v>
      </c>
      <c r="C246" s="74" t="s">
        <v>2</v>
      </c>
      <c r="D246" s="74" t="s">
        <v>2</v>
      </c>
      <c r="E246" s="74" t="s">
        <v>2</v>
      </c>
      <c r="F246" s="74" t="s">
        <v>2</v>
      </c>
      <c r="G246" s="74" t="s">
        <v>2</v>
      </c>
      <c r="H246" s="74" t="s">
        <v>2</v>
      </c>
      <c r="I246" s="74" t="s">
        <v>2</v>
      </c>
      <c r="J246" s="74" t="s">
        <v>2</v>
      </c>
      <c r="K246" s="74" t="s">
        <v>2</v>
      </c>
      <c r="L246" s="74" t="s">
        <v>2</v>
      </c>
      <c r="M246" s="74" t="s">
        <v>2</v>
      </c>
      <c r="N246" s="74" t="s">
        <v>2</v>
      </c>
      <c r="O246" s="72" t="s">
        <v>115</v>
      </c>
      <c r="P246" s="44">
        <f t="shared" si="43"/>
        <v>0</v>
      </c>
      <c r="Q246" s="46"/>
      <c r="R246" s="46"/>
      <c r="S246" s="46"/>
      <c r="T246" s="46"/>
      <c r="U246" s="46"/>
      <c r="V246" s="46"/>
      <c r="W246" s="46"/>
    </row>
    <row r="247" spans="1:23" ht="18" hidden="1" customHeight="1" x14ac:dyDescent="0.25">
      <c r="A247" s="68" t="s">
        <v>56</v>
      </c>
      <c r="B247" s="69" t="s">
        <v>57</v>
      </c>
      <c r="C247" s="70">
        <v>0</v>
      </c>
      <c r="D247" s="70">
        <v>0</v>
      </c>
      <c r="E247" s="70">
        <v>0</v>
      </c>
      <c r="F247" s="70">
        <v>0</v>
      </c>
      <c r="G247" s="70">
        <v>0</v>
      </c>
      <c r="H247" s="70">
        <v>0</v>
      </c>
      <c r="I247" s="70">
        <v>0</v>
      </c>
      <c r="J247" s="70">
        <v>0</v>
      </c>
      <c r="K247" s="70">
        <v>0</v>
      </c>
      <c r="L247" s="70">
        <v>0</v>
      </c>
      <c r="M247" s="70">
        <v>0</v>
      </c>
      <c r="N247" s="70">
        <v>0</v>
      </c>
      <c r="O247" s="72" t="s">
        <v>2</v>
      </c>
      <c r="P247" s="44">
        <f t="shared" si="43"/>
        <v>0</v>
      </c>
      <c r="Q247" s="62"/>
      <c r="R247" s="62"/>
      <c r="S247" s="62"/>
      <c r="T247" s="62"/>
      <c r="U247" s="62"/>
      <c r="V247" s="62"/>
      <c r="W247" s="62"/>
    </row>
    <row r="248" spans="1:23" ht="18" hidden="1" customHeight="1" x14ac:dyDescent="0.25">
      <c r="A248" s="67" t="s">
        <v>58</v>
      </c>
      <c r="B248" s="53" t="s">
        <v>59</v>
      </c>
      <c r="C248" s="74" t="s">
        <v>157</v>
      </c>
      <c r="D248" s="74" t="s">
        <v>115</v>
      </c>
      <c r="E248" s="74" t="s">
        <v>115</v>
      </c>
      <c r="F248" s="74" t="s">
        <v>112</v>
      </c>
      <c r="G248" s="74" t="s">
        <v>112</v>
      </c>
      <c r="H248" s="74" t="s">
        <v>113</v>
      </c>
      <c r="I248" s="74" t="s">
        <v>112</v>
      </c>
      <c r="J248" s="74" t="s">
        <v>113</v>
      </c>
      <c r="K248" s="74" t="s">
        <v>17</v>
      </c>
      <c r="L248" s="74" t="s">
        <v>112</v>
      </c>
      <c r="M248" s="74" t="s">
        <v>17</v>
      </c>
      <c r="N248" s="74" t="s">
        <v>157</v>
      </c>
      <c r="O248" s="74" t="s">
        <v>157</v>
      </c>
      <c r="P248" s="44">
        <f t="shared" si="43"/>
        <v>0</v>
      </c>
      <c r="Q248" s="46"/>
      <c r="R248" s="46"/>
      <c r="S248" s="46"/>
      <c r="T248" s="46"/>
      <c r="U248" s="46"/>
      <c r="V248" s="46"/>
      <c r="W248" s="46"/>
    </row>
    <row r="249" spans="1:23" ht="18" hidden="1" customHeight="1" x14ac:dyDescent="0.25">
      <c r="A249" s="67" t="s">
        <v>2</v>
      </c>
      <c r="B249" s="53" t="s">
        <v>60</v>
      </c>
      <c r="C249" s="74" t="s">
        <v>2</v>
      </c>
      <c r="D249" s="74" t="s">
        <v>2</v>
      </c>
      <c r="E249" s="74" t="s">
        <v>2</v>
      </c>
      <c r="F249" s="74" t="s">
        <v>2</v>
      </c>
      <c r="G249" s="74" t="s">
        <v>2</v>
      </c>
      <c r="H249" s="74" t="s">
        <v>2</v>
      </c>
      <c r="I249" s="74" t="s">
        <v>2</v>
      </c>
      <c r="J249" s="74" t="s">
        <v>2</v>
      </c>
      <c r="K249" s="74" t="s">
        <v>2</v>
      </c>
      <c r="L249" s="74" t="s">
        <v>2</v>
      </c>
      <c r="M249" s="74" t="s">
        <v>2</v>
      </c>
      <c r="N249" s="74" t="s">
        <v>2</v>
      </c>
      <c r="O249" s="72" t="s">
        <v>2</v>
      </c>
      <c r="P249" s="44">
        <f t="shared" si="43"/>
        <v>0</v>
      </c>
      <c r="Q249" s="46"/>
      <c r="R249" s="46"/>
      <c r="S249" s="46"/>
      <c r="T249" s="46"/>
      <c r="U249" s="46"/>
      <c r="V249" s="46"/>
      <c r="W249" s="46"/>
    </row>
    <row r="250" spans="1:23" ht="18" hidden="1" customHeight="1" x14ac:dyDescent="0.25">
      <c r="A250" s="67" t="s">
        <v>2</v>
      </c>
      <c r="B250" s="53" t="s">
        <v>61</v>
      </c>
      <c r="C250" s="74" t="s">
        <v>2</v>
      </c>
      <c r="D250" s="74" t="s">
        <v>2</v>
      </c>
      <c r="E250" s="74" t="s">
        <v>2</v>
      </c>
      <c r="F250" s="74" t="s">
        <v>2</v>
      </c>
      <c r="G250" s="74" t="s">
        <v>2</v>
      </c>
      <c r="H250" s="74" t="s">
        <v>2</v>
      </c>
      <c r="I250" s="74" t="s">
        <v>2</v>
      </c>
      <c r="J250" s="74" t="s">
        <v>2</v>
      </c>
      <c r="K250" s="74" t="s">
        <v>2</v>
      </c>
      <c r="L250" s="74" t="s">
        <v>2</v>
      </c>
      <c r="M250" s="74" t="s">
        <v>2</v>
      </c>
      <c r="N250" s="74" t="s">
        <v>2</v>
      </c>
      <c r="O250" s="72" t="s">
        <v>2</v>
      </c>
      <c r="P250" s="44">
        <f t="shared" si="43"/>
        <v>0</v>
      </c>
      <c r="Q250" s="46"/>
      <c r="R250" s="46"/>
      <c r="S250" s="46"/>
      <c r="T250" s="46"/>
      <c r="U250" s="46"/>
      <c r="V250" s="46"/>
      <c r="W250" s="46"/>
    </row>
    <row r="251" spans="1:23" ht="18" hidden="1" customHeight="1" x14ac:dyDescent="0.25">
      <c r="A251" s="78" t="s">
        <v>62</v>
      </c>
      <c r="B251" s="53" t="s">
        <v>63</v>
      </c>
      <c r="C251" s="74" t="s">
        <v>2</v>
      </c>
      <c r="D251" s="74" t="s">
        <v>2</v>
      </c>
      <c r="E251" s="74" t="s">
        <v>2</v>
      </c>
      <c r="F251" s="74" t="s">
        <v>2</v>
      </c>
      <c r="G251" s="74" t="s">
        <v>2</v>
      </c>
      <c r="H251" s="74" t="s">
        <v>2</v>
      </c>
      <c r="I251" s="74" t="s">
        <v>2</v>
      </c>
      <c r="J251" s="74" t="s">
        <v>2</v>
      </c>
      <c r="K251" s="74" t="s">
        <v>2</v>
      </c>
      <c r="L251" s="74" t="s">
        <v>2</v>
      </c>
      <c r="M251" s="74" t="s">
        <v>2</v>
      </c>
      <c r="N251" s="74" t="s">
        <v>2</v>
      </c>
      <c r="O251" s="72" t="s">
        <v>2</v>
      </c>
      <c r="P251" s="44">
        <f t="shared" si="43"/>
        <v>0</v>
      </c>
      <c r="Q251" s="46"/>
      <c r="R251" s="46"/>
      <c r="S251" s="46"/>
      <c r="T251" s="46"/>
      <c r="U251" s="46"/>
      <c r="V251" s="46"/>
      <c r="W251" s="46"/>
    </row>
    <row r="252" spans="1:23" ht="18" hidden="1" customHeight="1" x14ac:dyDescent="0.25">
      <c r="A252" s="78" t="s">
        <v>2</v>
      </c>
      <c r="B252" s="79" t="s">
        <v>10</v>
      </c>
      <c r="C252" s="74" t="s">
        <v>2</v>
      </c>
      <c r="D252" s="74" t="s">
        <v>2</v>
      </c>
      <c r="E252" s="74" t="s">
        <v>2</v>
      </c>
      <c r="F252" s="74" t="s">
        <v>2</v>
      </c>
      <c r="G252" s="74" t="s">
        <v>2</v>
      </c>
      <c r="H252" s="74" t="s">
        <v>2</v>
      </c>
      <c r="I252" s="74" t="s">
        <v>2</v>
      </c>
      <c r="J252" s="74" t="s">
        <v>2</v>
      </c>
      <c r="K252" s="74" t="s">
        <v>2</v>
      </c>
      <c r="L252" s="74" t="s">
        <v>2</v>
      </c>
      <c r="M252" s="74" t="s">
        <v>2</v>
      </c>
      <c r="N252" s="74" t="s">
        <v>2</v>
      </c>
      <c r="O252" s="72" t="s">
        <v>2</v>
      </c>
      <c r="P252" s="44">
        <f t="shared" si="43"/>
        <v>0</v>
      </c>
      <c r="Q252" s="46"/>
      <c r="R252" s="46"/>
      <c r="S252" s="46"/>
      <c r="T252" s="46"/>
      <c r="U252" s="46"/>
      <c r="V252" s="46"/>
      <c r="W252" s="46"/>
    </row>
    <row r="253" spans="1:23" ht="18" hidden="1" customHeight="1" x14ac:dyDescent="0.25">
      <c r="A253" s="78" t="s">
        <v>2</v>
      </c>
      <c r="B253" s="79" t="s">
        <v>13</v>
      </c>
      <c r="C253" s="74" t="s">
        <v>2</v>
      </c>
      <c r="D253" s="74" t="s">
        <v>2</v>
      </c>
      <c r="E253" s="74" t="s">
        <v>2</v>
      </c>
      <c r="F253" s="74" t="s">
        <v>2</v>
      </c>
      <c r="G253" s="74" t="s">
        <v>2</v>
      </c>
      <c r="H253" s="74" t="s">
        <v>2</v>
      </c>
      <c r="I253" s="74" t="s">
        <v>2</v>
      </c>
      <c r="J253" s="74" t="s">
        <v>2</v>
      </c>
      <c r="K253" s="74" t="s">
        <v>2</v>
      </c>
      <c r="L253" s="74" t="s">
        <v>2</v>
      </c>
      <c r="M253" s="74" t="s">
        <v>2</v>
      </c>
      <c r="N253" s="74" t="s">
        <v>2</v>
      </c>
      <c r="O253" s="72" t="s">
        <v>2</v>
      </c>
      <c r="P253" s="44">
        <f t="shared" si="43"/>
        <v>0</v>
      </c>
      <c r="Q253" s="46"/>
      <c r="R253" s="46"/>
      <c r="S253" s="46"/>
      <c r="T253" s="46"/>
      <c r="U253" s="46"/>
      <c r="V253" s="46"/>
      <c r="W253" s="46"/>
    </row>
    <row r="254" spans="1:23" ht="18" hidden="1" customHeight="1" x14ac:dyDescent="0.25">
      <c r="A254" s="78" t="s">
        <v>2</v>
      </c>
      <c r="B254" s="79" t="s">
        <v>16</v>
      </c>
      <c r="C254" s="74" t="s">
        <v>2</v>
      </c>
      <c r="D254" s="74" t="s">
        <v>2</v>
      </c>
      <c r="E254" s="74" t="s">
        <v>2</v>
      </c>
      <c r="F254" s="74" t="s">
        <v>2</v>
      </c>
      <c r="G254" s="74" t="s">
        <v>2</v>
      </c>
      <c r="H254" s="74" t="s">
        <v>2</v>
      </c>
      <c r="I254" s="74" t="s">
        <v>2</v>
      </c>
      <c r="J254" s="74" t="s">
        <v>2</v>
      </c>
      <c r="K254" s="74" t="s">
        <v>2</v>
      </c>
      <c r="L254" s="74" t="s">
        <v>2</v>
      </c>
      <c r="M254" s="74" t="s">
        <v>2</v>
      </c>
      <c r="N254" s="74" t="s">
        <v>2</v>
      </c>
      <c r="O254" s="72" t="s">
        <v>2</v>
      </c>
      <c r="P254" s="44">
        <f t="shared" si="43"/>
        <v>0</v>
      </c>
      <c r="Q254" s="46"/>
      <c r="R254" s="46"/>
      <c r="S254" s="46"/>
      <c r="T254" s="46"/>
      <c r="U254" s="46"/>
      <c r="V254" s="46"/>
      <c r="W254" s="46"/>
    </row>
    <row r="255" spans="1:23" ht="18" hidden="1" customHeight="1" x14ac:dyDescent="0.25">
      <c r="A255" s="67" t="s">
        <v>2</v>
      </c>
      <c r="B255" s="79" t="s">
        <v>20</v>
      </c>
      <c r="C255" s="74" t="s">
        <v>2</v>
      </c>
      <c r="D255" s="74" t="s">
        <v>2</v>
      </c>
      <c r="E255" s="74" t="s">
        <v>2</v>
      </c>
      <c r="F255" s="74" t="s">
        <v>2</v>
      </c>
      <c r="G255" s="74" t="s">
        <v>2</v>
      </c>
      <c r="H255" s="74" t="s">
        <v>2</v>
      </c>
      <c r="I255" s="74" t="s">
        <v>2</v>
      </c>
      <c r="J255" s="74" t="s">
        <v>2</v>
      </c>
      <c r="K255" s="74" t="s">
        <v>2</v>
      </c>
      <c r="L255" s="74" t="s">
        <v>2</v>
      </c>
      <c r="M255" s="74" t="s">
        <v>2</v>
      </c>
      <c r="N255" s="74" t="s">
        <v>2</v>
      </c>
      <c r="O255" s="72" t="s">
        <v>2</v>
      </c>
      <c r="P255" s="44">
        <f t="shared" si="43"/>
        <v>0</v>
      </c>
      <c r="Q255" s="46"/>
      <c r="R255" s="46"/>
      <c r="S255" s="46"/>
      <c r="T255" s="46"/>
      <c r="U255" s="46"/>
      <c r="V255" s="46"/>
      <c r="W255" s="46"/>
    </row>
    <row r="256" spans="1:23" ht="18" customHeight="1" x14ac:dyDescent="0.3">
      <c r="A256" s="46"/>
      <c r="B256" s="436" t="s">
        <v>45</v>
      </c>
      <c r="C256" s="436"/>
      <c r="D256" s="436"/>
      <c r="E256" s="436"/>
      <c r="F256" s="436"/>
      <c r="G256" s="436"/>
      <c r="H256" s="436"/>
      <c r="I256" s="436"/>
      <c r="J256" s="436"/>
      <c r="K256" s="436"/>
      <c r="L256" s="436"/>
      <c r="M256" s="436"/>
      <c r="N256" s="436"/>
      <c r="O256" s="437"/>
      <c r="P256" s="44">
        <f t="shared" si="43"/>
        <v>0</v>
      </c>
      <c r="Q256" s="46"/>
      <c r="R256" s="46"/>
      <c r="S256" s="46"/>
      <c r="T256" s="46"/>
      <c r="U256" s="46"/>
      <c r="V256" s="46"/>
      <c r="W256" s="46"/>
    </row>
    <row r="257" spans="1:23" ht="18" customHeight="1" x14ac:dyDescent="0.25">
      <c r="A257" s="68" t="s">
        <v>9</v>
      </c>
      <c r="B257" s="69" t="s">
        <v>38</v>
      </c>
      <c r="C257" s="70">
        <v>10662.63</v>
      </c>
      <c r="D257" s="70">
        <v>8873.2000000000007</v>
      </c>
      <c r="E257" s="70">
        <v>7958.68</v>
      </c>
      <c r="F257" s="70">
        <v>7009.44</v>
      </c>
      <c r="G257" s="70">
        <v>6833.32</v>
      </c>
      <c r="H257" s="70">
        <v>5916.56</v>
      </c>
      <c r="I257" s="70">
        <v>6010.81</v>
      </c>
      <c r="J257" s="70">
        <v>5946.41</v>
      </c>
      <c r="K257" s="70">
        <v>6252.51</v>
      </c>
      <c r="L257" s="70">
        <v>6959.99</v>
      </c>
      <c r="M257" s="70">
        <v>7483.72</v>
      </c>
      <c r="N257" s="70">
        <v>8166.18</v>
      </c>
      <c r="O257" s="73">
        <v>7339.45</v>
      </c>
      <c r="P257" s="44">
        <f t="shared" si="43"/>
        <v>88073.450000000012</v>
      </c>
      <c r="Q257" s="62"/>
      <c r="R257" s="62"/>
      <c r="S257" s="62"/>
      <c r="T257" s="62"/>
      <c r="U257" s="62"/>
      <c r="V257" s="62"/>
      <c r="W257" s="62"/>
    </row>
    <row r="258" spans="1:23" ht="18" customHeight="1" x14ac:dyDescent="0.25">
      <c r="A258" s="67" t="s">
        <v>2</v>
      </c>
      <c r="B258" s="53" t="s">
        <v>39</v>
      </c>
      <c r="C258" s="74">
        <v>57798.34</v>
      </c>
      <c r="D258" s="74">
        <v>43935.79</v>
      </c>
      <c r="E258" s="74">
        <v>39713.97</v>
      </c>
      <c r="F258" s="74">
        <v>33101.97</v>
      </c>
      <c r="G258" s="74">
        <v>31744.75</v>
      </c>
      <c r="H258" s="74">
        <v>25508.51</v>
      </c>
      <c r="I258" s="74">
        <v>26332.9</v>
      </c>
      <c r="J258" s="74">
        <v>25995.79</v>
      </c>
      <c r="K258" s="74">
        <v>28065.61</v>
      </c>
      <c r="L258" s="74">
        <v>32721.86</v>
      </c>
      <c r="M258" s="74">
        <v>36423.71</v>
      </c>
      <c r="N258" s="74">
        <v>41102.57</v>
      </c>
      <c r="O258" s="73">
        <v>35203.81</v>
      </c>
      <c r="P258" s="44">
        <f t="shared" si="43"/>
        <v>422445.77</v>
      </c>
      <c r="Q258" s="46"/>
      <c r="R258" s="46"/>
      <c r="S258" s="46"/>
      <c r="T258" s="46"/>
      <c r="U258" s="46"/>
      <c r="V258" s="46"/>
      <c r="W258" s="46"/>
    </row>
    <row r="259" spans="1:23" ht="18" customHeight="1" x14ac:dyDescent="0.25">
      <c r="A259" s="67" t="s">
        <v>2</v>
      </c>
      <c r="B259" s="76" t="s">
        <v>40</v>
      </c>
      <c r="C259" s="74" t="s">
        <v>2</v>
      </c>
      <c r="D259" s="74" t="s">
        <v>2</v>
      </c>
      <c r="E259" s="74" t="s">
        <v>2</v>
      </c>
      <c r="F259" s="74" t="s">
        <v>2</v>
      </c>
      <c r="G259" s="74" t="s">
        <v>2</v>
      </c>
      <c r="H259" s="74" t="s">
        <v>2</v>
      </c>
      <c r="I259" s="74" t="s">
        <v>2</v>
      </c>
      <c r="J259" s="74" t="s">
        <v>2</v>
      </c>
      <c r="K259" s="74" t="s">
        <v>2</v>
      </c>
      <c r="L259" s="74" t="s">
        <v>2</v>
      </c>
      <c r="M259" s="74" t="s">
        <v>2</v>
      </c>
      <c r="N259" s="74" t="s">
        <v>2</v>
      </c>
      <c r="O259" s="72" t="s">
        <v>2</v>
      </c>
      <c r="P259" s="44">
        <f t="shared" si="43"/>
        <v>0</v>
      </c>
      <c r="Q259" s="46"/>
      <c r="R259" s="46"/>
      <c r="S259" s="46"/>
      <c r="T259" s="46"/>
      <c r="U259" s="46"/>
      <c r="V259" s="46"/>
      <c r="W259" s="46"/>
    </row>
    <row r="260" spans="1:23" ht="18" customHeight="1" x14ac:dyDescent="0.25">
      <c r="A260" s="68" t="s">
        <v>12</v>
      </c>
      <c r="B260" s="69" t="s">
        <v>41</v>
      </c>
      <c r="C260" s="70">
        <v>10528.06</v>
      </c>
      <c r="D260" s="70">
        <v>7328.99</v>
      </c>
      <c r="E260" s="70">
        <v>7274.73</v>
      </c>
      <c r="F260" s="70">
        <v>3960.72</v>
      </c>
      <c r="G260" s="70">
        <v>813.74</v>
      </c>
      <c r="H260" s="70">
        <v>251.37</v>
      </c>
      <c r="I260" s="70">
        <v>300.79000000000002</v>
      </c>
      <c r="J260" s="70">
        <v>265.64</v>
      </c>
      <c r="K260" s="70">
        <v>1793.53</v>
      </c>
      <c r="L260" s="70">
        <v>5160.84</v>
      </c>
      <c r="M260" s="70">
        <v>7223.77</v>
      </c>
      <c r="N260" s="70">
        <v>7704.81</v>
      </c>
      <c r="O260" s="73">
        <v>4383.92</v>
      </c>
      <c r="P260" s="44">
        <f t="shared" si="43"/>
        <v>52606.990000000005</v>
      </c>
      <c r="Q260" s="62"/>
      <c r="R260" s="62"/>
      <c r="S260" s="62"/>
      <c r="T260" s="62"/>
      <c r="U260" s="62"/>
      <c r="V260" s="62"/>
      <c r="W260" s="62"/>
    </row>
    <row r="261" spans="1:23" ht="18" customHeight="1" x14ac:dyDescent="0.25">
      <c r="A261" s="67" t="s">
        <v>2</v>
      </c>
      <c r="B261" s="53" t="s">
        <v>42</v>
      </c>
      <c r="C261" s="74">
        <v>196.01</v>
      </c>
      <c r="D261" s="74">
        <v>136.44999999999999</v>
      </c>
      <c r="E261" s="74">
        <v>135.44</v>
      </c>
      <c r="F261" s="74">
        <v>73.739999999999995</v>
      </c>
      <c r="G261" s="74">
        <v>15.15</v>
      </c>
      <c r="H261" s="74">
        <v>4.68</v>
      </c>
      <c r="I261" s="74">
        <v>5.6</v>
      </c>
      <c r="J261" s="74">
        <v>4.2300000000000004</v>
      </c>
      <c r="K261" s="74">
        <v>28.56</v>
      </c>
      <c r="L261" s="74">
        <v>82.18</v>
      </c>
      <c r="M261" s="74">
        <v>115.03</v>
      </c>
      <c r="N261" s="74">
        <v>122.69</v>
      </c>
      <c r="O261" s="72">
        <v>76.650000000000006</v>
      </c>
      <c r="P261" s="44">
        <f t="shared" si="43"/>
        <v>919.76</v>
      </c>
      <c r="Q261" s="46"/>
      <c r="R261" s="46"/>
      <c r="S261" s="46"/>
      <c r="T261" s="46"/>
      <c r="U261" s="46"/>
      <c r="V261" s="46"/>
      <c r="W261" s="46"/>
    </row>
    <row r="262" spans="1:23" ht="18" customHeight="1" x14ac:dyDescent="0.25">
      <c r="A262" s="67" t="s">
        <v>2</v>
      </c>
      <c r="B262" s="76" t="s">
        <v>40</v>
      </c>
      <c r="C262" s="74" t="s">
        <v>2</v>
      </c>
      <c r="D262" s="74" t="s">
        <v>2</v>
      </c>
      <c r="E262" s="74" t="s">
        <v>2</v>
      </c>
      <c r="F262" s="74" t="s">
        <v>2</v>
      </c>
      <c r="G262" s="74" t="s">
        <v>2</v>
      </c>
      <c r="H262" s="74" t="s">
        <v>2</v>
      </c>
      <c r="I262" s="74" t="s">
        <v>2</v>
      </c>
      <c r="J262" s="74" t="s">
        <v>2</v>
      </c>
      <c r="K262" s="74" t="s">
        <v>2</v>
      </c>
      <c r="L262" s="74" t="s">
        <v>2</v>
      </c>
      <c r="M262" s="74" t="s">
        <v>2</v>
      </c>
      <c r="N262" s="74" t="s">
        <v>2</v>
      </c>
      <c r="O262" s="72" t="s">
        <v>115</v>
      </c>
      <c r="P262" s="44">
        <f t="shared" si="43"/>
        <v>0</v>
      </c>
      <c r="Q262" s="46"/>
      <c r="R262" s="46"/>
      <c r="S262" s="46"/>
      <c r="T262" s="46"/>
      <c r="U262" s="46"/>
      <c r="V262" s="46"/>
      <c r="W262" s="46"/>
    </row>
    <row r="263" spans="1:23" ht="18" hidden="1" customHeight="1" x14ac:dyDescent="0.25">
      <c r="A263" s="68" t="s">
        <v>15</v>
      </c>
      <c r="B263" s="69" t="s">
        <v>47</v>
      </c>
      <c r="C263" s="70">
        <v>0</v>
      </c>
      <c r="D263" s="70">
        <v>0</v>
      </c>
      <c r="E263" s="70">
        <v>0</v>
      </c>
      <c r="F263" s="70">
        <v>0</v>
      </c>
      <c r="G263" s="70">
        <v>0</v>
      </c>
      <c r="H263" s="70">
        <v>0</v>
      </c>
      <c r="I263" s="70">
        <v>0</v>
      </c>
      <c r="J263" s="70">
        <v>0</v>
      </c>
      <c r="K263" s="70">
        <v>0</v>
      </c>
      <c r="L263" s="70">
        <v>0</v>
      </c>
      <c r="M263" s="70">
        <v>0</v>
      </c>
      <c r="N263" s="70">
        <v>0</v>
      </c>
      <c r="O263" s="72" t="s">
        <v>115</v>
      </c>
      <c r="P263" s="44">
        <f t="shared" si="43"/>
        <v>0</v>
      </c>
      <c r="Q263" s="62"/>
      <c r="R263" s="62"/>
      <c r="S263" s="62"/>
      <c r="T263" s="62"/>
      <c r="U263" s="62"/>
      <c r="V263" s="62"/>
      <c r="W263" s="62"/>
    </row>
    <row r="264" spans="1:23" ht="18" hidden="1" customHeight="1" x14ac:dyDescent="0.25">
      <c r="A264" s="67" t="s">
        <v>2</v>
      </c>
      <c r="B264" s="53" t="s">
        <v>48</v>
      </c>
      <c r="C264" s="74" t="s">
        <v>2</v>
      </c>
      <c r="D264" s="74" t="s">
        <v>2</v>
      </c>
      <c r="E264" s="74" t="s">
        <v>2</v>
      </c>
      <c r="F264" s="74" t="s">
        <v>2</v>
      </c>
      <c r="G264" s="74" t="s">
        <v>2</v>
      </c>
      <c r="H264" s="74" t="s">
        <v>2</v>
      </c>
      <c r="I264" s="74" t="s">
        <v>2</v>
      </c>
      <c r="J264" s="74" t="s">
        <v>2</v>
      </c>
      <c r="K264" s="74" t="s">
        <v>2</v>
      </c>
      <c r="L264" s="74" t="s">
        <v>2</v>
      </c>
      <c r="M264" s="74" t="s">
        <v>2</v>
      </c>
      <c r="N264" s="74" t="s">
        <v>2</v>
      </c>
      <c r="O264" s="72" t="s">
        <v>115</v>
      </c>
      <c r="P264" s="44">
        <f t="shared" si="43"/>
        <v>0</v>
      </c>
      <c r="Q264" s="46"/>
      <c r="R264" s="46"/>
      <c r="S264" s="46"/>
      <c r="T264" s="46"/>
      <c r="U264" s="46"/>
      <c r="V264" s="46"/>
      <c r="W264" s="46"/>
    </row>
    <row r="265" spans="1:23" ht="18" hidden="1" customHeight="1" x14ac:dyDescent="0.25">
      <c r="A265" s="67" t="s">
        <v>2</v>
      </c>
      <c r="B265" s="76" t="s">
        <v>40</v>
      </c>
      <c r="C265" s="74" t="s">
        <v>2</v>
      </c>
      <c r="D265" s="74" t="s">
        <v>2</v>
      </c>
      <c r="E265" s="74" t="s">
        <v>2</v>
      </c>
      <c r="F265" s="74" t="s">
        <v>2</v>
      </c>
      <c r="G265" s="74" t="s">
        <v>2</v>
      </c>
      <c r="H265" s="74" t="s">
        <v>2</v>
      </c>
      <c r="I265" s="74" t="s">
        <v>2</v>
      </c>
      <c r="J265" s="74" t="s">
        <v>2</v>
      </c>
      <c r="K265" s="74" t="s">
        <v>2</v>
      </c>
      <c r="L265" s="74" t="s">
        <v>2</v>
      </c>
      <c r="M265" s="74" t="s">
        <v>2</v>
      </c>
      <c r="N265" s="74" t="s">
        <v>2</v>
      </c>
      <c r="O265" s="72" t="s">
        <v>2</v>
      </c>
      <c r="P265" s="44">
        <f t="shared" si="43"/>
        <v>0</v>
      </c>
      <c r="Q265" s="46"/>
      <c r="R265" s="46"/>
      <c r="S265" s="46"/>
      <c r="T265" s="46"/>
      <c r="U265" s="46"/>
      <c r="V265" s="46"/>
      <c r="W265" s="46"/>
    </row>
    <row r="266" spans="1:23" ht="18" hidden="1" customHeight="1" x14ac:dyDescent="0.25">
      <c r="A266" s="68" t="s">
        <v>19</v>
      </c>
      <c r="B266" s="69" t="s">
        <v>51</v>
      </c>
      <c r="C266" s="70">
        <v>0</v>
      </c>
      <c r="D266" s="70">
        <v>0</v>
      </c>
      <c r="E266" s="70">
        <v>0</v>
      </c>
      <c r="F266" s="70">
        <v>0</v>
      </c>
      <c r="G266" s="70">
        <v>0</v>
      </c>
      <c r="H266" s="70">
        <v>0</v>
      </c>
      <c r="I266" s="70">
        <v>0</v>
      </c>
      <c r="J266" s="70">
        <v>0</v>
      </c>
      <c r="K266" s="70">
        <v>0</v>
      </c>
      <c r="L266" s="70">
        <v>0</v>
      </c>
      <c r="M266" s="70">
        <v>0</v>
      </c>
      <c r="N266" s="70">
        <v>0</v>
      </c>
      <c r="O266" s="72" t="s">
        <v>2</v>
      </c>
      <c r="P266" s="44">
        <f t="shared" si="43"/>
        <v>0</v>
      </c>
      <c r="Q266" s="62"/>
      <c r="R266" s="62"/>
      <c r="S266" s="62"/>
      <c r="T266" s="62"/>
      <c r="U266" s="62"/>
      <c r="V266" s="62"/>
      <c r="W266" s="62"/>
    </row>
    <row r="267" spans="1:23" ht="18" hidden="1" customHeight="1" x14ac:dyDescent="0.25">
      <c r="A267" s="67" t="s">
        <v>52</v>
      </c>
      <c r="B267" s="77" t="s">
        <v>53</v>
      </c>
      <c r="C267" s="74" t="s">
        <v>2</v>
      </c>
      <c r="D267" s="74" t="s">
        <v>2</v>
      </c>
      <c r="E267" s="74" t="s">
        <v>2</v>
      </c>
      <c r="F267" s="74" t="s">
        <v>2</v>
      </c>
      <c r="G267" s="74" t="s">
        <v>2</v>
      </c>
      <c r="H267" s="74" t="s">
        <v>2</v>
      </c>
      <c r="I267" s="74" t="s">
        <v>2</v>
      </c>
      <c r="J267" s="74" t="s">
        <v>2</v>
      </c>
      <c r="K267" s="74" t="s">
        <v>2</v>
      </c>
      <c r="L267" s="74" t="s">
        <v>2</v>
      </c>
      <c r="M267" s="74" t="s">
        <v>2</v>
      </c>
      <c r="N267" s="74" t="s">
        <v>2</v>
      </c>
      <c r="O267" s="72" t="s">
        <v>115</v>
      </c>
      <c r="P267" s="44">
        <f t="shared" si="43"/>
        <v>0</v>
      </c>
      <c r="Q267" s="46"/>
      <c r="R267" s="46"/>
      <c r="S267" s="46"/>
      <c r="T267" s="46"/>
      <c r="U267" s="46"/>
      <c r="V267" s="46"/>
      <c r="W267" s="46"/>
    </row>
    <row r="268" spans="1:23" ht="18" hidden="1" customHeight="1" x14ac:dyDescent="0.25">
      <c r="A268" s="67" t="s">
        <v>2</v>
      </c>
      <c r="B268" s="77" t="s">
        <v>54</v>
      </c>
      <c r="C268" s="74" t="s">
        <v>2</v>
      </c>
      <c r="D268" s="74" t="s">
        <v>2</v>
      </c>
      <c r="E268" s="74" t="s">
        <v>2</v>
      </c>
      <c r="F268" s="74" t="s">
        <v>2</v>
      </c>
      <c r="G268" s="74" t="s">
        <v>2</v>
      </c>
      <c r="H268" s="74" t="s">
        <v>2</v>
      </c>
      <c r="I268" s="74" t="s">
        <v>2</v>
      </c>
      <c r="J268" s="74" t="s">
        <v>2</v>
      </c>
      <c r="K268" s="74" t="s">
        <v>2</v>
      </c>
      <c r="L268" s="74" t="s">
        <v>2</v>
      </c>
      <c r="M268" s="74" t="s">
        <v>2</v>
      </c>
      <c r="N268" s="74" t="s">
        <v>2</v>
      </c>
      <c r="O268" s="72" t="s">
        <v>115</v>
      </c>
      <c r="P268" s="44">
        <f t="shared" si="43"/>
        <v>0</v>
      </c>
      <c r="Q268" s="46"/>
      <c r="R268" s="46"/>
      <c r="S268" s="46"/>
      <c r="T268" s="46"/>
      <c r="U268" s="46"/>
      <c r="V268" s="46"/>
      <c r="W268" s="46"/>
    </row>
    <row r="269" spans="1:23" ht="18" hidden="1" customHeight="1" x14ac:dyDescent="0.25">
      <c r="A269" s="67" t="s">
        <v>55</v>
      </c>
      <c r="B269" s="77" t="s">
        <v>53</v>
      </c>
      <c r="C269" s="74" t="s">
        <v>2</v>
      </c>
      <c r="D269" s="74" t="s">
        <v>2</v>
      </c>
      <c r="E269" s="74" t="s">
        <v>2</v>
      </c>
      <c r="F269" s="74" t="s">
        <v>2</v>
      </c>
      <c r="G269" s="74" t="s">
        <v>2</v>
      </c>
      <c r="H269" s="74" t="s">
        <v>2</v>
      </c>
      <c r="I269" s="74" t="s">
        <v>2</v>
      </c>
      <c r="J269" s="74" t="s">
        <v>2</v>
      </c>
      <c r="K269" s="74" t="s">
        <v>2</v>
      </c>
      <c r="L269" s="74" t="s">
        <v>2</v>
      </c>
      <c r="M269" s="74" t="s">
        <v>2</v>
      </c>
      <c r="N269" s="74" t="s">
        <v>2</v>
      </c>
      <c r="O269" s="72" t="s">
        <v>115</v>
      </c>
      <c r="P269" s="44">
        <f t="shared" si="43"/>
        <v>0</v>
      </c>
      <c r="Q269" s="46"/>
      <c r="R269" s="46"/>
      <c r="S269" s="46"/>
      <c r="T269" s="46"/>
      <c r="U269" s="46"/>
      <c r="V269" s="46"/>
      <c r="W269" s="46"/>
    </row>
    <row r="270" spans="1:23" ht="18" hidden="1" customHeight="1" x14ac:dyDescent="0.25">
      <c r="A270" s="67" t="s">
        <v>2</v>
      </c>
      <c r="B270" s="77" t="s">
        <v>54</v>
      </c>
      <c r="C270" s="74" t="s">
        <v>2</v>
      </c>
      <c r="D270" s="74" t="s">
        <v>2</v>
      </c>
      <c r="E270" s="74" t="s">
        <v>2</v>
      </c>
      <c r="F270" s="74" t="s">
        <v>2</v>
      </c>
      <c r="G270" s="74" t="s">
        <v>2</v>
      </c>
      <c r="H270" s="74" t="s">
        <v>2</v>
      </c>
      <c r="I270" s="74" t="s">
        <v>2</v>
      </c>
      <c r="J270" s="74" t="s">
        <v>2</v>
      </c>
      <c r="K270" s="74" t="s">
        <v>2</v>
      </c>
      <c r="L270" s="74" t="s">
        <v>2</v>
      </c>
      <c r="M270" s="74" t="s">
        <v>2</v>
      </c>
      <c r="N270" s="74" t="s">
        <v>2</v>
      </c>
      <c r="O270" s="72" t="s">
        <v>115</v>
      </c>
      <c r="P270" s="44">
        <f t="shared" si="43"/>
        <v>0</v>
      </c>
      <c r="Q270" s="46"/>
      <c r="R270" s="46"/>
      <c r="S270" s="46"/>
      <c r="T270" s="46"/>
      <c r="U270" s="46"/>
      <c r="V270" s="46"/>
      <c r="W270" s="46"/>
    </row>
    <row r="271" spans="1:23" ht="18" hidden="1" customHeight="1" x14ac:dyDescent="0.25">
      <c r="A271" s="68" t="s">
        <v>56</v>
      </c>
      <c r="B271" s="69" t="s">
        <v>111</v>
      </c>
      <c r="C271" s="70">
        <v>0</v>
      </c>
      <c r="D271" s="70">
        <v>0</v>
      </c>
      <c r="E271" s="70">
        <v>0</v>
      </c>
      <c r="F271" s="70">
        <v>0</v>
      </c>
      <c r="G271" s="70">
        <v>0</v>
      </c>
      <c r="H271" s="70">
        <v>0</v>
      </c>
      <c r="I271" s="70">
        <v>0</v>
      </c>
      <c r="J271" s="70">
        <v>0</v>
      </c>
      <c r="K271" s="70">
        <v>0</v>
      </c>
      <c r="L271" s="70">
        <v>0</v>
      </c>
      <c r="M271" s="70">
        <v>0</v>
      </c>
      <c r="N271" s="70">
        <v>0</v>
      </c>
      <c r="O271" s="72" t="s">
        <v>2</v>
      </c>
      <c r="P271" s="44">
        <f t="shared" si="43"/>
        <v>0</v>
      </c>
      <c r="Q271" s="62"/>
      <c r="R271" s="62"/>
      <c r="S271" s="62"/>
      <c r="T271" s="62"/>
      <c r="U271" s="62"/>
      <c r="V271" s="62"/>
      <c r="W271" s="62"/>
    </row>
    <row r="272" spans="1:23" ht="18" hidden="1" customHeight="1" x14ac:dyDescent="0.25">
      <c r="A272" s="67" t="s">
        <v>58</v>
      </c>
      <c r="B272" s="53" t="s">
        <v>59</v>
      </c>
      <c r="C272" s="74" t="s">
        <v>2</v>
      </c>
      <c r="D272" s="74" t="s">
        <v>2</v>
      </c>
      <c r="E272" s="74" t="s">
        <v>2</v>
      </c>
      <c r="F272" s="74" t="s">
        <v>2</v>
      </c>
      <c r="G272" s="74" t="s">
        <v>2</v>
      </c>
      <c r="H272" s="74" t="s">
        <v>2</v>
      </c>
      <c r="I272" s="74" t="s">
        <v>2</v>
      </c>
      <c r="J272" s="74" t="s">
        <v>2</v>
      </c>
      <c r="K272" s="74" t="s">
        <v>2</v>
      </c>
      <c r="L272" s="74" t="s">
        <v>2</v>
      </c>
      <c r="M272" s="74" t="s">
        <v>2</v>
      </c>
      <c r="N272" s="74" t="s">
        <v>2</v>
      </c>
      <c r="O272" s="72" t="s">
        <v>2</v>
      </c>
      <c r="P272" s="44">
        <f t="shared" si="43"/>
        <v>0</v>
      </c>
      <c r="Q272" s="46"/>
      <c r="R272" s="46"/>
      <c r="S272" s="46"/>
      <c r="T272" s="46"/>
      <c r="U272" s="46"/>
      <c r="V272" s="46"/>
      <c r="W272" s="46"/>
    </row>
    <row r="273" spans="1:23" ht="18" hidden="1" customHeight="1" x14ac:dyDescent="0.25">
      <c r="A273" s="78" t="s">
        <v>2</v>
      </c>
      <c r="B273" s="77" t="s">
        <v>60</v>
      </c>
      <c r="C273" s="74" t="s">
        <v>2</v>
      </c>
      <c r="D273" s="74" t="s">
        <v>2</v>
      </c>
      <c r="E273" s="74" t="s">
        <v>2</v>
      </c>
      <c r="F273" s="74" t="s">
        <v>2</v>
      </c>
      <c r="G273" s="74" t="s">
        <v>2</v>
      </c>
      <c r="H273" s="74" t="s">
        <v>2</v>
      </c>
      <c r="I273" s="74" t="s">
        <v>2</v>
      </c>
      <c r="J273" s="74" t="s">
        <v>2</v>
      </c>
      <c r="K273" s="74" t="s">
        <v>2</v>
      </c>
      <c r="L273" s="74" t="s">
        <v>2</v>
      </c>
      <c r="M273" s="74" t="s">
        <v>2</v>
      </c>
      <c r="N273" s="74" t="s">
        <v>2</v>
      </c>
      <c r="O273" s="72" t="s">
        <v>2</v>
      </c>
      <c r="P273" s="44">
        <f t="shared" si="43"/>
        <v>0</v>
      </c>
      <c r="Q273" s="46"/>
      <c r="R273" s="46"/>
      <c r="S273" s="46"/>
      <c r="T273" s="46"/>
      <c r="U273" s="46"/>
      <c r="V273" s="46"/>
      <c r="W273" s="46"/>
    </row>
    <row r="274" spans="1:23" ht="18" hidden="1" customHeight="1" x14ac:dyDescent="0.25">
      <c r="A274" s="81" t="s">
        <v>2</v>
      </c>
      <c r="B274" s="77" t="s">
        <v>61</v>
      </c>
      <c r="C274" s="74" t="s">
        <v>2</v>
      </c>
      <c r="D274" s="74" t="s">
        <v>2</v>
      </c>
      <c r="E274" s="74" t="s">
        <v>2</v>
      </c>
      <c r="F274" s="74" t="s">
        <v>2</v>
      </c>
      <c r="G274" s="74" t="s">
        <v>2</v>
      </c>
      <c r="H274" s="74" t="s">
        <v>2</v>
      </c>
      <c r="I274" s="74" t="s">
        <v>2</v>
      </c>
      <c r="J274" s="74" t="s">
        <v>2</v>
      </c>
      <c r="K274" s="74" t="s">
        <v>2</v>
      </c>
      <c r="L274" s="74" t="s">
        <v>2</v>
      </c>
      <c r="M274" s="74" t="s">
        <v>2</v>
      </c>
      <c r="N274" s="74" t="s">
        <v>2</v>
      </c>
      <c r="O274" s="72" t="s">
        <v>2</v>
      </c>
      <c r="P274" s="44">
        <f t="shared" si="43"/>
        <v>0</v>
      </c>
      <c r="Q274" s="46"/>
      <c r="R274" s="46"/>
      <c r="S274" s="46"/>
      <c r="T274" s="46"/>
      <c r="U274" s="46"/>
      <c r="V274" s="46"/>
      <c r="W274" s="46"/>
    </row>
    <row r="275" spans="1:23" ht="18" hidden="1" customHeight="1" x14ac:dyDescent="0.25">
      <c r="A275" s="81" t="s">
        <v>62</v>
      </c>
      <c r="B275" s="53" t="s">
        <v>63</v>
      </c>
      <c r="C275" s="74" t="s">
        <v>2</v>
      </c>
      <c r="D275" s="74" t="s">
        <v>2</v>
      </c>
      <c r="E275" s="74" t="s">
        <v>2</v>
      </c>
      <c r="F275" s="74" t="s">
        <v>2</v>
      </c>
      <c r="G275" s="74" t="s">
        <v>2</v>
      </c>
      <c r="H275" s="74" t="s">
        <v>2</v>
      </c>
      <c r="I275" s="74" t="s">
        <v>2</v>
      </c>
      <c r="J275" s="74" t="s">
        <v>2</v>
      </c>
      <c r="K275" s="74" t="s">
        <v>2</v>
      </c>
      <c r="L275" s="74" t="s">
        <v>2</v>
      </c>
      <c r="M275" s="74" t="s">
        <v>2</v>
      </c>
      <c r="N275" s="74" t="s">
        <v>2</v>
      </c>
      <c r="O275" s="72" t="s">
        <v>2</v>
      </c>
      <c r="P275" s="44">
        <f t="shared" si="43"/>
        <v>0</v>
      </c>
      <c r="Q275" s="46"/>
      <c r="R275" s="46"/>
      <c r="S275" s="46"/>
      <c r="T275" s="46"/>
      <c r="U275" s="46"/>
      <c r="V275" s="46"/>
      <c r="W275" s="46"/>
    </row>
    <row r="276" spans="1:23" ht="18" hidden="1" customHeight="1" x14ac:dyDescent="0.25">
      <c r="A276" s="78" t="s">
        <v>2</v>
      </c>
      <c r="B276" s="79" t="s">
        <v>10</v>
      </c>
      <c r="C276" s="74" t="s">
        <v>2</v>
      </c>
      <c r="D276" s="74" t="s">
        <v>2</v>
      </c>
      <c r="E276" s="74" t="s">
        <v>2</v>
      </c>
      <c r="F276" s="74" t="s">
        <v>2</v>
      </c>
      <c r="G276" s="74" t="s">
        <v>2</v>
      </c>
      <c r="H276" s="74" t="s">
        <v>2</v>
      </c>
      <c r="I276" s="74" t="s">
        <v>2</v>
      </c>
      <c r="J276" s="74" t="s">
        <v>2</v>
      </c>
      <c r="K276" s="74" t="s">
        <v>2</v>
      </c>
      <c r="L276" s="74" t="s">
        <v>2</v>
      </c>
      <c r="M276" s="74" t="s">
        <v>2</v>
      </c>
      <c r="N276" s="74" t="s">
        <v>2</v>
      </c>
      <c r="O276" s="72" t="s">
        <v>2</v>
      </c>
      <c r="P276" s="44">
        <f t="shared" si="43"/>
        <v>0</v>
      </c>
      <c r="Q276" s="46"/>
      <c r="R276" s="46"/>
      <c r="S276" s="46"/>
      <c r="T276" s="46"/>
      <c r="U276" s="46"/>
      <c r="V276" s="46"/>
      <c r="W276" s="46"/>
    </row>
    <row r="277" spans="1:23" ht="18" hidden="1" customHeight="1" x14ac:dyDescent="0.25">
      <c r="A277" s="78" t="s">
        <v>2</v>
      </c>
      <c r="B277" s="79" t="s">
        <v>13</v>
      </c>
      <c r="C277" s="74" t="s">
        <v>2</v>
      </c>
      <c r="D277" s="74" t="s">
        <v>2</v>
      </c>
      <c r="E277" s="74" t="s">
        <v>2</v>
      </c>
      <c r="F277" s="74" t="s">
        <v>2</v>
      </c>
      <c r="G277" s="74" t="s">
        <v>2</v>
      </c>
      <c r="H277" s="74" t="s">
        <v>2</v>
      </c>
      <c r="I277" s="74" t="s">
        <v>2</v>
      </c>
      <c r="J277" s="74" t="s">
        <v>2</v>
      </c>
      <c r="K277" s="74" t="s">
        <v>2</v>
      </c>
      <c r="L277" s="74" t="s">
        <v>2</v>
      </c>
      <c r="M277" s="74" t="s">
        <v>2</v>
      </c>
      <c r="N277" s="74" t="s">
        <v>2</v>
      </c>
      <c r="O277" s="72" t="s">
        <v>2</v>
      </c>
      <c r="P277" s="44">
        <f t="shared" si="43"/>
        <v>0</v>
      </c>
      <c r="Q277" s="46"/>
      <c r="R277" s="46"/>
      <c r="S277" s="46"/>
      <c r="T277" s="46"/>
      <c r="U277" s="46"/>
      <c r="V277" s="46"/>
      <c r="W277" s="46"/>
    </row>
    <row r="278" spans="1:23" ht="18" hidden="1" customHeight="1" x14ac:dyDescent="0.25">
      <c r="A278" s="78" t="s">
        <v>2</v>
      </c>
      <c r="B278" s="79" t="s">
        <v>16</v>
      </c>
      <c r="C278" s="74" t="s">
        <v>2</v>
      </c>
      <c r="D278" s="74" t="s">
        <v>2</v>
      </c>
      <c r="E278" s="74" t="s">
        <v>2</v>
      </c>
      <c r="F278" s="74" t="s">
        <v>2</v>
      </c>
      <c r="G278" s="74" t="s">
        <v>2</v>
      </c>
      <c r="H278" s="74" t="s">
        <v>2</v>
      </c>
      <c r="I278" s="74" t="s">
        <v>2</v>
      </c>
      <c r="J278" s="74" t="s">
        <v>2</v>
      </c>
      <c r="K278" s="74" t="s">
        <v>2</v>
      </c>
      <c r="L278" s="74" t="s">
        <v>2</v>
      </c>
      <c r="M278" s="74" t="s">
        <v>2</v>
      </c>
      <c r="N278" s="74" t="s">
        <v>2</v>
      </c>
      <c r="O278" s="72" t="s">
        <v>2</v>
      </c>
      <c r="P278" s="44">
        <f t="shared" si="43"/>
        <v>0</v>
      </c>
      <c r="Q278" s="46"/>
      <c r="R278" s="46"/>
      <c r="S278" s="46"/>
      <c r="T278" s="46"/>
      <c r="U278" s="46"/>
      <c r="V278" s="46"/>
      <c r="W278" s="46"/>
    </row>
    <row r="279" spans="1:23" ht="18" hidden="1" customHeight="1" x14ac:dyDescent="0.25">
      <c r="A279" s="67" t="s">
        <v>2</v>
      </c>
      <c r="B279" s="79" t="s">
        <v>20</v>
      </c>
      <c r="C279" s="74" t="s">
        <v>2</v>
      </c>
      <c r="D279" s="74" t="s">
        <v>2</v>
      </c>
      <c r="E279" s="74" t="s">
        <v>2</v>
      </c>
      <c r="F279" s="74" t="s">
        <v>2</v>
      </c>
      <c r="G279" s="74" t="s">
        <v>2</v>
      </c>
      <c r="H279" s="74" t="s">
        <v>2</v>
      </c>
      <c r="I279" s="74" t="s">
        <v>2</v>
      </c>
      <c r="J279" s="74" t="s">
        <v>2</v>
      </c>
      <c r="K279" s="74" t="s">
        <v>2</v>
      </c>
      <c r="L279" s="74" t="s">
        <v>2</v>
      </c>
      <c r="M279" s="74" t="s">
        <v>2</v>
      </c>
      <c r="N279" s="74" t="s">
        <v>2</v>
      </c>
      <c r="O279" s="72" t="s">
        <v>2</v>
      </c>
      <c r="P279" s="44">
        <f t="shared" si="43"/>
        <v>0</v>
      </c>
      <c r="Q279" s="46"/>
      <c r="R279" s="46"/>
      <c r="S279" s="46"/>
      <c r="T279" s="46"/>
      <c r="U279" s="46"/>
      <c r="V279" s="46"/>
      <c r="W279" s="46"/>
    </row>
    <row r="280" spans="1:23" ht="18" hidden="1" customHeight="1" x14ac:dyDescent="0.3">
      <c r="A280" s="434" t="s">
        <v>66</v>
      </c>
      <c r="B280" s="434"/>
      <c r="C280" s="434"/>
      <c r="D280" s="434"/>
      <c r="E280" s="434"/>
      <c r="F280" s="434"/>
      <c r="G280" s="434"/>
      <c r="H280" s="434"/>
      <c r="I280" s="434"/>
      <c r="J280" s="434"/>
      <c r="K280" s="434"/>
      <c r="L280" s="434"/>
      <c r="M280" s="434"/>
      <c r="N280" s="434"/>
      <c r="O280" s="82" t="s">
        <v>2</v>
      </c>
      <c r="P280" s="44">
        <f t="shared" si="43"/>
        <v>0</v>
      </c>
      <c r="Q280" s="46"/>
      <c r="R280" s="46"/>
      <c r="S280" s="46"/>
      <c r="T280" s="46"/>
      <c r="U280" s="46"/>
      <c r="V280" s="46"/>
      <c r="W280" s="46"/>
    </row>
    <row r="281" spans="1:23" ht="18" hidden="1" customHeight="1" x14ac:dyDescent="0.35">
      <c r="A281" s="432" t="s">
        <v>1</v>
      </c>
      <c r="B281" s="432"/>
      <c r="C281" s="432"/>
      <c r="D281" s="432"/>
      <c r="E281" s="432"/>
      <c r="F281" s="432"/>
      <c r="G281" s="432"/>
      <c r="H281" s="432"/>
      <c r="I281" s="432"/>
      <c r="J281" s="432"/>
      <c r="K281" s="432"/>
      <c r="L281" s="432"/>
      <c r="M281" s="432"/>
      <c r="N281" s="432"/>
      <c r="O281" s="432"/>
      <c r="P281" s="44">
        <f t="shared" si="43"/>
        <v>0</v>
      </c>
      <c r="Q281" s="46"/>
      <c r="R281" s="46"/>
      <c r="S281" s="46"/>
      <c r="T281" s="46"/>
      <c r="U281" s="46"/>
      <c r="V281" s="46"/>
      <c r="W281" s="46"/>
    </row>
    <row r="282" spans="1:23" ht="99" hidden="1" customHeight="1" x14ac:dyDescent="0.25">
      <c r="A282" s="47" t="s">
        <v>2</v>
      </c>
      <c r="B282" s="48" t="s">
        <v>2</v>
      </c>
      <c r="C282" s="137" t="s">
        <v>192</v>
      </c>
      <c r="D282" s="48" t="s">
        <v>193</v>
      </c>
      <c r="E282" s="137" t="s">
        <v>148</v>
      </c>
      <c r="F282" s="48" t="s">
        <v>194</v>
      </c>
      <c r="G282" s="137" t="s">
        <v>149</v>
      </c>
      <c r="H282" s="129" t="s">
        <v>195</v>
      </c>
      <c r="I282" s="138" t="s">
        <v>150</v>
      </c>
      <c r="J282" s="49"/>
      <c r="K282" s="289"/>
      <c r="L282" s="289"/>
      <c r="M282" s="290"/>
      <c r="N282" s="290"/>
      <c r="O282" s="290"/>
      <c r="P282" s="44">
        <f t="shared" si="43"/>
        <v>0</v>
      </c>
      <c r="Q282" s="46"/>
      <c r="R282" s="46"/>
      <c r="S282" s="46"/>
      <c r="T282" s="46"/>
      <c r="U282" s="46"/>
      <c r="V282" s="46"/>
      <c r="W282" s="46"/>
    </row>
    <row r="283" spans="1:23" ht="18" hidden="1" customHeight="1" x14ac:dyDescent="0.25">
      <c r="A283" s="52" t="s">
        <v>9</v>
      </c>
      <c r="B283" s="53" t="s">
        <v>10</v>
      </c>
      <c r="C283" s="53"/>
      <c r="D283" s="53"/>
      <c r="E283" s="53"/>
      <c r="F283" s="53"/>
      <c r="G283" s="53"/>
      <c r="H283" s="54"/>
      <c r="I283" s="54"/>
      <c r="J283" s="49"/>
      <c r="K283" s="289"/>
      <c r="L283" s="289"/>
      <c r="M283" s="290"/>
      <c r="N283" s="291"/>
      <c r="O283" s="292"/>
      <c r="P283" s="44">
        <f t="shared" si="43"/>
        <v>0</v>
      </c>
      <c r="Q283" s="46"/>
      <c r="R283" s="46"/>
      <c r="S283" s="46"/>
      <c r="T283" s="46"/>
      <c r="U283" s="46"/>
      <c r="V283" s="46"/>
      <c r="W283" s="46"/>
    </row>
    <row r="284" spans="1:23" ht="18" hidden="1" customHeight="1" x14ac:dyDescent="0.25">
      <c r="A284" s="52" t="s">
        <v>12</v>
      </c>
      <c r="B284" s="53" t="s">
        <v>13</v>
      </c>
      <c r="C284" s="53"/>
      <c r="D284" s="53"/>
      <c r="E284" s="53"/>
      <c r="F284" s="53"/>
      <c r="G284" s="53"/>
      <c r="H284" s="54"/>
      <c r="I284" s="54"/>
      <c r="J284" s="49"/>
      <c r="K284" s="289"/>
      <c r="L284" s="289"/>
      <c r="M284" s="290"/>
      <c r="N284" s="291"/>
      <c r="O284" s="293"/>
      <c r="P284" s="44">
        <f t="shared" si="43"/>
        <v>0</v>
      </c>
      <c r="Q284" s="46"/>
      <c r="R284" s="46"/>
      <c r="S284" s="46"/>
      <c r="T284" s="46"/>
      <c r="U284" s="46"/>
      <c r="V284" s="46"/>
      <c r="W284" s="46"/>
    </row>
    <row r="285" spans="1:23" ht="18" hidden="1" customHeight="1" x14ac:dyDescent="0.25">
      <c r="A285" s="52" t="s">
        <v>15</v>
      </c>
      <c r="B285" s="53" t="s">
        <v>16</v>
      </c>
      <c r="C285" s="53"/>
      <c r="D285" s="53"/>
      <c r="E285" s="53"/>
      <c r="F285" s="53"/>
      <c r="G285" s="53"/>
      <c r="H285" s="53"/>
      <c r="I285" s="53"/>
      <c r="J285" s="49"/>
      <c r="K285" s="289"/>
      <c r="L285" s="289"/>
      <c r="M285" s="290"/>
      <c r="N285" s="290"/>
      <c r="O285" s="293"/>
      <c r="P285" s="44">
        <f t="shared" ref="P285:P290" si="44">SUM(C285:N285)</f>
        <v>0</v>
      </c>
      <c r="Q285" s="46"/>
      <c r="R285" s="46"/>
      <c r="S285" s="46"/>
      <c r="T285" s="46"/>
      <c r="U285" s="46"/>
      <c r="V285" s="46"/>
      <c r="W285" s="46"/>
    </row>
    <row r="286" spans="1:23" ht="18" hidden="1" customHeight="1" x14ac:dyDescent="0.25">
      <c r="A286" s="52" t="s">
        <v>19</v>
      </c>
      <c r="B286" s="53" t="s">
        <v>20</v>
      </c>
      <c r="C286" s="53"/>
      <c r="D286" s="53"/>
      <c r="E286" s="53"/>
      <c r="F286" s="53"/>
      <c r="G286" s="53"/>
      <c r="H286" s="53"/>
      <c r="I286" s="53"/>
      <c r="J286" s="49"/>
      <c r="K286" s="289"/>
      <c r="L286" s="289"/>
      <c r="M286" s="289"/>
      <c r="N286" s="294"/>
      <c r="O286" s="295"/>
      <c r="P286" s="44">
        <f t="shared" si="44"/>
        <v>0</v>
      </c>
      <c r="Q286" s="46"/>
      <c r="R286" s="46"/>
      <c r="S286" s="46"/>
      <c r="T286" s="46"/>
      <c r="U286" s="46"/>
      <c r="V286" s="46"/>
      <c r="W286" s="46"/>
    </row>
    <row r="287" spans="1:23" ht="18" hidden="1" customHeight="1" x14ac:dyDescent="0.25">
      <c r="A287" s="52" t="s">
        <v>21</v>
      </c>
      <c r="B287" s="53" t="s">
        <v>22</v>
      </c>
      <c r="C287" s="53"/>
      <c r="D287" s="53"/>
      <c r="E287" s="53"/>
      <c r="F287" s="53"/>
      <c r="G287" s="53"/>
      <c r="H287" s="53"/>
      <c r="I287" s="53"/>
      <c r="J287" s="49"/>
      <c r="K287" s="289"/>
      <c r="L287" s="289"/>
      <c r="M287" s="289"/>
      <c r="N287" s="294"/>
      <c r="O287" s="295"/>
      <c r="P287" s="44">
        <f t="shared" si="44"/>
        <v>0</v>
      </c>
      <c r="Q287" s="46"/>
      <c r="R287" s="46"/>
      <c r="S287" s="46"/>
      <c r="T287" s="46"/>
      <c r="U287" s="46"/>
      <c r="V287" s="46"/>
      <c r="W287" s="46"/>
    </row>
    <row r="288" spans="1:23" ht="18" hidden="1" customHeight="1" x14ac:dyDescent="0.25">
      <c r="A288" s="49"/>
      <c r="B288" s="49"/>
      <c r="C288" s="49"/>
      <c r="D288" s="49"/>
      <c r="E288" s="49"/>
      <c r="F288" s="49"/>
      <c r="G288" s="49"/>
      <c r="H288" s="49"/>
      <c r="I288" s="49"/>
      <c r="J288" s="49"/>
      <c r="K288" s="49"/>
      <c r="L288" s="49"/>
      <c r="M288" s="49"/>
      <c r="N288" s="60"/>
      <c r="O288" s="61"/>
      <c r="P288" s="44">
        <f t="shared" si="44"/>
        <v>0</v>
      </c>
      <c r="Q288" s="46"/>
      <c r="R288" s="46"/>
      <c r="S288" s="46"/>
      <c r="T288" s="46"/>
      <c r="U288" s="46"/>
      <c r="V288" s="46"/>
      <c r="W288" s="46"/>
    </row>
    <row r="289" spans="1:23" ht="18" hidden="1" customHeight="1" x14ac:dyDescent="0.25">
      <c r="A289" s="63" t="s">
        <v>2</v>
      </c>
      <c r="B289" s="64" t="s">
        <v>23</v>
      </c>
      <c r="C289" s="65" t="s">
        <v>24</v>
      </c>
      <c r="D289" s="65" t="s">
        <v>25</v>
      </c>
      <c r="E289" s="65" t="s">
        <v>26</v>
      </c>
      <c r="F289" s="65" t="s">
        <v>27</v>
      </c>
      <c r="G289" s="65" t="s">
        <v>28</v>
      </c>
      <c r="H289" s="65" t="s">
        <v>29</v>
      </c>
      <c r="I289" s="65" t="s">
        <v>30</v>
      </c>
      <c r="J289" s="65" t="s">
        <v>31</v>
      </c>
      <c r="K289" s="65" t="s">
        <v>32</v>
      </c>
      <c r="L289" s="65" t="s">
        <v>33</v>
      </c>
      <c r="M289" s="65" t="s">
        <v>34</v>
      </c>
      <c r="N289" s="65" t="s">
        <v>35</v>
      </c>
      <c r="O289" s="66" t="s">
        <v>36</v>
      </c>
      <c r="P289" s="44">
        <f t="shared" si="44"/>
        <v>0</v>
      </c>
      <c r="Q289" s="46"/>
      <c r="R289" s="46"/>
      <c r="S289" s="46"/>
      <c r="T289" s="46"/>
      <c r="U289" s="46"/>
      <c r="V289" s="46"/>
      <c r="W289" s="46"/>
    </row>
    <row r="290" spans="1:23" ht="18" hidden="1" customHeight="1" x14ac:dyDescent="0.3">
      <c r="A290" s="67" t="s">
        <v>2</v>
      </c>
      <c r="B290" s="428" t="s">
        <v>37</v>
      </c>
      <c r="C290" s="428"/>
      <c r="D290" s="428"/>
      <c r="E290" s="428"/>
      <c r="F290" s="428"/>
      <c r="G290" s="428"/>
      <c r="H290" s="428"/>
      <c r="I290" s="428"/>
      <c r="J290" s="428"/>
      <c r="K290" s="428"/>
      <c r="L290" s="428"/>
      <c r="M290" s="428"/>
      <c r="N290" s="428"/>
      <c r="O290" s="429"/>
      <c r="P290" s="44">
        <f t="shared" si="44"/>
        <v>0</v>
      </c>
      <c r="Q290" s="46"/>
      <c r="R290" s="46"/>
      <c r="S290" s="46"/>
      <c r="T290" s="46"/>
      <c r="U290" s="46"/>
      <c r="V290" s="46"/>
      <c r="W290" s="46"/>
    </row>
    <row r="291" spans="1:23" ht="18" hidden="1" customHeight="1" x14ac:dyDescent="0.25">
      <c r="A291" s="68"/>
      <c r="B291" s="69"/>
      <c r="C291" s="96"/>
      <c r="D291" s="96"/>
      <c r="E291" s="96"/>
      <c r="F291" s="96"/>
      <c r="G291" s="226"/>
      <c r="H291" s="226"/>
      <c r="I291" s="226"/>
      <c r="J291" s="96"/>
      <c r="K291" s="278"/>
      <c r="L291" s="278"/>
      <c r="M291" s="278"/>
      <c r="N291" s="278"/>
      <c r="O291" s="227"/>
      <c r="P291" s="44"/>
      <c r="Q291" s="62"/>
      <c r="R291" s="62"/>
      <c r="S291" s="62"/>
      <c r="T291" s="62"/>
      <c r="U291" s="62"/>
      <c r="V291" s="62"/>
      <c r="W291" s="62"/>
    </row>
    <row r="292" spans="1:23" ht="15.75" hidden="1" customHeight="1" x14ac:dyDescent="0.25">
      <c r="A292" s="123"/>
      <c r="B292" s="122"/>
      <c r="C292" s="120"/>
      <c r="D292" s="120"/>
      <c r="E292" s="120"/>
      <c r="F292" s="120"/>
      <c r="G292" s="120"/>
      <c r="H292" s="120"/>
      <c r="I292" s="120"/>
      <c r="J292" s="120"/>
      <c r="K292" s="279"/>
      <c r="L292" s="279"/>
      <c r="M292" s="279"/>
      <c r="N292" s="279"/>
      <c r="O292" s="227"/>
      <c r="P292" s="238"/>
      <c r="Q292" s="94"/>
      <c r="R292" s="62"/>
      <c r="S292" s="62"/>
      <c r="T292" s="62"/>
      <c r="U292" s="62"/>
      <c r="V292" s="62"/>
      <c r="W292" s="62"/>
    </row>
    <row r="293" spans="1:23" ht="18" hidden="1" customHeight="1" x14ac:dyDescent="0.25">
      <c r="A293" s="68"/>
      <c r="B293" s="53"/>
      <c r="C293" s="75"/>
      <c r="D293" s="75"/>
      <c r="E293" s="75"/>
      <c r="F293" s="75"/>
      <c r="G293" s="75"/>
      <c r="H293" s="75"/>
      <c r="I293" s="75"/>
      <c r="J293" s="75"/>
      <c r="K293" s="75"/>
      <c r="L293" s="100"/>
      <c r="M293" s="100"/>
      <c r="N293" s="100"/>
      <c r="O293" s="227"/>
      <c r="P293" s="44"/>
      <c r="Q293" s="62"/>
      <c r="R293" s="62"/>
      <c r="S293" s="62"/>
      <c r="T293" s="62"/>
      <c r="U293" s="62"/>
      <c r="V293" s="62"/>
      <c r="W293" s="62"/>
    </row>
    <row r="294" spans="1:23" ht="18" hidden="1" customHeight="1" x14ac:dyDescent="0.25">
      <c r="A294" s="68"/>
      <c r="B294" s="53"/>
      <c r="C294" s="74"/>
      <c r="D294" s="74"/>
      <c r="E294" s="74"/>
      <c r="F294" s="74"/>
      <c r="G294" s="74"/>
      <c r="H294" s="74"/>
      <c r="I294" s="74"/>
      <c r="J294" s="193"/>
      <c r="K294" s="99"/>
      <c r="L294" s="99"/>
      <c r="M294" s="99"/>
      <c r="N294" s="99"/>
      <c r="O294" s="227"/>
      <c r="P294" s="44"/>
      <c r="Q294" s="62"/>
      <c r="R294" s="62"/>
      <c r="S294" s="62"/>
      <c r="T294" s="62"/>
      <c r="U294" s="62"/>
      <c r="V294" s="62"/>
      <c r="W294" s="62"/>
    </row>
    <row r="295" spans="1:23" ht="18" hidden="1" customHeight="1" x14ac:dyDescent="0.25">
      <c r="A295" s="67"/>
      <c r="B295" s="53"/>
      <c r="C295" s="96"/>
      <c r="D295" s="96"/>
      <c r="E295" s="96"/>
      <c r="F295" s="96"/>
      <c r="G295" s="96"/>
      <c r="H295" s="96"/>
      <c r="I295" s="96"/>
      <c r="J295" s="96"/>
      <c r="K295" s="278"/>
      <c r="L295" s="278"/>
      <c r="M295" s="278"/>
      <c r="N295" s="278"/>
      <c r="O295" s="227"/>
      <c r="P295" s="44"/>
      <c r="Q295" s="46"/>
      <c r="R295" s="46"/>
      <c r="S295" s="46"/>
      <c r="T295" s="46"/>
      <c r="U295" s="46"/>
      <c r="V295" s="46"/>
      <c r="W295" s="46"/>
    </row>
    <row r="296" spans="1:23" ht="18" hidden="1" customHeight="1" x14ac:dyDescent="0.25">
      <c r="A296" s="67"/>
      <c r="B296" s="122"/>
      <c r="C296" s="120"/>
      <c r="D296" s="120"/>
      <c r="E296" s="120"/>
      <c r="F296" s="120"/>
      <c r="G296" s="120"/>
      <c r="H296" s="120"/>
      <c r="I296" s="120"/>
      <c r="J296" s="120"/>
      <c r="K296" s="279"/>
      <c r="L296" s="279"/>
      <c r="M296" s="279"/>
      <c r="N296" s="279"/>
      <c r="O296" s="227"/>
      <c r="P296" s="44"/>
      <c r="Q296" s="46"/>
      <c r="R296" s="46"/>
      <c r="S296" s="46"/>
      <c r="T296" s="46"/>
      <c r="U296" s="46"/>
      <c r="V296" s="46"/>
      <c r="W296" s="46"/>
    </row>
    <row r="297" spans="1:23" ht="18" hidden="1" customHeight="1" x14ac:dyDescent="0.25">
      <c r="A297" s="67"/>
      <c r="B297" s="53"/>
      <c r="C297" s="75"/>
      <c r="D297" s="75"/>
      <c r="E297" s="75"/>
      <c r="F297" s="75"/>
      <c r="G297" s="75"/>
      <c r="H297" s="75"/>
      <c r="I297" s="75"/>
      <c r="J297" s="75"/>
      <c r="K297" s="113"/>
      <c r="L297" s="280"/>
      <c r="M297" s="280"/>
      <c r="N297" s="280"/>
      <c r="O297" s="227"/>
      <c r="P297" s="44"/>
      <c r="Q297" s="46"/>
      <c r="R297" s="46"/>
      <c r="S297" s="46"/>
      <c r="T297" s="46"/>
      <c r="U297" s="46"/>
      <c r="V297" s="46"/>
      <c r="W297" s="46"/>
    </row>
    <row r="298" spans="1:23" ht="18" hidden="1" customHeight="1" x14ac:dyDescent="0.25">
      <c r="A298" s="67"/>
      <c r="B298" s="53"/>
      <c r="C298" s="74"/>
      <c r="D298" s="74"/>
      <c r="E298" s="74"/>
      <c r="F298" s="74"/>
      <c r="G298" s="74"/>
      <c r="H298" s="74"/>
      <c r="I298" s="74"/>
      <c r="J298" s="74"/>
      <c r="K298" s="99"/>
      <c r="L298" s="99"/>
      <c r="M298" s="99"/>
      <c r="N298" s="99"/>
      <c r="O298" s="227"/>
      <c r="P298" s="44"/>
      <c r="Q298" s="46"/>
      <c r="R298" s="46"/>
      <c r="S298" s="46"/>
      <c r="T298" s="46"/>
      <c r="U298" s="46"/>
      <c r="V298" s="46"/>
      <c r="W298" s="46"/>
    </row>
    <row r="299" spans="1:23" ht="18" hidden="1" customHeight="1" x14ac:dyDescent="0.25">
      <c r="A299" s="68"/>
      <c r="B299" s="69"/>
      <c r="C299" s="96"/>
      <c r="D299" s="96"/>
      <c r="E299" s="96"/>
      <c r="F299" s="96"/>
      <c r="G299" s="226"/>
      <c r="H299" s="96"/>
      <c r="I299" s="96"/>
      <c r="J299" s="96"/>
      <c r="K299" s="278"/>
      <c r="L299" s="278"/>
      <c r="M299" s="278"/>
      <c r="N299" s="278"/>
      <c r="O299" s="227"/>
      <c r="P299" s="44"/>
      <c r="Q299" s="62"/>
      <c r="R299" s="62"/>
      <c r="S299" s="62"/>
      <c r="T299" s="62"/>
      <c r="U299" s="62"/>
      <c r="V299" s="62"/>
      <c r="W299" s="62"/>
    </row>
    <row r="300" spans="1:23" ht="18" hidden="1" customHeight="1" x14ac:dyDescent="0.25">
      <c r="A300" s="123"/>
      <c r="B300" s="122"/>
      <c r="C300" s="120"/>
      <c r="D300" s="120"/>
      <c r="E300" s="120"/>
      <c r="F300" s="120"/>
      <c r="G300" s="120"/>
      <c r="H300" s="120"/>
      <c r="I300" s="120"/>
      <c r="J300" s="120"/>
      <c r="K300" s="279"/>
      <c r="L300" s="279"/>
      <c r="M300" s="279"/>
      <c r="N300" s="279"/>
      <c r="O300" s="227"/>
      <c r="P300" s="238"/>
      <c r="Q300" s="94"/>
      <c r="R300" s="62"/>
      <c r="S300" s="62"/>
      <c r="T300" s="62"/>
      <c r="U300" s="62"/>
      <c r="V300" s="62"/>
      <c r="W300" s="62"/>
    </row>
    <row r="301" spans="1:23" ht="18" hidden="1" customHeight="1" x14ac:dyDescent="0.25">
      <c r="A301" s="68"/>
      <c r="B301" s="53"/>
      <c r="C301" s="75"/>
      <c r="D301" s="75"/>
      <c r="E301" s="75"/>
      <c r="F301" s="75"/>
      <c r="G301" s="75"/>
      <c r="H301" s="74"/>
      <c r="I301" s="74"/>
      <c r="J301" s="74"/>
      <c r="K301" s="74"/>
      <c r="L301" s="100"/>
      <c r="M301" s="100"/>
      <c r="N301" s="100"/>
      <c r="O301" s="227"/>
      <c r="P301" s="44"/>
      <c r="Q301" s="62"/>
      <c r="R301" s="62"/>
      <c r="S301" s="62"/>
      <c r="T301" s="62"/>
      <c r="U301" s="62"/>
      <c r="V301" s="62"/>
      <c r="W301" s="62"/>
    </row>
    <row r="302" spans="1:23" ht="18" hidden="1" customHeight="1" x14ac:dyDescent="0.25">
      <c r="A302" s="68"/>
      <c r="B302" s="53"/>
      <c r="C302" s="74"/>
      <c r="D302" s="74"/>
      <c r="E302" s="74"/>
      <c r="F302" s="74"/>
      <c r="G302" s="74"/>
      <c r="H302" s="74"/>
      <c r="I302" s="74"/>
      <c r="J302" s="74"/>
      <c r="K302" s="99"/>
      <c r="L302" s="99"/>
      <c r="M302" s="99"/>
      <c r="N302" s="99"/>
      <c r="O302" s="227"/>
      <c r="P302" s="44"/>
      <c r="Q302" s="62"/>
      <c r="R302" s="62"/>
      <c r="S302" s="62"/>
      <c r="T302" s="62"/>
      <c r="U302" s="62"/>
      <c r="V302" s="62"/>
      <c r="W302" s="62"/>
    </row>
    <row r="303" spans="1:23" ht="18" hidden="1" customHeight="1" x14ac:dyDescent="0.25">
      <c r="A303" s="67"/>
      <c r="B303" s="53"/>
      <c r="C303" s="96"/>
      <c r="D303" s="96"/>
      <c r="E303" s="96"/>
      <c r="F303" s="96"/>
      <c r="G303" s="96"/>
      <c r="H303" s="96"/>
      <c r="I303" s="96"/>
      <c r="J303" s="96"/>
      <c r="K303" s="278"/>
      <c r="L303" s="278"/>
      <c r="M303" s="278"/>
      <c r="N303" s="278"/>
      <c r="O303" s="227"/>
      <c r="P303" s="44"/>
      <c r="Q303" s="46"/>
      <c r="R303" s="46"/>
      <c r="S303" s="46"/>
      <c r="T303" s="46"/>
      <c r="U303" s="46"/>
      <c r="V303" s="46"/>
      <c r="W303" s="46"/>
    </row>
    <row r="304" spans="1:23" ht="18" hidden="1" customHeight="1" x14ac:dyDescent="0.25">
      <c r="A304" s="67"/>
      <c r="B304" s="122"/>
      <c r="C304" s="120"/>
      <c r="D304" s="120"/>
      <c r="E304" s="120"/>
      <c r="F304" s="120"/>
      <c r="G304" s="120"/>
      <c r="H304" s="120"/>
      <c r="I304" s="120"/>
      <c r="J304" s="120"/>
      <c r="K304" s="279"/>
      <c r="L304" s="279"/>
      <c r="M304" s="279"/>
      <c r="N304" s="279"/>
      <c r="O304" s="227"/>
      <c r="P304" s="44"/>
      <c r="Q304" s="46"/>
      <c r="R304" s="46"/>
      <c r="S304" s="46"/>
      <c r="T304" s="46"/>
      <c r="U304" s="46"/>
      <c r="V304" s="46"/>
      <c r="W304" s="46"/>
    </row>
    <row r="305" spans="1:23" ht="18" hidden="1" customHeight="1" x14ac:dyDescent="0.25">
      <c r="A305" s="67"/>
      <c r="B305" s="53"/>
      <c r="C305" s="74"/>
      <c r="D305" s="74"/>
      <c r="E305" s="74"/>
      <c r="F305" s="74"/>
      <c r="G305" s="74"/>
      <c r="H305" s="74"/>
      <c r="I305" s="74"/>
      <c r="J305" s="74"/>
      <c r="K305" s="74"/>
      <c r="L305" s="99"/>
      <c r="M305" s="99"/>
      <c r="N305" s="99"/>
      <c r="O305" s="227"/>
      <c r="P305" s="44"/>
      <c r="Q305" s="46"/>
      <c r="R305" s="46"/>
      <c r="S305" s="46"/>
      <c r="T305" s="46"/>
      <c r="U305" s="46"/>
      <c r="V305" s="46"/>
      <c r="W305" s="46"/>
    </row>
    <row r="306" spans="1:23" ht="18" hidden="1" customHeight="1" x14ac:dyDescent="0.25">
      <c r="A306" s="67"/>
      <c r="B306" s="53"/>
      <c r="C306" s="74"/>
      <c r="D306" s="74"/>
      <c r="E306" s="74"/>
      <c r="F306" s="74"/>
      <c r="G306" s="74"/>
      <c r="H306" s="74"/>
      <c r="I306" s="63"/>
      <c r="J306" s="63"/>
      <c r="K306" s="99"/>
      <c r="L306" s="99"/>
      <c r="M306" s="99"/>
      <c r="N306" s="99"/>
      <c r="O306" s="227"/>
      <c r="P306" s="44"/>
      <c r="Q306" s="46"/>
      <c r="R306" s="46"/>
      <c r="S306" s="46"/>
      <c r="T306" s="46"/>
      <c r="U306" s="46"/>
      <c r="V306" s="46"/>
      <c r="W306" s="46"/>
    </row>
    <row r="307" spans="1:23" ht="18" customHeight="1" x14ac:dyDescent="0.3">
      <c r="A307" s="440" t="s">
        <v>65</v>
      </c>
      <c r="B307" s="440"/>
      <c r="C307" s="440"/>
      <c r="D307" s="440"/>
      <c r="E307" s="440"/>
      <c r="F307" s="440"/>
      <c r="G307" s="440"/>
      <c r="H307" s="440"/>
      <c r="I307" s="440"/>
      <c r="J307" s="440"/>
      <c r="K307" s="440"/>
      <c r="L307" s="440"/>
      <c r="M307" s="440"/>
      <c r="N307" s="440"/>
      <c r="O307" s="82" t="s">
        <v>2</v>
      </c>
      <c r="P307" s="44">
        <f t="shared" ref="P307:P325" si="45">SUM(C307:N307)</f>
        <v>0</v>
      </c>
      <c r="Q307" s="46"/>
      <c r="R307" s="46"/>
      <c r="S307" s="46"/>
      <c r="T307" s="46"/>
      <c r="U307" s="46"/>
      <c r="V307" s="46"/>
      <c r="W307" s="46"/>
    </row>
    <row r="308" spans="1:23" ht="18" customHeight="1" x14ac:dyDescent="0.35">
      <c r="A308" s="432" t="s">
        <v>1</v>
      </c>
      <c r="B308" s="432"/>
      <c r="C308" s="432"/>
      <c r="D308" s="432"/>
      <c r="E308" s="432"/>
      <c r="F308" s="432"/>
      <c r="G308" s="432"/>
      <c r="H308" s="432"/>
      <c r="I308" s="432"/>
      <c r="J308" s="432"/>
      <c r="K308" s="432"/>
      <c r="L308" s="432"/>
      <c r="M308" s="432"/>
      <c r="N308" s="432"/>
      <c r="O308" s="432"/>
      <c r="P308" s="44">
        <f t="shared" si="45"/>
        <v>0</v>
      </c>
      <c r="Q308" s="46"/>
      <c r="R308" s="46"/>
      <c r="S308" s="46"/>
      <c r="T308" s="46"/>
      <c r="U308" s="46"/>
      <c r="V308" s="46"/>
      <c r="W308" s="46"/>
    </row>
    <row r="309" spans="1:23" ht="63.75" customHeight="1" x14ac:dyDescent="0.25">
      <c r="A309" s="47" t="s">
        <v>2</v>
      </c>
      <c r="B309" s="48" t="s">
        <v>2</v>
      </c>
      <c r="C309" s="48" t="s">
        <v>3</v>
      </c>
      <c r="D309" s="48" t="s">
        <v>148</v>
      </c>
      <c r="E309" s="133" t="s">
        <v>149</v>
      </c>
      <c r="F309" s="130" t="s">
        <v>150</v>
      </c>
      <c r="G309" s="60"/>
      <c r="H309" s="49"/>
      <c r="I309" s="49"/>
      <c r="J309" s="49"/>
      <c r="K309" s="305"/>
      <c r="L309" s="305"/>
      <c r="M309" s="306"/>
      <c r="N309" s="306"/>
      <c r="O309" s="306"/>
      <c r="P309" s="44">
        <f t="shared" si="45"/>
        <v>0</v>
      </c>
      <c r="Q309" s="46"/>
      <c r="R309" s="46"/>
      <c r="S309" s="46"/>
      <c r="T309" s="46"/>
      <c r="U309" s="46"/>
      <c r="V309" s="46"/>
      <c r="W309" s="46"/>
    </row>
    <row r="310" spans="1:23" ht="18" customHeight="1" x14ac:dyDescent="0.25">
      <c r="A310" s="52" t="s">
        <v>9</v>
      </c>
      <c r="B310" s="53" t="s">
        <v>10</v>
      </c>
      <c r="C310" s="54">
        <f>C321+D321+E321+F321+G321+H321+I321+J321+K321+L321+M321+N321</f>
        <v>2597529.0000000005</v>
      </c>
      <c r="D310" s="54">
        <f>C319+D319+E319+F319+G319+H319+I319+J319+K319+L319+M319+N319</f>
        <v>902150.33</v>
      </c>
      <c r="E310" s="54">
        <f>451750+216187</f>
        <v>667937</v>
      </c>
      <c r="F310" s="54">
        <f>D310-E310</f>
        <v>234213.32999999996</v>
      </c>
      <c r="G310" s="49"/>
      <c r="H310" s="49"/>
      <c r="I310" s="49"/>
      <c r="J310" s="49"/>
      <c r="K310" s="304"/>
      <c r="L310" s="305"/>
      <c r="M310" s="306"/>
      <c r="N310" s="307"/>
      <c r="O310" s="308"/>
      <c r="P310" s="44">
        <f t="shared" si="45"/>
        <v>4401829.66</v>
      </c>
      <c r="Q310" s="46"/>
      <c r="R310" s="46"/>
      <c r="S310" s="46"/>
      <c r="T310" s="46"/>
      <c r="U310" s="46"/>
      <c r="V310" s="46"/>
      <c r="W310" s="46"/>
    </row>
    <row r="311" spans="1:23" ht="18" customHeight="1" x14ac:dyDescent="0.25">
      <c r="A311" s="52" t="s">
        <v>12</v>
      </c>
      <c r="B311" s="53" t="s">
        <v>13</v>
      </c>
      <c r="C311" s="54">
        <f>C325+D325+E325+F325+G325+H325+I325+J325+K325+L325+M325+N325</f>
        <v>2891.69</v>
      </c>
      <c r="D311" s="54">
        <f>C323+D323+E323+F323+G323+H323+I323+J323+K323+L323+M323+N323</f>
        <v>228000</v>
      </c>
      <c r="E311" s="53">
        <v>200000</v>
      </c>
      <c r="F311" s="54">
        <f>D311-E311</f>
        <v>28000</v>
      </c>
      <c r="G311" s="49"/>
      <c r="H311" s="49"/>
      <c r="I311" s="49"/>
      <c r="J311" s="49"/>
      <c r="K311" s="305"/>
      <c r="L311" s="305"/>
      <c r="M311" s="306"/>
      <c r="N311" s="307"/>
      <c r="O311" s="308"/>
      <c r="P311" s="44">
        <f t="shared" si="45"/>
        <v>458891.69</v>
      </c>
      <c r="Q311" s="46"/>
      <c r="R311" s="46"/>
      <c r="S311" s="46"/>
      <c r="T311" s="46"/>
      <c r="U311" s="46"/>
      <c r="V311" s="46"/>
      <c r="W311" s="46"/>
    </row>
    <row r="312" spans="1:23" ht="18" customHeight="1" x14ac:dyDescent="0.25">
      <c r="A312" s="52" t="s">
        <v>15</v>
      </c>
      <c r="B312" s="53" t="s">
        <v>16</v>
      </c>
      <c r="C312" s="53">
        <v>0</v>
      </c>
      <c r="D312" s="53">
        <v>0</v>
      </c>
      <c r="E312" s="53">
        <v>0</v>
      </c>
      <c r="F312" s="53">
        <v>0</v>
      </c>
      <c r="G312" s="49"/>
      <c r="H312" s="49"/>
      <c r="I312" s="49"/>
      <c r="J312" s="49"/>
      <c r="K312" s="305"/>
      <c r="L312" s="305"/>
      <c r="M312" s="306"/>
      <c r="N312" s="306"/>
      <c r="O312" s="309"/>
      <c r="P312" s="44">
        <f t="shared" si="45"/>
        <v>0</v>
      </c>
      <c r="Q312" s="46"/>
      <c r="R312" s="46"/>
      <c r="S312" s="46"/>
      <c r="T312" s="46"/>
      <c r="U312" s="46"/>
      <c r="V312" s="46"/>
      <c r="W312" s="46"/>
    </row>
    <row r="313" spans="1:23" ht="18" customHeight="1" x14ac:dyDescent="0.25">
      <c r="A313" s="52" t="s">
        <v>19</v>
      </c>
      <c r="B313" s="53" t="s">
        <v>20</v>
      </c>
      <c r="C313" s="53">
        <v>0</v>
      </c>
      <c r="D313" s="53">
        <v>0</v>
      </c>
      <c r="E313" s="53">
        <v>0</v>
      </c>
      <c r="F313" s="53">
        <v>0</v>
      </c>
      <c r="G313" s="49"/>
      <c r="H313" s="49"/>
      <c r="I313" s="49"/>
      <c r="J313" s="49"/>
      <c r="K313" s="305"/>
      <c r="L313" s="305"/>
      <c r="M313" s="305"/>
      <c r="N313" s="310"/>
      <c r="O313" s="311"/>
      <c r="P313" s="44">
        <f t="shared" si="45"/>
        <v>0</v>
      </c>
      <c r="Q313" s="46"/>
      <c r="R313" s="46"/>
      <c r="S313" s="46"/>
      <c r="T313" s="46"/>
      <c r="U313" s="46"/>
      <c r="V313" s="46"/>
      <c r="W313" s="46"/>
    </row>
    <row r="314" spans="1:23" ht="18" customHeight="1" x14ac:dyDescent="0.25">
      <c r="A314" s="52" t="s">
        <v>21</v>
      </c>
      <c r="B314" s="53" t="s">
        <v>22</v>
      </c>
      <c r="C314" s="53">
        <v>0</v>
      </c>
      <c r="D314" s="53">
        <v>0</v>
      </c>
      <c r="E314" s="53">
        <v>0</v>
      </c>
      <c r="F314" s="53">
        <v>0</v>
      </c>
      <c r="G314" s="49"/>
      <c r="H314" s="49"/>
      <c r="I314" s="49"/>
      <c r="J314" s="49"/>
      <c r="K314" s="49"/>
      <c r="L314" s="49"/>
      <c r="M314" s="49"/>
      <c r="N314" s="60"/>
      <c r="O314" s="61"/>
      <c r="P314" s="44">
        <f t="shared" si="45"/>
        <v>0</v>
      </c>
      <c r="Q314" s="46"/>
      <c r="R314" s="46"/>
      <c r="S314" s="46"/>
      <c r="T314" s="46"/>
      <c r="U314" s="46"/>
      <c r="V314" s="46"/>
      <c r="W314" s="46"/>
    </row>
    <row r="315" spans="1:23" ht="18" customHeight="1" x14ac:dyDescent="0.25">
      <c r="A315" s="49"/>
      <c r="B315" s="49"/>
      <c r="C315" s="49"/>
      <c r="D315" s="49">
        <f>D310+D311</f>
        <v>1130150.33</v>
      </c>
      <c r="E315" s="49">
        <f>E310+E311</f>
        <v>867937</v>
      </c>
      <c r="F315" s="49">
        <f>F310+F311</f>
        <v>262213.32999999996</v>
      </c>
      <c r="G315" s="49"/>
      <c r="H315" s="49"/>
      <c r="I315" s="49"/>
      <c r="J315" s="49"/>
      <c r="K315" s="49"/>
      <c r="L315" s="49"/>
      <c r="M315" s="49"/>
      <c r="N315" s="60"/>
      <c r="O315" s="61"/>
      <c r="P315" s="44">
        <f t="shared" si="45"/>
        <v>2260300.66</v>
      </c>
      <c r="Q315" s="46"/>
      <c r="R315" s="46"/>
      <c r="S315" s="46"/>
      <c r="T315" s="46"/>
      <c r="U315" s="46"/>
      <c r="V315" s="46"/>
      <c r="W315" s="46"/>
    </row>
    <row r="316" spans="1:23" ht="18" customHeight="1" x14ac:dyDescent="0.25">
      <c r="A316" s="63" t="s">
        <v>2</v>
      </c>
      <c r="B316" s="64" t="s">
        <v>23</v>
      </c>
      <c r="C316" s="65" t="s">
        <v>24</v>
      </c>
      <c r="D316" s="65" t="s">
        <v>25</v>
      </c>
      <c r="E316" s="65" t="s">
        <v>26</v>
      </c>
      <c r="F316" s="65" t="s">
        <v>27</v>
      </c>
      <c r="G316" s="65" t="s">
        <v>28</v>
      </c>
      <c r="H316" s="65" t="s">
        <v>29</v>
      </c>
      <c r="I316" s="65" t="s">
        <v>30</v>
      </c>
      <c r="J316" s="65" t="s">
        <v>31</v>
      </c>
      <c r="K316" s="65" t="s">
        <v>32</v>
      </c>
      <c r="L316" s="65" t="s">
        <v>33</v>
      </c>
      <c r="M316" s="65" t="s">
        <v>34</v>
      </c>
      <c r="N316" s="65" t="s">
        <v>35</v>
      </c>
      <c r="O316" s="66" t="s">
        <v>36</v>
      </c>
      <c r="P316" s="44">
        <f t="shared" si="45"/>
        <v>0</v>
      </c>
      <c r="Q316" s="46"/>
      <c r="R316" s="46"/>
      <c r="S316" s="46"/>
      <c r="T316" s="46"/>
      <c r="U316" s="46"/>
      <c r="V316" s="46"/>
      <c r="W316" s="46"/>
    </row>
    <row r="317" spans="1:23" ht="18" customHeight="1" x14ac:dyDescent="0.3">
      <c r="A317" s="67" t="s">
        <v>2</v>
      </c>
      <c r="B317" s="428" t="s">
        <v>37</v>
      </c>
      <c r="C317" s="428"/>
      <c r="D317" s="428"/>
      <c r="E317" s="428"/>
      <c r="F317" s="428"/>
      <c r="G317" s="428"/>
      <c r="H317" s="428"/>
      <c r="I317" s="428"/>
      <c r="J317" s="428"/>
      <c r="K317" s="428"/>
      <c r="L317" s="428"/>
      <c r="M317" s="428"/>
      <c r="N317" s="428"/>
      <c r="O317" s="429"/>
      <c r="P317" s="44">
        <f t="shared" si="45"/>
        <v>0</v>
      </c>
      <c r="Q317" s="46"/>
      <c r="R317" s="46"/>
      <c r="S317" s="46"/>
      <c r="T317" s="46"/>
      <c r="U317" s="46"/>
      <c r="V317" s="46"/>
      <c r="W317" s="46"/>
    </row>
    <row r="318" spans="1:23" ht="18" customHeight="1" x14ac:dyDescent="0.25">
      <c r="A318" s="68" t="s">
        <v>9</v>
      </c>
      <c r="B318" s="122" t="s">
        <v>200</v>
      </c>
      <c r="C318" s="71">
        <v>40817.33</v>
      </c>
      <c r="D318" s="71">
        <v>27970.26</v>
      </c>
      <c r="E318" s="71">
        <v>49719.45</v>
      </c>
      <c r="F318" s="71">
        <v>31974.89</v>
      </c>
      <c r="G318" s="71">
        <v>61538.83</v>
      </c>
      <c r="H318" s="71">
        <v>66290.880000000005</v>
      </c>
      <c r="I318" s="71">
        <v>90373.72</v>
      </c>
      <c r="J318" s="71">
        <v>122810.21</v>
      </c>
      <c r="K318" s="71">
        <v>51235.56</v>
      </c>
      <c r="L318" s="71"/>
      <c r="M318" s="71"/>
      <c r="N318" s="71"/>
      <c r="O318" s="71"/>
      <c r="P318" s="44">
        <f t="shared" si="45"/>
        <v>542731.13</v>
      </c>
      <c r="Q318" s="62"/>
      <c r="R318" s="62"/>
      <c r="S318" s="62"/>
      <c r="T318" s="62"/>
      <c r="U318" s="62"/>
      <c r="V318" s="62"/>
      <c r="W318" s="62"/>
    </row>
    <row r="319" spans="1:23" ht="18" customHeight="1" x14ac:dyDescent="0.25">
      <c r="A319" s="128" t="s">
        <v>196</v>
      </c>
      <c r="B319" s="122" t="s">
        <v>152</v>
      </c>
      <c r="C319" s="71">
        <v>39659.339999999997</v>
      </c>
      <c r="D319" s="71">
        <v>26917.75</v>
      </c>
      <c r="E319" s="71">
        <v>48614.14</v>
      </c>
      <c r="F319" s="71">
        <v>30814.53</v>
      </c>
      <c r="G319" s="71">
        <v>54343.17</v>
      </c>
      <c r="H319" s="71">
        <v>58274.31</v>
      </c>
      <c r="I319" s="71">
        <v>81839.839999999997</v>
      </c>
      <c r="J319" s="71">
        <v>111137</v>
      </c>
      <c r="K319" s="71">
        <v>46037.35</v>
      </c>
      <c r="L319" s="71">
        <v>134837.63</v>
      </c>
      <c r="M319" s="71">
        <v>134837.63</v>
      </c>
      <c r="N319" s="71">
        <v>134837.64000000001</v>
      </c>
      <c r="O319" s="71">
        <f>SUM(C319:N319)/12</f>
        <v>75179.194166666668</v>
      </c>
      <c r="P319" s="238">
        <f t="shared" si="45"/>
        <v>902150.33</v>
      </c>
      <c r="Q319" s="94">
        <f>D310-P319</f>
        <v>0</v>
      </c>
      <c r="R319" s="62"/>
      <c r="S319" s="62"/>
      <c r="T319" s="62"/>
      <c r="U319" s="62"/>
      <c r="V319" s="62"/>
      <c r="W319" s="62"/>
    </row>
    <row r="320" spans="1:23" ht="18" customHeight="1" x14ac:dyDescent="0.25">
      <c r="A320" s="67" t="s">
        <v>2</v>
      </c>
      <c r="B320" s="126" t="s">
        <v>201</v>
      </c>
      <c r="C320" s="75">
        <f>C321+28805.82</f>
        <v>249544.58000000002</v>
      </c>
      <c r="D320" s="75">
        <f>D321+24957.58</f>
        <v>230781.49</v>
      </c>
      <c r="E320" s="75">
        <f>E321+26088.48</f>
        <v>263296.2</v>
      </c>
      <c r="F320" s="75">
        <v>251253.91</v>
      </c>
      <c r="G320" s="75">
        <v>239280.36</v>
      </c>
      <c r="H320" s="75">
        <v>213047.16</v>
      </c>
      <c r="I320" s="75">
        <v>228627.69</v>
      </c>
      <c r="J320" s="75">
        <v>218015.7</v>
      </c>
      <c r="K320" s="75">
        <v>110103.52</v>
      </c>
      <c r="L320" s="75"/>
      <c r="M320" s="75"/>
      <c r="N320" s="75"/>
      <c r="O320" s="71">
        <f>SUM(C320:J320)/8</f>
        <v>236730.88624999998</v>
      </c>
      <c r="P320" s="44">
        <f t="shared" si="45"/>
        <v>2003950.6099999999</v>
      </c>
      <c r="Q320" s="46"/>
      <c r="R320" s="46"/>
      <c r="S320" s="46"/>
      <c r="T320" s="46"/>
      <c r="U320" s="46"/>
      <c r="V320" s="46"/>
      <c r="W320" s="46"/>
    </row>
    <row r="321" spans="1:23" ht="28.5" customHeight="1" x14ac:dyDescent="0.25">
      <c r="A321" s="67"/>
      <c r="B321" s="126" t="s">
        <v>197</v>
      </c>
      <c r="C321" s="75">
        <v>220738.76</v>
      </c>
      <c r="D321" s="75">
        <v>205823.91</v>
      </c>
      <c r="E321" s="75">
        <v>237207.72</v>
      </c>
      <c r="F321" s="75">
        <v>223579.88</v>
      </c>
      <c r="G321" s="75">
        <v>208753.75</v>
      </c>
      <c r="H321" s="75">
        <v>178547.88</v>
      </c>
      <c r="I321" s="75">
        <v>189839.83</v>
      </c>
      <c r="J321" s="75">
        <v>176108.85</v>
      </c>
      <c r="K321" s="75">
        <v>91791.87</v>
      </c>
      <c r="L321" s="75">
        <v>288378.84999999998</v>
      </c>
      <c r="M321" s="75">
        <v>288378.84999999998</v>
      </c>
      <c r="N321" s="75">
        <v>288378.84999999998</v>
      </c>
      <c r="O321" s="71">
        <f>SUM(C321:N321)/12</f>
        <v>216460.75000000003</v>
      </c>
      <c r="P321" s="44">
        <f t="shared" si="45"/>
        <v>2597529.0000000005</v>
      </c>
      <c r="Q321" s="46"/>
      <c r="R321" s="46"/>
      <c r="S321" s="46"/>
      <c r="T321" s="46"/>
      <c r="U321" s="46"/>
      <c r="V321" s="46"/>
      <c r="W321" s="46"/>
    </row>
    <row r="322" spans="1:23" ht="18" customHeight="1" x14ac:dyDescent="0.25">
      <c r="A322" s="67" t="s">
        <v>2</v>
      </c>
      <c r="B322" s="76" t="s">
        <v>40</v>
      </c>
      <c r="C322" s="74"/>
      <c r="D322" s="74"/>
      <c r="E322" s="74"/>
      <c r="F322" s="74"/>
      <c r="G322" s="74"/>
      <c r="H322" s="74"/>
      <c r="I322" s="74"/>
      <c r="J322" s="74"/>
      <c r="K322" s="74"/>
      <c r="L322" s="74"/>
      <c r="M322" s="74"/>
      <c r="N322" s="74"/>
      <c r="O322" s="71"/>
      <c r="P322" s="44">
        <f t="shared" si="45"/>
        <v>0</v>
      </c>
      <c r="Q322" s="46"/>
      <c r="R322" s="46"/>
      <c r="S322" s="46"/>
      <c r="T322" s="46"/>
      <c r="U322" s="46"/>
      <c r="V322" s="46"/>
      <c r="W322" s="46"/>
    </row>
    <row r="323" spans="1:23" ht="18" customHeight="1" x14ac:dyDescent="0.25">
      <c r="A323" s="68" t="s">
        <v>12</v>
      </c>
      <c r="B323" s="122" t="s">
        <v>155</v>
      </c>
      <c r="C323" s="40">
        <v>22678.87</v>
      </c>
      <c r="D323" s="40">
        <v>19154.47</v>
      </c>
      <c r="E323" s="71">
        <v>21184.66</v>
      </c>
      <c r="F323" s="71">
        <v>15820</v>
      </c>
      <c r="G323" s="71">
        <v>10868.47</v>
      </c>
      <c r="H323" s="71">
        <v>7898.78</v>
      </c>
      <c r="I323" s="71">
        <v>8253.75</v>
      </c>
      <c r="J323" s="71">
        <v>6327.47</v>
      </c>
      <c r="K323" s="71">
        <v>3997.23</v>
      </c>
      <c r="L323" s="71">
        <v>37272.1</v>
      </c>
      <c r="M323" s="71">
        <v>37272.1</v>
      </c>
      <c r="N323" s="71">
        <v>37272.1</v>
      </c>
      <c r="O323" s="71">
        <f t="shared" ref="O323:O325" si="46">SUM(C323:N323)/12</f>
        <v>19000</v>
      </c>
      <c r="P323" s="238">
        <f t="shared" si="45"/>
        <v>228000</v>
      </c>
      <c r="Q323" s="94">
        <f>D311-P323</f>
        <v>0</v>
      </c>
      <c r="R323" s="62"/>
      <c r="S323" s="62"/>
      <c r="T323" s="62"/>
      <c r="U323" s="62"/>
      <c r="V323" s="62"/>
      <c r="W323" s="62"/>
    </row>
    <row r="324" spans="1:23" ht="18" customHeight="1" x14ac:dyDescent="0.25">
      <c r="A324" s="128" t="s">
        <v>198</v>
      </c>
      <c r="B324" s="126"/>
      <c r="C324" s="71"/>
      <c r="D324" s="71"/>
      <c r="E324" s="71"/>
      <c r="F324" s="71"/>
      <c r="G324" s="71"/>
      <c r="H324" s="71"/>
      <c r="I324" s="71"/>
      <c r="J324" s="71"/>
      <c r="K324" s="71"/>
      <c r="L324" s="71"/>
      <c r="M324" s="71"/>
      <c r="N324" s="71"/>
      <c r="O324" s="71"/>
      <c r="P324" s="44">
        <f t="shared" si="45"/>
        <v>0</v>
      </c>
      <c r="Q324" s="62"/>
      <c r="R324" s="62"/>
      <c r="S324" s="62"/>
      <c r="T324" s="62"/>
      <c r="U324" s="62"/>
      <c r="V324" s="62"/>
      <c r="W324" s="62"/>
    </row>
    <row r="325" spans="1:23" ht="18" customHeight="1" x14ac:dyDescent="0.25">
      <c r="A325" s="67" t="s">
        <v>2</v>
      </c>
      <c r="B325" s="135" t="s">
        <v>199</v>
      </c>
      <c r="C325" s="42">
        <v>280.75</v>
      </c>
      <c r="D325" s="42">
        <v>237.12</v>
      </c>
      <c r="E325" s="74">
        <v>242.5</v>
      </c>
      <c r="F325" s="74">
        <v>176.49</v>
      </c>
      <c r="G325" s="74">
        <v>121.25</v>
      </c>
      <c r="H325" s="74">
        <v>88.12</v>
      </c>
      <c r="I325" s="74">
        <v>92.08</v>
      </c>
      <c r="J325" s="74">
        <v>65.72</v>
      </c>
      <c r="K325" s="74">
        <v>48.66</v>
      </c>
      <c r="L325" s="74">
        <v>513</v>
      </c>
      <c r="M325" s="74">
        <v>513</v>
      </c>
      <c r="N325" s="74">
        <v>513</v>
      </c>
      <c r="O325" s="71">
        <f t="shared" si="46"/>
        <v>240.97416666666666</v>
      </c>
      <c r="P325" s="44">
        <f t="shared" si="45"/>
        <v>2891.69</v>
      </c>
      <c r="Q325" s="46"/>
      <c r="R325" s="46"/>
      <c r="S325" s="46"/>
      <c r="T325" s="46"/>
      <c r="U325" s="46"/>
      <c r="V325" s="46"/>
      <c r="W325" s="46"/>
    </row>
    <row r="326" spans="1:23" ht="18" hidden="1" customHeight="1" x14ac:dyDescent="0.25">
      <c r="A326" s="68" t="s">
        <v>15</v>
      </c>
      <c r="B326" s="69" t="s">
        <v>47</v>
      </c>
      <c r="C326" s="70" t="s">
        <v>2</v>
      </c>
      <c r="D326" s="70" t="s">
        <v>2</v>
      </c>
      <c r="E326" s="70" t="s">
        <v>2</v>
      </c>
      <c r="F326" s="70" t="s">
        <v>2</v>
      </c>
      <c r="G326" s="70" t="s">
        <v>2</v>
      </c>
      <c r="H326" s="70" t="s">
        <v>2</v>
      </c>
      <c r="I326" s="70" t="s">
        <v>2</v>
      </c>
      <c r="J326" s="70" t="s">
        <v>2</v>
      </c>
      <c r="K326" s="70" t="s">
        <v>2</v>
      </c>
      <c r="L326" s="70" t="s">
        <v>2</v>
      </c>
      <c r="M326" s="70" t="s">
        <v>2</v>
      </c>
      <c r="N326" s="70" t="s">
        <v>2</v>
      </c>
      <c r="O326" s="72" t="s">
        <v>115</v>
      </c>
      <c r="P326" s="44">
        <f t="shared" ref="P326:P354" si="47">SUM(C326:N326)</f>
        <v>0</v>
      </c>
      <c r="Q326" s="62"/>
      <c r="R326" s="62"/>
      <c r="S326" s="62"/>
      <c r="T326" s="62"/>
      <c r="U326" s="62"/>
      <c r="V326" s="62"/>
      <c r="W326" s="62"/>
    </row>
    <row r="327" spans="1:23" ht="18" hidden="1" customHeight="1" x14ac:dyDescent="0.25">
      <c r="A327" s="67" t="s">
        <v>2</v>
      </c>
      <c r="B327" s="53" t="s">
        <v>48</v>
      </c>
      <c r="C327" s="74" t="s">
        <v>2</v>
      </c>
      <c r="D327" s="74" t="s">
        <v>2</v>
      </c>
      <c r="E327" s="74" t="s">
        <v>2</v>
      </c>
      <c r="F327" s="74" t="s">
        <v>2</v>
      </c>
      <c r="G327" s="74" t="s">
        <v>2</v>
      </c>
      <c r="H327" s="74" t="s">
        <v>2</v>
      </c>
      <c r="I327" s="74" t="s">
        <v>2</v>
      </c>
      <c r="J327" s="74" t="s">
        <v>2</v>
      </c>
      <c r="K327" s="74" t="s">
        <v>2</v>
      </c>
      <c r="L327" s="74" t="s">
        <v>2</v>
      </c>
      <c r="M327" s="74" t="s">
        <v>2</v>
      </c>
      <c r="N327" s="74" t="s">
        <v>2</v>
      </c>
      <c r="O327" s="72" t="s">
        <v>115</v>
      </c>
      <c r="P327" s="44">
        <f t="shared" si="47"/>
        <v>0</v>
      </c>
      <c r="Q327" s="46"/>
      <c r="R327" s="46"/>
      <c r="S327" s="46"/>
      <c r="T327" s="46"/>
      <c r="U327" s="46"/>
      <c r="V327" s="46"/>
      <c r="W327" s="46"/>
    </row>
    <row r="328" spans="1:23" ht="18" hidden="1" customHeight="1" x14ac:dyDescent="0.25">
      <c r="A328" s="67" t="s">
        <v>2</v>
      </c>
      <c r="B328" s="76" t="s">
        <v>40</v>
      </c>
      <c r="C328" s="74" t="s">
        <v>2</v>
      </c>
      <c r="D328" s="74" t="s">
        <v>2</v>
      </c>
      <c r="E328" s="74" t="s">
        <v>2</v>
      </c>
      <c r="F328" s="74" t="s">
        <v>2</v>
      </c>
      <c r="G328" s="74" t="s">
        <v>2</v>
      </c>
      <c r="H328" s="74" t="s">
        <v>2</v>
      </c>
      <c r="I328" s="74" t="s">
        <v>2</v>
      </c>
      <c r="J328" s="74" t="s">
        <v>2</v>
      </c>
      <c r="K328" s="74" t="s">
        <v>2</v>
      </c>
      <c r="L328" s="74" t="s">
        <v>2</v>
      </c>
      <c r="M328" s="74" t="s">
        <v>2</v>
      </c>
      <c r="N328" s="74" t="s">
        <v>2</v>
      </c>
      <c r="O328" s="72" t="s">
        <v>2</v>
      </c>
      <c r="P328" s="44">
        <f t="shared" si="47"/>
        <v>0</v>
      </c>
      <c r="Q328" s="46"/>
      <c r="R328" s="46"/>
      <c r="S328" s="46"/>
      <c r="T328" s="46"/>
      <c r="U328" s="46"/>
      <c r="V328" s="46"/>
      <c r="W328" s="46"/>
    </row>
    <row r="329" spans="1:23" ht="18" hidden="1" customHeight="1" x14ac:dyDescent="0.25">
      <c r="A329" s="68" t="s">
        <v>19</v>
      </c>
      <c r="B329" s="69" t="s">
        <v>51</v>
      </c>
      <c r="C329" s="70" t="s">
        <v>2</v>
      </c>
      <c r="D329" s="70" t="s">
        <v>2</v>
      </c>
      <c r="E329" s="70" t="s">
        <v>2</v>
      </c>
      <c r="F329" s="70" t="s">
        <v>2</v>
      </c>
      <c r="G329" s="70" t="s">
        <v>2</v>
      </c>
      <c r="H329" s="70" t="s">
        <v>2</v>
      </c>
      <c r="I329" s="70" t="s">
        <v>2</v>
      </c>
      <c r="J329" s="70" t="s">
        <v>2</v>
      </c>
      <c r="K329" s="70" t="s">
        <v>2</v>
      </c>
      <c r="L329" s="70" t="s">
        <v>2</v>
      </c>
      <c r="M329" s="70" t="s">
        <v>2</v>
      </c>
      <c r="N329" s="70" t="s">
        <v>2</v>
      </c>
      <c r="O329" s="72" t="s">
        <v>2</v>
      </c>
      <c r="P329" s="44">
        <f t="shared" si="47"/>
        <v>0</v>
      </c>
      <c r="Q329" s="62"/>
      <c r="R329" s="62"/>
      <c r="S329" s="62"/>
      <c r="T329" s="62"/>
      <c r="U329" s="62"/>
      <c r="V329" s="62"/>
      <c r="W329" s="62"/>
    </row>
    <row r="330" spans="1:23" ht="18" hidden="1" customHeight="1" x14ac:dyDescent="0.25">
      <c r="A330" s="67" t="s">
        <v>52</v>
      </c>
      <c r="B330" s="77" t="s">
        <v>53</v>
      </c>
      <c r="C330" s="74" t="s">
        <v>2</v>
      </c>
      <c r="D330" s="74" t="s">
        <v>2</v>
      </c>
      <c r="E330" s="74" t="s">
        <v>2</v>
      </c>
      <c r="F330" s="74" t="s">
        <v>2</v>
      </c>
      <c r="G330" s="74" t="s">
        <v>2</v>
      </c>
      <c r="H330" s="74" t="s">
        <v>2</v>
      </c>
      <c r="I330" s="74" t="s">
        <v>2</v>
      </c>
      <c r="J330" s="74" t="s">
        <v>2</v>
      </c>
      <c r="K330" s="74" t="s">
        <v>2</v>
      </c>
      <c r="L330" s="74" t="s">
        <v>2</v>
      </c>
      <c r="M330" s="74" t="s">
        <v>2</v>
      </c>
      <c r="N330" s="74" t="s">
        <v>2</v>
      </c>
      <c r="O330" s="72" t="s">
        <v>115</v>
      </c>
      <c r="P330" s="44">
        <f t="shared" si="47"/>
        <v>0</v>
      </c>
      <c r="Q330" s="46"/>
      <c r="R330" s="46"/>
      <c r="S330" s="46"/>
      <c r="T330" s="46"/>
      <c r="U330" s="46"/>
      <c r="V330" s="46"/>
      <c r="W330" s="46"/>
    </row>
    <row r="331" spans="1:23" ht="18" hidden="1" customHeight="1" x14ac:dyDescent="0.25">
      <c r="A331" s="67" t="s">
        <v>2</v>
      </c>
      <c r="B331" s="77" t="s">
        <v>54</v>
      </c>
      <c r="C331" s="74" t="s">
        <v>2</v>
      </c>
      <c r="D331" s="74" t="s">
        <v>2</v>
      </c>
      <c r="E331" s="74" t="s">
        <v>2</v>
      </c>
      <c r="F331" s="74" t="s">
        <v>2</v>
      </c>
      <c r="G331" s="74" t="s">
        <v>2</v>
      </c>
      <c r="H331" s="74" t="s">
        <v>2</v>
      </c>
      <c r="I331" s="74" t="s">
        <v>2</v>
      </c>
      <c r="J331" s="74" t="s">
        <v>2</v>
      </c>
      <c r="K331" s="74" t="s">
        <v>2</v>
      </c>
      <c r="L331" s="74" t="s">
        <v>2</v>
      </c>
      <c r="M331" s="74" t="s">
        <v>2</v>
      </c>
      <c r="N331" s="74" t="s">
        <v>2</v>
      </c>
      <c r="O331" s="72" t="s">
        <v>115</v>
      </c>
      <c r="P331" s="44">
        <f t="shared" si="47"/>
        <v>0</v>
      </c>
      <c r="Q331" s="46"/>
      <c r="R331" s="46"/>
      <c r="S331" s="46"/>
      <c r="T331" s="46"/>
      <c r="U331" s="46"/>
      <c r="V331" s="46"/>
      <c r="W331" s="46"/>
    </row>
    <row r="332" spans="1:23" ht="18" hidden="1" customHeight="1" x14ac:dyDescent="0.25">
      <c r="A332" s="67" t="s">
        <v>55</v>
      </c>
      <c r="B332" s="77" t="s">
        <v>53</v>
      </c>
      <c r="C332" s="74" t="s">
        <v>2</v>
      </c>
      <c r="D332" s="74" t="s">
        <v>2</v>
      </c>
      <c r="E332" s="74" t="s">
        <v>2</v>
      </c>
      <c r="F332" s="74" t="s">
        <v>2</v>
      </c>
      <c r="G332" s="74" t="s">
        <v>2</v>
      </c>
      <c r="H332" s="74" t="s">
        <v>2</v>
      </c>
      <c r="I332" s="74" t="s">
        <v>2</v>
      </c>
      <c r="J332" s="74" t="s">
        <v>2</v>
      </c>
      <c r="K332" s="74" t="s">
        <v>2</v>
      </c>
      <c r="L332" s="74" t="s">
        <v>2</v>
      </c>
      <c r="M332" s="74" t="s">
        <v>2</v>
      </c>
      <c r="N332" s="74" t="s">
        <v>2</v>
      </c>
      <c r="O332" s="72" t="s">
        <v>115</v>
      </c>
      <c r="P332" s="44">
        <f t="shared" si="47"/>
        <v>0</v>
      </c>
      <c r="Q332" s="46"/>
      <c r="R332" s="46"/>
      <c r="S332" s="46"/>
      <c r="T332" s="46"/>
      <c r="U332" s="46"/>
      <c r="V332" s="46"/>
      <c r="W332" s="46"/>
    </row>
    <row r="333" spans="1:23" ht="18" hidden="1" customHeight="1" x14ac:dyDescent="0.25">
      <c r="A333" s="67" t="s">
        <v>2</v>
      </c>
      <c r="B333" s="77" t="s">
        <v>54</v>
      </c>
      <c r="C333" s="74" t="s">
        <v>2</v>
      </c>
      <c r="D333" s="74" t="s">
        <v>2</v>
      </c>
      <c r="E333" s="74" t="s">
        <v>2</v>
      </c>
      <c r="F333" s="74" t="s">
        <v>2</v>
      </c>
      <c r="G333" s="74" t="s">
        <v>2</v>
      </c>
      <c r="H333" s="74" t="s">
        <v>2</v>
      </c>
      <c r="I333" s="74" t="s">
        <v>2</v>
      </c>
      <c r="J333" s="74" t="s">
        <v>2</v>
      </c>
      <c r="K333" s="74" t="s">
        <v>2</v>
      </c>
      <c r="L333" s="74" t="s">
        <v>2</v>
      </c>
      <c r="M333" s="74" t="s">
        <v>2</v>
      </c>
      <c r="N333" s="74" t="s">
        <v>2</v>
      </c>
      <c r="O333" s="72" t="s">
        <v>115</v>
      </c>
      <c r="P333" s="44">
        <f t="shared" si="47"/>
        <v>0</v>
      </c>
      <c r="Q333" s="46"/>
      <c r="R333" s="46"/>
      <c r="S333" s="46"/>
      <c r="T333" s="46"/>
      <c r="U333" s="46"/>
      <c r="V333" s="46"/>
      <c r="W333" s="46"/>
    </row>
    <row r="334" spans="1:23" ht="18" hidden="1" customHeight="1" x14ac:dyDescent="0.25">
      <c r="A334" s="68" t="s">
        <v>56</v>
      </c>
      <c r="B334" s="69" t="s">
        <v>111</v>
      </c>
      <c r="C334" s="70" t="s">
        <v>2</v>
      </c>
      <c r="D334" s="70" t="s">
        <v>2</v>
      </c>
      <c r="E334" s="70" t="s">
        <v>2</v>
      </c>
      <c r="F334" s="70" t="s">
        <v>2</v>
      </c>
      <c r="G334" s="70" t="s">
        <v>2</v>
      </c>
      <c r="H334" s="70" t="s">
        <v>2</v>
      </c>
      <c r="I334" s="70" t="s">
        <v>2</v>
      </c>
      <c r="J334" s="70" t="s">
        <v>2</v>
      </c>
      <c r="K334" s="70" t="s">
        <v>2</v>
      </c>
      <c r="L334" s="70" t="s">
        <v>2</v>
      </c>
      <c r="M334" s="70" t="s">
        <v>2</v>
      </c>
      <c r="N334" s="70" t="s">
        <v>2</v>
      </c>
      <c r="O334" s="72" t="s">
        <v>2</v>
      </c>
      <c r="P334" s="44">
        <f t="shared" si="47"/>
        <v>0</v>
      </c>
      <c r="Q334" s="62"/>
      <c r="R334" s="62"/>
      <c r="S334" s="62"/>
      <c r="T334" s="62"/>
      <c r="U334" s="62"/>
      <c r="V334" s="62"/>
      <c r="W334" s="62"/>
    </row>
    <row r="335" spans="1:23" ht="18" hidden="1" customHeight="1" x14ac:dyDescent="0.25">
      <c r="A335" s="67" t="s">
        <v>58</v>
      </c>
      <c r="B335" s="53" t="s">
        <v>59</v>
      </c>
      <c r="C335" s="74" t="s">
        <v>2</v>
      </c>
      <c r="D335" s="74" t="s">
        <v>2</v>
      </c>
      <c r="E335" s="74" t="s">
        <v>2</v>
      </c>
      <c r="F335" s="74" t="s">
        <v>2</v>
      </c>
      <c r="G335" s="74" t="s">
        <v>2</v>
      </c>
      <c r="H335" s="74" t="s">
        <v>2</v>
      </c>
      <c r="I335" s="74" t="s">
        <v>2</v>
      </c>
      <c r="J335" s="74" t="s">
        <v>2</v>
      </c>
      <c r="K335" s="74" t="s">
        <v>2</v>
      </c>
      <c r="L335" s="74" t="s">
        <v>2</v>
      </c>
      <c r="M335" s="74" t="s">
        <v>2</v>
      </c>
      <c r="N335" s="74" t="s">
        <v>2</v>
      </c>
      <c r="O335" s="72" t="s">
        <v>2</v>
      </c>
      <c r="P335" s="44">
        <f t="shared" si="47"/>
        <v>0</v>
      </c>
      <c r="Q335" s="46"/>
      <c r="R335" s="46"/>
      <c r="S335" s="46"/>
      <c r="T335" s="46"/>
      <c r="U335" s="46"/>
      <c r="V335" s="46"/>
      <c r="W335" s="46"/>
    </row>
    <row r="336" spans="1:23" ht="18" hidden="1" customHeight="1" x14ac:dyDescent="0.25">
      <c r="A336" s="78" t="s">
        <v>2</v>
      </c>
      <c r="B336" s="77" t="s">
        <v>60</v>
      </c>
      <c r="C336" s="74" t="s">
        <v>2</v>
      </c>
      <c r="D336" s="74" t="s">
        <v>2</v>
      </c>
      <c r="E336" s="74" t="s">
        <v>2</v>
      </c>
      <c r="F336" s="74" t="s">
        <v>2</v>
      </c>
      <c r="G336" s="74" t="s">
        <v>2</v>
      </c>
      <c r="H336" s="74" t="s">
        <v>2</v>
      </c>
      <c r="I336" s="74" t="s">
        <v>2</v>
      </c>
      <c r="J336" s="74" t="s">
        <v>2</v>
      </c>
      <c r="K336" s="74" t="s">
        <v>2</v>
      </c>
      <c r="L336" s="74" t="s">
        <v>2</v>
      </c>
      <c r="M336" s="74" t="s">
        <v>2</v>
      </c>
      <c r="N336" s="74" t="s">
        <v>2</v>
      </c>
      <c r="O336" s="72" t="s">
        <v>2</v>
      </c>
      <c r="P336" s="44">
        <f t="shared" si="47"/>
        <v>0</v>
      </c>
      <c r="Q336" s="46"/>
      <c r="R336" s="46"/>
      <c r="S336" s="46"/>
      <c r="T336" s="46"/>
      <c r="U336" s="46"/>
      <c r="V336" s="46"/>
      <c r="W336" s="46"/>
    </row>
    <row r="337" spans="1:23" ht="18" hidden="1" customHeight="1" x14ac:dyDescent="0.25">
      <c r="A337" s="81" t="s">
        <v>2</v>
      </c>
      <c r="B337" s="77" t="s">
        <v>61</v>
      </c>
      <c r="C337" s="74" t="s">
        <v>2</v>
      </c>
      <c r="D337" s="74" t="s">
        <v>2</v>
      </c>
      <c r="E337" s="74" t="s">
        <v>2</v>
      </c>
      <c r="F337" s="74" t="s">
        <v>2</v>
      </c>
      <c r="G337" s="74" t="s">
        <v>2</v>
      </c>
      <c r="H337" s="74" t="s">
        <v>2</v>
      </c>
      <c r="I337" s="74" t="s">
        <v>2</v>
      </c>
      <c r="J337" s="74" t="s">
        <v>2</v>
      </c>
      <c r="K337" s="74" t="s">
        <v>2</v>
      </c>
      <c r="L337" s="74" t="s">
        <v>2</v>
      </c>
      <c r="M337" s="74" t="s">
        <v>2</v>
      </c>
      <c r="N337" s="74" t="s">
        <v>2</v>
      </c>
      <c r="O337" s="72" t="s">
        <v>2</v>
      </c>
      <c r="P337" s="44">
        <f t="shared" si="47"/>
        <v>0</v>
      </c>
      <c r="Q337" s="46"/>
      <c r="R337" s="46"/>
      <c r="S337" s="46"/>
      <c r="T337" s="46"/>
      <c r="U337" s="46"/>
      <c r="V337" s="46"/>
      <c r="W337" s="46"/>
    </row>
    <row r="338" spans="1:23" ht="18" hidden="1" customHeight="1" x14ac:dyDescent="0.25">
      <c r="A338" s="81" t="s">
        <v>62</v>
      </c>
      <c r="B338" s="53" t="s">
        <v>63</v>
      </c>
      <c r="C338" s="74" t="s">
        <v>2</v>
      </c>
      <c r="D338" s="74" t="s">
        <v>2</v>
      </c>
      <c r="E338" s="74" t="s">
        <v>2</v>
      </c>
      <c r="F338" s="74" t="s">
        <v>2</v>
      </c>
      <c r="G338" s="74" t="s">
        <v>2</v>
      </c>
      <c r="H338" s="74" t="s">
        <v>2</v>
      </c>
      <c r="I338" s="74" t="s">
        <v>2</v>
      </c>
      <c r="J338" s="74" t="s">
        <v>2</v>
      </c>
      <c r="K338" s="74" t="s">
        <v>2</v>
      </c>
      <c r="L338" s="74" t="s">
        <v>2</v>
      </c>
      <c r="M338" s="74" t="s">
        <v>2</v>
      </c>
      <c r="N338" s="74" t="s">
        <v>2</v>
      </c>
      <c r="O338" s="72" t="s">
        <v>2</v>
      </c>
      <c r="P338" s="44">
        <f t="shared" si="47"/>
        <v>0</v>
      </c>
      <c r="Q338" s="46"/>
      <c r="R338" s="46"/>
      <c r="S338" s="46"/>
      <c r="T338" s="46"/>
      <c r="U338" s="46"/>
      <c r="V338" s="46"/>
      <c r="W338" s="46"/>
    </row>
    <row r="339" spans="1:23" ht="18" hidden="1" customHeight="1" x14ac:dyDescent="0.25">
      <c r="A339" s="78" t="s">
        <v>2</v>
      </c>
      <c r="B339" s="79" t="s">
        <v>10</v>
      </c>
      <c r="C339" s="74" t="s">
        <v>2</v>
      </c>
      <c r="D339" s="74" t="s">
        <v>2</v>
      </c>
      <c r="E339" s="74" t="s">
        <v>2</v>
      </c>
      <c r="F339" s="74" t="s">
        <v>2</v>
      </c>
      <c r="G339" s="74" t="s">
        <v>2</v>
      </c>
      <c r="H339" s="74" t="s">
        <v>2</v>
      </c>
      <c r="I339" s="74" t="s">
        <v>2</v>
      </c>
      <c r="J339" s="74" t="s">
        <v>2</v>
      </c>
      <c r="K339" s="74" t="s">
        <v>2</v>
      </c>
      <c r="L339" s="74" t="s">
        <v>2</v>
      </c>
      <c r="M339" s="74" t="s">
        <v>2</v>
      </c>
      <c r="N339" s="74" t="s">
        <v>2</v>
      </c>
      <c r="O339" s="72" t="s">
        <v>2</v>
      </c>
      <c r="P339" s="44">
        <f t="shared" si="47"/>
        <v>0</v>
      </c>
      <c r="Q339" s="46"/>
      <c r="R339" s="46"/>
      <c r="S339" s="46"/>
      <c r="T339" s="46"/>
      <c r="U339" s="46"/>
      <c r="V339" s="46"/>
      <c r="W339" s="46"/>
    </row>
    <row r="340" spans="1:23" ht="18" hidden="1" customHeight="1" x14ac:dyDescent="0.25">
      <c r="A340" s="78" t="s">
        <v>2</v>
      </c>
      <c r="B340" s="79" t="s">
        <v>13</v>
      </c>
      <c r="C340" s="74" t="s">
        <v>2</v>
      </c>
      <c r="D340" s="74" t="s">
        <v>2</v>
      </c>
      <c r="E340" s="74" t="s">
        <v>2</v>
      </c>
      <c r="F340" s="74" t="s">
        <v>2</v>
      </c>
      <c r="G340" s="74" t="s">
        <v>2</v>
      </c>
      <c r="H340" s="74" t="s">
        <v>2</v>
      </c>
      <c r="I340" s="74" t="s">
        <v>2</v>
      </c>
      <c r="J340" s="74" t="s">
        <v>2</v>
      </c>
      <c r="K340" s="74" t="s">
        <v>2</v>
      </c>
      <c r="L340" s="74" t="s">
        <v>2</v>
      </c>
      <c r="M340" s="74" t="s">
        <v>2</v>
      </c>
      <c r="N340" s="74" t="s">
        <v>2</v>
      </c>
      <c r="O340" s="72" t="s">
        <v>2</v>
      </c>
      <c r="P340" s="44">
        <f t="shared" si="47"/>
        <v>0</v>
      </c>
      <c r="Q340" s="46"/>
      <c r="R340" s="46"/>
      <c r="S340" s="46"/>
      <c r="T340" s="46"/>
      <c r="U340" s="46"/>
      <c r="V340" s="46"/>
      <c r="W340" s="46"/>
    </row>
    <row r="341" spans="1:23" ht="18" hidden="1" customHeight="1" x14ac:dyDescent="0.25">
      <c r="A341" s="78" t="s">
        <v>2</v>
      </c>
      <c r="B341" s="79" t="s">
        <v>16</v>
      </c>
      <c r="C341" s="74" t="s">
        <v>2</v>
      </c>
      <c r="D341" s="74" t="s">
        <v>2</v>
      </c>
      <c r="E341" s="74" t="s">
        <v>2</v>
      </c>
      <c r="F341" s="74" t="s">
        <v>2</v>
      </c>
      <c r="G341" s="74" t="s">
        <v>2</v>
      </c>
      <c r="H341" s="74" t="s">
        <v>2</v>
      </c>
      <c r="I341" s="74" t="s">
        <v>2</v>
      </c>
      <c r="J341" s="74" t="s">
        <v>2</v>
      </c>
      <c r="K341" s="74" t="s">
        <v>2</v>
      </c>
      <c r="L341" s="74" t="s">
        <v>2</v>
      </c>
      <c r="M341" s="74" t="s">
        <v>2</v>
      </c>
      <c r="N341" s="74" t="s">
        <v>2</v>
      </c>
      <c r="O341" s="72" t="s">
        <v>2</v>
      </c>
      <c r="P341" s="44">
        <f t="shared" si="47"/>
        <v>0</v>
      </c>
      <c r="Q341" s="46"/>
      <c r="R341" s="46"/>
      <c r="S341" s="46"/>
      <c r="T341" s="46"/>
      <c r="U341" s="46"/>
      <c r="V341" s="46"/>
      <c r="W341" s="46"/>
    </row>
    <row r="342" spans="1:23" ht="18" hidden="1" customHeight="1" x14ac:dyDescent="0.25">
      <c r="A342" s="67" t="s">
        <v>2</v>
      </c>
      <c r="B342" s="79" t="s">
        <v>20</v>
      </c>
      <c r="C342" s="74" t="s">
        <v>2</v>
      </c>
      <c r="D342" s="74" t="s">
        <v>2</v>
      </c>
      <c r="E342" s="74" t="s">
        <v>2</v>
      </c>
      <c r="F342" s="74" t="s">
        <v>2</v>
      </c>
      <c r="G342" s="74" t="s">
        <v>2</v>
      </c>
      <c r="H342" s="74" t="s">
        <v>2</v>
      </c>
      <c r="I342" s="74" t="s">
        <v>2</v>
      </c>
      <c r="J342" s="74" t="s">
        <v>2</v>
      </c>
      <c r="K342" s="74" t="s">
        <v>2</v>
      </c>
      <c r="L342" s="74" t="s">
        <v>2</v>
      </c>
      <c r="M342" s="74" t="s">
        <v>2</v>
      </c>
      <c r="N342" s="74" t="s">
        <v>2</v>
      </c>
      <c r="O342" s="72" t="s">
        <v>2</v>
      </c>
      <c r="P342" s="44">
        <f t="shared" si="47"/>
        <v>0</v>
      </c>
      <c r="Q342" s="46"/>
      <c r="R342" s="46"/>
      <c r="S342" s="46"/>
      <c r="T342" s="46"/>
      <c r="U342" s="46"/>
      <c r="V342" s="46"/>
      <c r="W342" s="46"/>
    </row>
    <row r="343" spans="1:23" ht="18" customHeight="1" x14ac:dyDescent="0.3">
      <c r="A343" s="434" t="s">
        <v>64</v>
      </c>
      <c r="B343" s="434"/>
      <c r="C343" s="434"/>
      <c r="D343" s="434"/>
      <c r="E343" s="434"/>
      <c r="F343" s="434"/>
      <c r="G343" s="434"/>
      <c r="H343" s="434"/>
      <c r="I343" s="434"/>
      <c r="J343" s="434"/>
      <c r="K343" s="434"/>
      <c r="L343" s="434"/>
      <c r="M343" s="434"/>
      <c r="N343" s="434"/>
      <c r="O343" s="82" t="s">
        <v>2</v>
      </c>
      <c r="P343" s="44">
        <f t="shared" si="47"/>
        <v>0</v>
      </c>
      <c r="Q343" s="46"/>
      <c r="R343" s="46"/>
      <c r="S343" s="46"/>
      <c r="T343" s="46"/>
      <c r="U343" s="46"/>
      <c r="V343" s="46"/>
      <c r="W343" s="46"/>
    </row>
    <row r="344" spans="1:23" ht="46.5" customHeight="1" x14ac:dyDescent="0.25">
      <c r="A344" s="438" t="s">
        <v>202</v>
      </c>
      <c r="B344" s="438"/>
      <c r="C344" s="438"/>
      <c r="D344" s="438"/>
      <c r="E344" s="438"/>
      <c r="F344" s="438"/>
      <c r="G344" s="438"/>
      <c r="H344" s="438"/>
      <c r="I344" s="438"/>
      <c r="J344" s="438"/>
      <c r="K344" s="438"/>
      <c r="L344" s="438"/>
      <c r="M344" s="438"/>
      <c r="N344" s="438"/>
      <c r="O344" s="438"/>
      <c r="P344" s="44">
        <f t="shared" si="47"/>
        <v>0</v>
      </c>
      <c r="Q344" s="46"/>
      <c r="R344" s="46"/>
      <c r="S344" s="46"/>
      <c r="T344" s="46"/>
      <c r="U344" s="46"/>
      <c r="V344" s="46"/>
      <c r="W344" s="46"/>
    </row>
    <row r="345" spans="1:23" ht="63" customHeight="1" x14ac:dyDescent="0.25">
      <c r="A345" s="47" t="s">
        <v>2</v>
      </c>
      <c r="B345" s="132" t="s">
        <v>2</v>
      </c>
      <c r="C345" s="48" t="s">
        <v>3</v>
      </c>
      <c r="D345" s="48" t="s">
        <v>4</v>
      </c>
      <c r="E345" s="130" t="s">
        <v>148</v>
      </c>
      <c r="F345" s="48" t="s">
        <v>5</v>
      </c>
      <c r="G345" s="130" t="s">
        <v>149</v>
      </c>
      <c r="H345" s="48" t="s">
        <v>6</v>
      </c>
      <c r="I345" s="130" t="s">
        <v>150</v>
      </c>
      <c r="J345" s="49"/>
      <c r="K345" s="49"/>
      <c r="L345" s="289"/>
      <c r="M345" s="290"/>
      <c r="N345" s="290"/>
      <c r="O345" s="290"/>
      <c r="P345" s="44">
        <f t="shared" si="47"/>
        <v>0</v>
      </c>
      <c r="Q345" s="46"/>
      <c r="R345" s="46"/>
      <c r="S345" s="46"/>
      <c r="T345" s="46"/>
      <c r="U345" s="46"/>
      <c r="V345" s="46"/>
      <c r="W345" s="46"/>
    </row>
    <row r="346" spans="1:23" ht="18" customHeight="1" x14ac:dyDescent="0.25">
      <c r="A346" s="52" t="s">
        <v>9</v>
      </c>
      <c r="B346" s="53" t="s">
        <v>10</v>
      </c>
      <c r="C346" s="53">
        <v>739434.31</v>
      </c>
      <c r="D346" s="171">
        <v>163071.41</v>
      </c>
      <c r="E346" s="131">
        <f>C355+D355+E355+F355+G355+H355+I355+J355+K355+L355+M355+N355</f>
        <v>24457.07</v>
      </c>
      <c r="F346" s="53">
        <v>73181</v>
      </c>
      <c r="G346" s="134">
        <v>5768</v>
      </c>
      <c r="H346" s="172">
        <f>D346-F346</f>
        <v>89890.41</v>
      </c>
      <c r="I346" s="265">
        <f>E346-G346</f>
        <v>18689.07</v>
      </c>
      <c r="J346" s="49"/>
      <c r="K346" s="49"/>
      <c r="L346" s="289"/>
      <c r="M346" s="290"/>
      <c r="N346" s="291"/>
      <c r="O346" s="292"/>
      <c r="P346" s="44">
        <f t="shared" si="47"/>
        <v>1114491.27</v>
      </c>
      <c r="Q346" s="46"/>
      <c r="R346" s="46"/>
      <c r="S346" s="46"/>
      <c r="T346" s="46"/>
      <c r="U346" s="46"/>
      <c r="V346" s="46"/>
      <c r="W346" s="46"/>
    </row>
    <row r="347" spans="1:23" ht="18" customHeight="1" x14ac:dyDescent="0.25">
      <c r="A347" s="52" t="s">
        <v>12</v>
      </c>
      <c r="B347" s="53" t="s">
        <v>13</v>
      </c>
      <c r="C347" s="53">
        <v>1044.57</v>
      </c>
      <c r="D347" s="53">
        <v>138382.38</v>
      </c>
      <c r="E347" s="131">
        <f>C367+D367+E367+F367+G367+H367+I367+J367+K367+L367+M367+N367</f>
        <v>85170.69</v>
      </c>
      <c r="F347" s="53">
        <v>55228</v>
      </c>
      <c r="G347" s="134">
        <v>27743</v>
      </c>
      <c r="H347" s="54">
        <v>83154.38</v>
      </c>
      <c r="I347" s="265">
        <f>E347-G347</f>
        <v>57427.69</v>
      </c>
      <c r="J347" s="49"/>
      <c r="K347" s="49"/>
      <c r="L347" s="289"/>
      <c r="M347" s="290"/>
      <c r="N347" s="291"/>
      <c r="O347" s="292"/>
      <c r="P347" s="44">
        <f t="shared" si="47"/>
        <v>448150.71</v>
      </c>
      <c r="Q347" s="46"/>
      <c r="R347" s="46"/>
      <c r="S347" s="46"/>
      <c r="T347" s="46"/>
      <c r="U347" s="46"/>
      <c r="V347" s="46"/>
      <c r="W347" s="46"/>
    </row>
    <row r="348" spans="1:23" ht="18" customHeight="1" x14ac:dyDescent="0.25">
      <c r="A348" s="52" t="s">
        <v>15</v>
      </c>
      <c r="B348" s="53" t="s">
        <v>16</v>
      </c>
      <c r="C348" s="53">
        <v>0</v>
      </c>
      <c r="D348" s="53">
        <v>0</v>
      </c>
      <c r="E348" s="134">
        <v>0</v>
      </c>
      <c r="F348" s="53">
        <v>0</v>
      </c>
      <c r="G348" s="53">
        <v>0</v>
      </c>
      <c r="H348" s="53">
        <v>0</v>
      </c>
      <c r="I348" s="53">
        <v>0</v>
      </c>
      <c r="J348" s="49"/>
      <c r="K348" s="49"/>
      <c r="L348" s="289"/>
      <c r="M348" s="290"/>
      <c r="N348" s="290"/>
      <c r="O348" s="293"/>
      <c r="P348" s="44">
        <f t="shared" si="47"/>
        <v>0</v>
      </c>
      <c r="Q348" s="46"/>
      <c r="R348" s="46"/>
      <c r="S348" s="46"/>
      <c r="T348" s="46"/>
      <c r="U348" s="46"/>
      <c r="V348" s="46"/>
      <c r="W348" s="46"/>
    </row>
    <row r="349" spans="1:23" ht="18" customHeight="1" x14ac:dyDescent="0.25">
      <c r="A349" s="52" t="s">
        <v>19</v>
      </c>
      <c r="B349" s="53" t="s">
        <v>20</v>
      </c>
      <c r="C349" s="53">
        <v>0</v>
      </c>
      <c r="D349" s="53">
        <v>0</v>
      </c>
      <c r="E349" s="134">
        <v>0</v>
      </c>
      <c r="F349" s="53">
        <v>0</v>
      </c>
      <c r="G349" s="53">
        <v>0</v>
      </c>
      <c r="H349" s="53">
        <v>0</v>
      </c>
      <c r="I349" s="53">
        <v>0</v>
      </c>
      <c r="J349" s="49"/>
      <c r="K349" s="49"/>
      <c r="L349" s="289"/>
      <c r="M349" s="289"/>
      <c r="N349" s="294"/>
      <c r="O349" s="295"/>
      <c r="P349" s="44">
        <f t="shared" si="47"/>
        <v>0</v>
      </c>
      <c r="Q349" s="46"/>
      <c r="R349" s="46"/>
      <c r="S349" s="46"/>
      <c r="T349" s="46"/>
      <c r="U349" s="46"/>
      <c r="V349" s="46"/>
      <c r="W349" s="46"/>
    </row>
    <row r="350" spans="1:23" ht="18" customHeight="1" x14ac:dyDescent="0.25">
      <c r="A350" s="52" t="s">
        <v>21</v>
      </c>
      <c r="B350" s="53" t="s">
        <v>22</v>
      </c>
      <c r="C350" s="53">
        <v>0</v>
      </c>
      <c r="D350" s="53">
        <v>0</v>
      </c>
      <c r="E350" s="134">
        <v>0</v>
      </c>
      <c r="F350" s="53">
        <v>0</v>
      </c>
      <c r="G350" s="53">
        <v>0</v>
      </c>
      <c r="H350" s="53">
        <v>0</v>
      </c>
      <c r="I350" s="53">
        <v>0</v>
      </c>
      <c r="J350" s="49"/>
      <c r="K350" s="49"/>
      <c r="L350" s="49"/>
      <c r="M350" s="49"/>
      <c r="N350" s="60"/>
      <c r="O350" s="61"/>
      <c r="P350" s="44">
        <f t="shared" si="47"/>
        <v>0</v>
      </c>
      <c r="Q350" s="46"/>
      <c r="R350" s="46"/>
      <c r="S350" s="46"/>
      <c r="T350" s="46"/>
      <c r="U350" s="46"/>
      <c r="V350" s="46"/>
      <c r="W350" s="46"/>
    </row>
    <row r="351" spans="1:23" ht="18" customHeight="1" x14ac:dyDescent="0.25">
      <c r="A351" s="49"/>
      <c r="B351" s="49"/>
      <c r="C351" s="49"/>
      <c r="D351" s="49"/>
      <c r="E351" s="170"/>
      <c r="F351" s="49"/>
      <c r="G351" s="49"/>
      <c r="H351" s="49"/>
      <c r="I351" s="49"/>
      <c r="J351" s="49"/>
      <c r="K351" s="49"/>
      <c r="L351" s="49"/>
      <c r="M351" s="49"/>
      <c r="N351" s="60"/>
      <c r="O351" s="61"/>
      <c r="P351" s="44">
        <f t="shared" si="47"/>
        <v>0</v>
      </c>
      <c r="Q351" s="46"/>
      <c r="R351" s="46"/>
      <c r="S351" s="46"/>
      <c r="T351" s="46"/>
      <c r="U351" s="46"/>
      <c r="V351" s="46"/>
      <c r="W351" s="46"/>
    </row>
    <row r="352" spans="1:23" ht="18" customHeight="1" x14ac:dyDescent="0.25">
      <c r="A352" s="63" t="s">
        <v>2</v>
      </c>
      <c r="B352" s="64" t="s">
        <v>23</v>
      </c>
      <c r="C352" s="65" t="s">
        <v>24</v>
      </c>
      <c r="D352" s="65" t="s">
        <v>25</v>
      </c>
      <c r="E352" s="65" t="s">
        <v>26</v>
      </c>
      <c r="F352" s="65" t="s">
        <v>27</v>
      </c>
      <c r="G352" s="65" t="s">
        <v>28</v>
      </c>
      <c r="H352" s="65" t="s">
        <v>29</v>
      </c>
      <c r="I352" s="65" t="s">
        <v>30</v>
      </c>
      <c r="J352" s="65" t="s">
        <v>31</v>
      </c>
      <c r="K352" s="65" t="s">
        <v>32</v>
      </c>
      <c r="L352" s="65" t="s">
        <v>33</v>
      </c>
      <c r="M352" s="65" t="s">
        <v>34</v>
      </c>
      <c r="N352" s="65" t="s">
        <v>35</v>
      </c>
      <c r="O352" s="66" t="s">
        <v>36</v>
      </c>
      <c r="P352" s="44">
        <f t="shared" si="47"/>
        <v>0</v>
      </c>
      <c r="Q352" s="46"/>
      <c r="R352" s="46"/>
      <c r="S352" s="46"/>
      <c r="T352" s="46"/>
      <c r="U352" s="46"/>
      <c r="V352" s="46"/>
      <c r="W352" s="46"/>
    </row>
    <row r="353" spans="1:23" ht="18" customHeight="1" x14ac:dyDescent="0.3">
      <c r="A353" s="67" t="s">
        <v>2</v>
      </c>
      <c r="B353" s="428" t="s">
        <v>37</v>
      </c>
      <c r="C353" s="428"/>
      <c r="D353" s="428"/>
      <c r="E353" s="428"/>
      <c r="F353" s="428"/>
      <c r="G353" s="428"/>
      <c r="H353" s="428"/>
      <c r="I353" s="428"/>
      <c r="J353" s="428"/>
      <c r="K353" s="428"/>
      <c r="L353" s="428"/>
      <c r="M353" s="428"/>
      <c r="N353" s="428"/>
      <c r="O353" s="429"/>
      <c r="P353" s="44">
        <f t="shared" si="47"/>
        <v>0</v>
      </c>
      <c r="Q353" s="46"/>
      <c r="R353" s="46"/>
      <c r="S353" s="46"/>
      <c r="T353" s="46"/>
      <c r="U353" s="46"/>
      <c r="V353" s="46"/>
      <c r="W353" s="46"/>
    </row>
    <row r="354" spans="1:23" ht="18" customHeight="1" x14ac:dyDescent="0.25">
      <c r="A354" s="68" t="s">
        <v>9</v>
      </c>
      <c r="B354" s="69" t="s">
        <v>38</v>
      </c>
      <c r="C354" s="71">
        <v>2610.5700000000002</v>
      </c>
      <c r="D354" s="71">
        <v>2515.92</v>
      </c>
      <c r="E354" s="71">
        <v>2555.06</v>
      </c>
      <c r="F354" s="71">
        <v>2542.66</v>
      </c>
      <c r="G354" s="71">
        <v>16682.16</v>
      </c>
      <c r="H354" s="71">
        <v>17456.689999999999</v>
      </c>
      <c r="I354" s="71">
        <v>17008.57</v>
      </c>
      <c r="J354" s="71">
        <v>17301.29</v>
      </c>
      <c r="K354" s="71">
        <v>11678.26</v>
      </c>
      <c r="L354" s="71">
        <v>15111.28</v>
      </c>
      <c r="M354" s="71">
        <v>24858.720000000001</v>
      </c>
      <c r="N354" s="71">
        <v>25496.84</v>
      </c>
      <c r="O354" s="71">
        <f>SUM(C354:N354)/12</f>
        <v>12984.834999999999</v>
      </c>
      <c r="P354" s="44">
        <f t="shared" si="47"/>
        <v>155818.01999999999</v>
      </c>
      <c r="Q354" s="62"/>
      <c r="R354" s="62"/>
      <c r="S354" s="62"/>
      <c r="T354" s="62"/>
      <c r="U354" s="62"/>
      <c r="V354" s="62"/>
      <c r="W354" s="62"/>
    </row>
    <row r="355" spans="1:23" ht="29.25" customHeight="1" x14ac:dyDescent="0.25">
      <c r="A355" s="128" t="s">
        <v>196</v>
      </c>
      <c r="B355" s="126" t="s">
        <v>152</v>
      </c>
      <c r="C355" s="120">
        <v>541.37</v>
      </c>
      <c r="D355" s="120">
        <v>457.7</v>
      </c>
      <c r="E355" s="120">
        <v>482.95</v>
      </c>
      <c r="F355" s="120">
        <v>397.38</v>
      </c>
      <c r="G355" s="121">
        <v>2650.03</v>
      </c>
      <c r="H355" s="121">
        <v>2318.73</v>
      </c>
      <c r="I355" s="121">
        <v>2133.96</v>
      </c>
      <c r="J355" s="121">
        <v>1820.76</v>
      </c>
      <c r="K355" s="121">
        <v>1815.19</v>
      </c>
      <c r="L355" s="121">
        <v>2165.56</v>
      </c>
      <c r="M355" s="121">
        <v>4041.34</v>
      </c>
      <c r="N355" s="121">
        <v>5632.1</v>
      </c>
      <c r="O355" s="269">
        <f t="shared" ref="O355:O377" si="48">SUM(C355:N355)/12</f>
        <v>2038.0891666666666</v>
      </c>
      <c r="P355" s="238">
        <f t="shared" ref="P355:P376" si="49">SUM(C355:N355)</f>
        <v>24457.07</v>
      </c>
      <c r="Q355" s="94">
        <f>E346-P355</f>
        <v>0</v>
      </c>
      <c r="R355" s="62"/>
      <c r="S355" s="62"/>
      <c r="T355" s="62"/>
      <c r="U355" s="62"/>
      <c r="V355" s="62"/>
      <c r="W355" s="62"/>
    </row>
    <row r="356" spans="1:23" ht="18" customHeight="1" x14ac:dyDescent="0.25">
      <c r="A356" s="68" t="s">
        <v>2</v>
      </c>
      <c r="B356" s="69" t="s">
        <v>39</v>
      </c>
      <c r="C356" s="71">
        <v>51231.62</v>
      </c>
      <c r="D356" s="71">
        <v>49724.43</v>
      </c>
      <c r="E356" s="71">
        <v>50328.52</v>
      </c>
      <c r="F356" s="71">
        <v>50282.55</v>
      </c>
      <c r="G356" s="71">
        <v>57699.73</v>
      </c>
      <c r="H356" s="71">
        <v>62269.8</v>
      </c>
      <c r="I356" s="71">
        <v>62398.94</v>
      </c>
      <c r="J356" s="71">
        <v>61532.83</v>
      </c>
      <c r="K356" s="71">
        <v>40483.78</v>
      </c>
      <c r="L356" s="71">
        <v>482493.29</v>
      </c>
      <c r="M356" s="71">
        <v>51249.79</v>
      </c>
      <c r="N356" s="71">
        <v>52565.39</v>
      </c>
      <c r="O356" s="71">
        <f t="shared" si="48"/>
        <v>89355.055833333332</v>
      </c>
      <c r="P356" s="44">
        <f t="shared" si="49"/>
        <v>1072260.67</v>
      </c>
      <c r="Q356" s="62"/>
      <c r="R356" s="62"/>
      <c r="S356" s="62"/>
      <c r="T356" s="62"/>
      <c r="U356" s="62"/>
      <c r="V356" s="62"/>
      <c r="W356" s="62"/>
    </row>
    <row r="357" spans="1:23" ht="30" customHeight="1" x14ac:dyDescent="0.25">
      <c r="A357" s="68"/>
      <c r="B357" s="126" t="s">
        <v>197</v>
      </c>
      <c r="C357" s="125">
        <v>11096.13</v>
      </c>
      <c r="D357" s="125">
        <v>9389.51</v>
      </c>
      <c r="E357" s="125">
        <v>9908.7000000000007</v>
      </c>
      <c r="F357" s="125">
        <v>7998.45</v>
      </c>
      <c r="G357" s="125">
        <v>8501.8799999999992</v>
      </c>
      <c r="H357" s="125">
        <v>8430.0300000000007</v>
      </c>
      <c r="I357" s="125">
        <v>6524.98</v>
      </c>
      <c r="J357" s="125">
        <v>5957.67</v>
      </c>
      <c r="K357" s="125">
        <v>5739.35</v>
      </c>
      <c r="L357" s="125">
        <v>7938.29</v>
      </c>
      <c r="M357" s="125">
        <v>8331.7900000000009</v>
      </c>
      <c r="N357" s="125">
        <v>11611.39</v>
      </c>
      <c r="O357" s="269">
        <f t="shared" si="48"/>
        <v>8452.3474999999999</v>
      </c>
      <c r="P357" s="228">
        <f t="shared" si="49"/>
        <v>101428.17</v>
      </c>
      <c r="Q357" s="62"/>
      <c r="R357" s="62"/>
      <c r="S357" s="62"/>
      <c r="T357" s="62"/>
      <c r="U357" s="62"/>
      <c r="V357" s="62"/>
      <c r="W357" s="62"/>
    </row>
    <row r="358" spans="1:23" ht="18" customHeight="1" x14ac:dyDescent="0.25">
      <c r="A358" s="97" t="s">
        <v>2</v>
      </c>
      <c r="B358" s="98" t="s">
        <v>203</v>
      </c>
      <c r="C358" s="99">
        <v>454.57</v>
      </c>
      <c r="D358" s="99">
        <v>368.37</v>
      </c>
      <c r="E358" s="99">
        <v>390.18</v>
      </c>
      <c r="F358" s="99">
        <v>318.52999999999997</v>
      </c>
      <c r="G358" s="99">
        <v>2091.0500000000002</v>
      </c>
      <c r="H358" s="99">
        <v>1716.37</v>
      </c>
      <c r="I358" s="99">
        <v>1695.34</v>
      </c>
      <c r="J358" s="99">
        <v>1378.51</v>
      </c>
      <c r="K358" s="99">
        <v>1305.02</v>
      </c>
      <c r="L358" s="99">
        <v>1801.89</v>
      </c>
      <c r="M358" s="99">
        <v>3333.03</v>
      </c>
      <c r="N358" s="99">
        <v>4747.54</v>
      </c>
      <c r="O358" s="71">
        <f t="shared" si="48"/>
        <v>1633.3666666666668</v>
      </c>
      <c r="P358" s="44">
        <f t="shared" si="49"/>
        <v>19600.400000000001</v>
      </c>
      <c r="Q358" s="62"/>
      <c r="R358" s="62"/>
      <c r="S358" s="62"/>
      <c r="T358" s="62"/>
      <c r="U358" s="62"/>
      <c r="V358" s="62"/>
      <c r="W358" s="62"/>
    </row>
    <row r="359" spans="1:23" ht="18" customHeight="1" x14ac:dyDescent="0.25">
      <c r="A359" s="97" t="s">
        <v>2</v>
      </c>
      <c r="B359" s="98" t="s">
        <v>204</v>
      </c>
      <c r="C359" s="100">
        <v>9311.75</v>
      </c>
      <c r="D359" s="100">
        <v>7553.13</v>
      </c>
      <c r="E359" s="100">
        <v>8001.53</v>
      </c>
      <c r="F359" s="100">
        <v>6528.65</v>
      </c>
      <c r="G359" s="100">
        <v>6994.49</v>
      </c>
      <c r="H359" s="100">
        <v>6768.87</v>
      </c>
      <c r="I359" s="100">
        <v>5439.06</v>
      </c>
      <c r="J359" s="100">
        <v>4856.7</v>
      </c>
      <c r="K359" s="100">
        <v>4200.08</v>
      </c>
      <c r="L359" s="100">
        <v>6605.18</v>
      </c>
      <c r="M359" s="100">
        <v>6871.51</v>
      </c>
      <c r="N359" s="100">
        <v>9787.74</v>
      </c>
      <c r="O359" s="71">
        <f t="shared" si="48"/>
        <v>6909.8908333333338</v>
      </c>
      <c r="P359" s="44">
        <f t="shared" si="49"/>
        <v>82918.69</v>
      </c>
      <c r="Q359" s="62"/>
      <c r="R359" s="62"/>
      <c r="S359" s="62"/>
      <c r="T359" s="62"/>
      <c r="U359" s="62"/>
      <c r="V359" s="62"/>
      <c r="W359" s="62"/>
    </row>
    <row r="360" spans="1:23" ht="18" customHeight="1" x14ac:dyDescent="0.25">
      <c r="A360" s="101" t="s">
        <v>2</v>
      </c>
      <c r="B360" s="102" t="s">
        <v>205</v>
      </c>
      <c r="C360" s="103">
        <v>50.15</v>
      </c>
      <c r="D360" s="103">
        <v>52.68</v>
      </c>
      <c r="E360" s="103">
        <v>55.94</v>
      </c>
      <c r="F360" s="103">
        <v>40.03</v>
      </c>
      <c r="G360" s="103">
        <v>266.2</v>
      </c>
      <c r="H360" s="103">
        <v>333.62</v>
      </c>
      <c r="I360" s="103">
        <v>173.99</v>
      </c>
      <c r="J360" s="103">
        <v>223.23</v>
      </c>
      <c r="K360" s="103">
        <v>270.02</v>
      </c>
      <c r="L360" s="103">
        <v>176.23</v>
      </c>
      <c r="M360" s="103">
        <v>356.03</v>
      </c>
      <c r="N360" s="103">
        <v>524.49</v>
      </c>
      <c r="O360" s="71">
        <f t="shared" si="48"/>
        <v>210.21749999999997</v>
      </c>
      <c r="P360" s="44">
        <f t="shared" si="49"/>
        <v>2522.6099999999997</v>
      </c>
      <c r="Q360" s="62"/>
      <c r="R360" s="62"/>
      <c r="S360" s="62"/>
      <c r="T360" s="62"/>
      <c r="U360" s="62"/>
      <c r="V360" s="62"/>
      <c r="W360" s="62"/>
    </row>
    <row r="361" spans="1:23" ht="18" customHeight="1" x14ac:dyDescent="0.25">
      <c r="A361" s="101" t="s">
        <v>2</v>
      </c>
      <c r="B361" s="102" t="s">
        <v>206</v>
      </c>
      <c r="C361" s="103">
        <v>1031</v>
      </c>
      <c r="D361" s="103">
        <v>1083</v>
      </c>
      <c r="E361" s="103">
        <v>1150</v>
      </c>
      <c r="F361" s="103">
        <v>823</v>
      </c>
      <c r="G361" s="103">
        <v>828</v>
      </c>
      <c r="H361" s="103">
        <v>1065</v>
      </c>
      <c r="I361" s="103">
        <v>504</v>
      </c>
      <c r="J361" s="103">
        <v>677</v>
      </c>
      <c r="K361" s="103">
        <v>934</v>
      </c>
      <c r="L361" s="103">
        <v>646</v>
      </c>
      <c r="M361" s="103">
        <v>734</v>
      </c>
      <c r="N361" s="103">
        <v>1081.31</v>
      </c>
      <c r="O361" s="71">
        <f t="shared" si="48"/>
        <v>879.6925</v>
      </c>
      <c r="P361" s="44">
        <f t="shared" si="49"/>
        <v>10556.31</v>
      </c>
      <c r="Q361" s="62"/>
      <c r="R361" s="62"/>
      <c r="S361" s="62"/>
      <c r="T361" s="62"/>
      <c r="U361" s="62"/>
      <c r="V361" s="62"/>
      <c r="W361" s="62"/>
    </row>
    <row r="362" spans="1:23" ht="18" customHeight="1" x14ac:dyDescent="0.25">
      <c r="A362" s="104" t="s">
        <v>2</v>
      </c>
      <c r="B362" s="105" t="s">
        <v>207</v>
      </c>
      <c r="C362" s="106">
        <v>36.65</v>
      </c>
      <c r="D362" s="106">
        <v>36.65</v>
      </c>
      <c r="E362" s="106">
        <v>36.83</v>
      </c>
      <c r="F362" s="106">
        <v>38.82</v>
      </c>
      <c r="G362" s="106">
        <v>292.77999999999997</v>
      </c>
      <c r="H362" s="106">
        <v>268.74</v>
      </c>
      <c r="I362" s="106">
        <v>264.63</v>
      </c>
      <c r="J362" s="106">
        <v>219.02</v>
      </c>
      <c r="K362" s="106">
        <v>240.15</v>
      </c>
      <c r="L362" s="106">
        <v>187.44</v>
      </c>
      <c r="M362" s="106">
        <v>352.28</v>
      </c>
      <c r="N362" s="106">
        <v>360.07</v>
      </c>
      <c r="O362" s="71">
        <f t="shared" si="48"/>
        <v>194.50500000000002</v>
      </c>
      <c r="P362" s="44">
        <f t="shared" si="49"/>
        <v>2334.0600000000004</v>
      </c>
      <c r="Q362" s="62"/>
      <c r="R362" s="62"/>
      <c r="S362" s="62"/>
      <c r="T362" s="62"/>
      <c r="U362" s="62"/>
      <c r="V362" s="62"/>
      <c r="W362" s="62"/>
    </row>
    <row r="363" spans="1:23" ht="18" customHeight="1" x14ac:dyDescent="0.25">
      <c r="A363" s="104" t="s">
        <v>2</v>
      </c>
      <c r="B363" s="105" t="s">
        <v>208</v>
      </c>
      <c r="C363" s="106">
        <v>753.38</v>
      </c>
      <c r="D363" s="106">
        <v>753.38</v>
      </c>
      <c r="E363" s="106">
        <v>757.17</v>
      </c>
      <c r="F363" s="106">
        <v>646.79999999999995</v>
      </c>
      <c r="G363" s="106">
        <v>679.39</v>
      </c>
      <c r="H363" s="106">
        <v>596.16</v>
      </c>
      <c r="I363" s="106">
        <v>581.91999999999996</v>
      </c>
      <c r="J363" s="106">
        <v>423.97</v>
      </c>
      <c r="K363" s="106">
        <v>605.27</v>
      </c>
      <c r="L363" s="106">
        <v>687.11</v>
      </c>
      <c r="M363" s="106">
        <v>726.28</v>
      </c>
      <c r="N363" s="106">
        <v>742.34</v>
      </c>
      <c r="O363" s="71">
        <f t="shared" si="48"/>
        <v>662.76416666666671</v>
      </c>
      <c r="P363" s="44">
        <f t="shared" si="49"/>
        <v>7953.17</v>
      </c>
      <c r="Q363" s="62"/>
      <c r="R363" s="62"/>
      <c r="S363" s="62"/>
      <c r="T363" s="62"/>
      <c r="U363" s="62"/>
      <c r="V363" s="62"/>
      <c r="W363" s="62"/>
    </row>
    <row r="364" spans="1:23" ht="18" customHeight="1" x14ac:dyDescent="0.25">
      <c r="A364" s="107" t="s">
        <v>2</v>
      </c>
      <c r="B364" s="108" t="s">
        <v>209</v>
      </c>
      <c r="C364" s="110">
        <v>2069.1999999999998</v>
      </c>
      <c r="D364" s="110">
        <v>2058.2199999999998</v>
      </c>
      <c r="E364" s="110">
        <v>2072.11</v>
      </c>
      <c r="F364" s="110">
        <v>2145.2800000000002</v>
      </c>
      <c r="G364" s="110">
        <v>14032.13</v>
      </c>
      <c r="H364" s="110">
        <v>15137.96</v>
      </c>
      <c r="I364" s="110">
        <v>14874.61</v>
      </c>
      <c r="J364" s="110">
        <v>15480.53</v>
      </c>
      <c r="K364" s="110">
        <v>9863.07</v>
      </c>
      <c r="L364" s="110">
        <v>12945.72</v>
      </c>
      <c r="M364" s="110">
        <v>20817.38</v>
      </c>
      <c r="N364" s="110">
        <v>19864.740000000002</v>
      </c>
      <c r="O364" s="71">
        <f t="shared" si="48"/>
        <v>10946.745833333334</v>
      </c>
      <c r="P364" s="44">
        <f t="shared" si="49"/>
        <v>131360.95000000001</v>
      </c>
      <c r="Q364" s="62"/>
      <c r="R364" s="62"/>
      <c r="S364" s="62"/>
      <c r="T364" s="62"/>
      <c r="U364" s="62"/>
      <c r="V364" s="62"/>
      <c r="W364" s="62"/>
    </row>
    <row r="365" spans="1:23" ht="18" customHeight="1" x14ac:dyDescent="0.25">
      <c r="A365" s="107" t="s">
        <v>2</v>
      </c>
      <c r="B365" s="108" t="s">
        <v>210</v>
      </c>
      <c r="C365" s="110">
        <v>40135.49</v>
      </c>
      <c r="D365" s="110">
        <v>40334.92</v>
      </c>
      <c r="E365" s="110">
        <v>40419.82</v>
      </c>
      <c r="F365" s="110">
        <v>42284.1</v>
      </c>
      <c r="G365" s="110">
        <v>49197.85</v>
      </c>
      <c r="H365" s="110">
        <v>53839.77</v>
      </c>
      <c r="I365" s="110">
        <v>55873.96</v>
      </c>
      <c r="J365" s="110">
        <v>55575.16</v>
      </c>
      <c r="K365" s="110">
        <v>34744.43</v>
      </c>
      <c r="L365" s="110">
        <v>474555</v>
      </c>
      <c r="M365" s="110">
        <v>42918</v>
      </c>
      <c r="N365" s="110">
        <v>40954</v>
      </c>
      <c r="O365" s="71">
        <f t="shared" si="48"/>
        <v>80902.708333333328</v>
      </c>
      <c r="P365" s="44">
        <f t="shared" si="49"/>
        <v>970832.5</v>
      </c>
      <c r="Q365" s="62"/>
      <c r="R365" s="62"/>
      <c r="S365" s="62"/>
      <c r="T365" s="62"/>
      <c r="U365" s="62"/>
      <c r="V365" s="62"/>
      <c r="W365" s="62"/>
    </row>
    <row r="366" spans="1:23" ht="18" customHeight="1" x14ac:dyDescent="0.25">
      <c r="A366" s="68" t="s">
        <v>12</v>
      </c>
      <c r="B366" s="69" t="s">
        <v>41</v>
      </c>
      <c r="C366" s="71">
        <v>15356.71</v>
      </c>
      <c r="D366" s="71">
        <v>11583.58</v>
      </c>
      <c r="E366" s="71">
        <v>9649.31</v>
      </c>
      <c r="F366" s="71">
        <v>8726.56</v>
      </c>
      <c r="G366" s="71">
        <v>2655.18</v>
      </c>
      <c r="H366" s="70">
        <v>725.57</v>
      </c>
      <c r="I366" s="70">
        <v>281.88</v>
      </c>
      <c r="J366" s="70">
        <v>270.79000000000002</v>
      </c>
      <c r="K366" s="71">
        <v>1015.36</v>
      </c>
      <c r="L366" s="71">
        <v>18771.28</v>
      </c>
      <c r="M366" s="71">
        <v>26480.84</v>
      </c>
      <c r="N366" s="71">
        <v>38781.949999999997</v>
      </c>
      <c r="O366" s="71">
        <f t="shared" si="48"/>
        <v>11191.584166666667</v>
      </c>
      <c r="P366" s="228">
        <f t="shared" si="49"/>
        <v>134299.01</v>
      </c>
      <c r="Q366" s="62"/>
      <c r="R366" s="62"/>
      <c r="S366" s="62"/>
      <c r="T366" s="62"/>
      <c r="U366" s="62"/>
      <c r="V366" s="62"/>
      <c r="W366" s="62"/>
    </row>
    <row r="367" spans="1:23" ht="18" customHeight="1" x14ac:dyDescent="0.25">
      <c r="A367" s="128" t="s">
        <v>198</v>
      </c>
      <c r="B367" s="126" t="s">
        <v>41</v>
      </c>
      <c r="C367" s="121">
        <v>8668.9699999999993</v>
      </c>
      <c r="D367" s="121">
        <v>6904.01</v>
      </c>
      <c r="E367" s="121">
        <v>5974.2</v>
      </c>
      <c r="F367" s="121">
        <v>6089.45</v>
      </c>
      <c r="G367" s="120">
        <v>776.39</v>
      </c>
      <c r="H367" s="120">
        <v>40.75</v>
      </c>
      <c r="I367" s="120">
        <v>40.75</v>
      </c>
      <c r="J367" s="120">
        <v>0</v>
      </c>
      <c r="K367" s="121">
        <v>550.09</v>
      </c>
      <c r="L367" s="121">
        <v>12607.76</v>
      </c>
      <c r="M367" s="121">
        <v>17047.72</v>
      </c>
      <c r="N367" s="121">
        <v>26470.6</v>
      </c>
      <c r="O367" s="269">
        <f t="shared" si="48"/>
        <v>7097.5574999999999</v>
      </c>
      <c r="P367" s="238">
        <f t="shared" si="49"/>
        <v>85170.69</v>
      </c>
      <c r="Q367" s="94">
        <f>E347-P367</f>
        <v>0</v>
      </c>
      <c r="R367" s="62"/>
      <c r="S367" s="62"/>
      <c r="T367" s="62"/>
      <c r="U367" s="62"/>
      <c r="V367" s="62"/>
      <c r="W367" s="62"/>
    </row>
    <row r="368" spans="1:23" ht="18" customHeight="1" x14ac:dyDescent="0.25">
      <c r="A368" s="68" t="s">
        <v>2</v>
      </c>
      <c r="B368" s="69" t="s">
        <v>42</v>
      </c>
      <c r="C368" s="70">
        <v>190.11</v>
      </c>
      <c r="D368" s="70">
        <v>143.4</v>
      </c>
      <c r="E368" s="70">
        <v>110.54</v>
      </c>
      <c r="F368" s="70">
        <v>97.35</v>
      </c>
      <c r="G368" s="70">
        <v>29.62</v>
      </c>
      <c r="H368" s="70">
        <v>8.1</v>
      </c>
      <c r="I368" s="70">
        <v>3.15</v>
      </c>
      <c r="J368" s="70">
        <v>3.52</v>
      </c>
      <c r="K368" s="70">
        <v>9.82</v>
      </c>
      <c r="L368" s="70">
        <v>90.94</v>
      </c>
      <c r="M368" s="70">
        <v>128.29</v>
      </c>
      <c r="N368" s="70">
        <v>190.93</v>
      </c>
      <c r="O368" s="71">
        <f t="shared" si="48"/>
        <v>83.814166666666665</v>
      </c>
      <c r="P368" s="44">
        <f t="shared" si="49"/>
        <v>1005.77</v>
      </c>
      <c r="Q368" s="62"/>
      <c r="R368" s="62"/>
      <c r="S368" s="62"/>
      <c r="T368" s="62"/>
      <c r="U368" s="62"/>
      <c r="V368" s="62"/>
      <c r="W368" s="62"/>
    </row>
    <row r="369" spans="1:23" ht="18" customHeight="1" x14ac:dyDescent="0.25">
      <c r="A369" s="68"/>
      <c r="B369" s="126" t="s">
        <v>42</v>
      </c>
      <c r="C369" s="120">
        <v>107.32</v>
      </c>
      <c r="D369" s="120">
        <v>85.47</v>
      </c>
      <c r="E369" s="120">
        <v>68.55</v>
      </c>
      <c r="F369" s="120">
        <v>67.930000000000007</v>
      </c>
      <c r="G369" s="120">
        <v>8.66</v>
      </c>
      <c r="H369" s="120">
        <v>0.46</v>
      </c>
      <c r="I369" s="120">
        <v>0.46</v>
      </c>
      <c r="J369" s="120">
        <v>0.74</v>
      </c>
      <c r="K369" s="120">
        <v>5.32</v>
      </c>
      <c r="L369" s="120">
        <v>61.08</v>
      </c>
      <c r="M369" s="120">
        <v>82.59</v>
      </c>
      <c r="N369" s="120">
        <v>128.25</v>
      </c>
      <c r="O369" s="269">
        <f t="shared" si="48"/>
        <v>51.402499999999996</v>
      </c>
      <c r="P369" s="44">
        <f t="shared" si="49"/>
        <v>616.82999999999993</v>
      </c>
      <c r="Q369" s="62"/>
      <c r="R369" s="62"/>
      <c r="S369" s="62"/>
      <c r="T369" s="62"/>
      <c r="U369" s="62"/>
      <c r="V369" s="62"/>
      <c r="W369" s="62"/>
    </row>
    <row r="370" spans="1:23" ht="18" customHeight="1" x14ac:dyDescent="0.25">
      <c r="A370" s="97" t="s">
        <v>2</v>
      </c>
      <c r="B370" s="98" t="s">
        <v>203</v>
      </c>
      <c r="C370" s="100">
        <v>5423.24</v>
      </c>
      <c r="D370" s="100">
        <v>3899</v>
      </c>
      <c r="E370" s="100">
        <v>4216.99</v>
      </c>
      <c r="F370" s="100">
        <v>3515.97</v>
      </c>
      <c r="G370" s="99">
        <v>510.17</v>
      </c>
      <c r="H370" s="99">
        <v>40.75</v>
      </c>
      <c r="I370" s="99">
        <v>40.75</v>
      </c>
      <c r="J370" s="99">
        <v>71.42</v>
      </c>
      <c r="K370" s="100">
        <v>18.61</v>
      </c>
      <c r="L370" s="100">
        <v>6881.84</v>
      </c>
      <c r="M370" s="100">
        <v>11261.94</v>
      </c>
      <c r="N370" s="100">
        <v>16769.07</v>
      </c>
      <c r="O370" s="71">
        <f t="shared" si="48"/>
        <v>4387.479166666667</v>
      </c>
      <c r="P370" s="44">
        <f t="shared" si="49"/>
        <v>52649.75</v>
      </c>
      <c r="Q370" s="62"/>
      <c r="R370" s="62"/>
      <c r="S370" s="62"/>
      <c r="T370" s="62"/>
      <c r="U370" s="62"/>
      <c r="V370" s="62"/>
      <c r="W370" s="62"/>
    </row>
    <row r="371" spans="1:23" ht="18" customHeight="1" x14ac:dyDescent="0.25">
      <c r="A371" s="97" t="s">
        <v>2</v>
      </c>
      <c r="B371" s="98" t="s">
        <v>211</v>
      </c>
      <c r="C371" s="99">
        <v>67.14</v>
      </c>
      <c r="D371" s="99">
        <v>48.27</v>
      </c>
      <c r="E371" s="99">
        <v>48.19</v>
      </c>
      <c r="F371" s="99">
        <v>39.22</v>
      </c>
      <c r="G371" s="99">
        <v>5.69</v>
      </c>
      <c r="H371" s="99">
        <v>0.46</v>
      </c>
      <c r="I371" s="99">
        <v>0.46</v>
      </c>
      <c r="J371" s="99">
        <v>0.74</v>
      </c>
      <c r="K371" s="99">
        <v>0.18</v>
      </c>
      <c r="L371" s="99">
        <v>33.340000000000003</v>
      </c>
      <c r="M371" s="99">
        <v>54.56</v>
      </c>
      <c r="N371" s="99">
        <v>81.239999999999995</v>
      </c>
      <c r="O371" s="71">
        <f t="shared" si="48"/>
        <v>31.624166666666667</v>
      </c>
      <c r="P371" s="44">
        <f t="shared" si="49"/>
        <v>379.49</v>
      </c>
      <c r="Q371" s="62"/>
      <c r="R371" s="62"/>
      <c r="S371" s="62"/>
      <c r="T371" s="62"/>
      <c r="U371" s="62"/>
      <c r="V371" s="62"/>
      <c r="W371" s="62"/>
    </row>
    <row r="372" spans="1:23" ht="18" customHeight="1" x14ac:dyDescent="0.25">
      <c r="A372" s="101" t="s">
        <v>2</v>
      </c>
      <c r="B372" s="102" t="s">
        <v>205</v>
      </c>
      <c r="C372" s="103">
        <v>1353.06</v>
      </c>
      <c r="D372" s="103">
        <v>1112.3399999999999</v>
      </c>
      <c r="E372" s="103">
        <v>1185.68</v>
      </c>
      <c r="F372" s="103">
        <v>1211.8900000000001</v>
      </c>
      <c r="G372" s="103">
        <v>66.33</v>
      </c>
      <c r="H372" s="103">
        <v>0</v>
      </c>
      <c r="I372" s="103">
        <v>0</v>
      </c>
      <c r="J372" s="103">
        <v>0</v>
      </c>
      <c r="K372" s="103">
        <v>498.39</v>
      </c>
      <c r="L372" s="103">
        <v>2152.9</v>
      </c>
      <c r="M372" s="103">
        <v>2200.37</v>
      </c>
      <c r="N372" s="103">
        <v>4248</v>
      </c>
      <c r="O372" s="71">
        <f t="shared" si="48"/>
        <v>1169.08</v>
      </c>
      <c r="P372" s="44">
        <f t="shared" si="49"/>
        <v>14028.96</v>
      </c>
      <c r="Q372" s="62"/>
      <c r="R372" s="62"/>
      <c r="S372" s="62"/>
      <c r="T372" s="62"/>
      <c r="U372" s="62"/>
      <c r="V372" s="62"/>
      <c r="W372" s="62"/>
    </row>
    <row r="373" spans="1:23" ht="18" customHeight="1" x14ac:dyDescent="0.25">
      <c r="A373" s="101" t="s">
        <v>2</v>
      </c>
      <c r="B373" s="102" t="s">
        <v>212</v>
      </c>
      <c r="C373" s="103">
        <v>16.75</v>
      </c>
      <c r="D373" s="103">
        <v>13.77</v>
      </c>
      <c r="E373" s="103">
        <v>13.55</v>
      </c>
      <c r="F373" s="103">
        <v>13.52</v>
      </c>
      <c r="G373" s="103">
        <v>0.74</v>
      </c>
      <c r="H373" s="103">
        <v>0</v>
      </c>
      <c r="I373" s="103">
        <v>0</v>
      </c>
      <c r="J373" s="103">
        <v>0</v>
      </c>
      <c r="K373" s="103">
        <v>4.82</v>
      </c>
      <c r="L373" s="103">
        <v>10.43</v>
      </c>
      <c r="M373" s="103">
        <v>10.66</v>
      </c>
      <c r="N373" s="103">
        <v>20.58</v>
      </c>
      <c r="O373" s="71">
        <f t="shared" si="48"/>
        <v>8.7350000000000012</v>
      </c>
      <c r="P373" s="44">
        <f t="shared" si="49"/>
        <v>104.82000000000001</v>
      </c>
      <c r="Q373" s="62"/>
      <c r="R373" s="62"/>
      <c r="S373" s="62"/>
      <c r="T373" s="62"/>
      <c r="U373" s="62"/>
      <c r="V373" s="62"/>
      <c r="W373" s="62"/>
    </row>
    <row r="374" spans="1:23" ht="18" customHeight="1" x14ac:dyDescent="0.25">
      <c r="A374" s="104" t="s">
        <v>2</v>
      </c>
      <c r="B374" s="105" t="s">
        <v>207</v>
      </c>
      <c r="C374" s="111">
        <v>1892.67</v>
      </c>
      <c r="D374" s="111">
        <v>1892.67</v>
      </c>
      <c r="E374" s="106">
        <v>571.53</v>
      </c>
      <c r="F374" s="111">
        <v>1361.59</v>
      </c>
      <c r="G374" s="106">
        <v>199.89</v>
      </c>
      <c r="H374" s="106">
        <v>0</v>
      </c>
      <c r="I374" s="106">
        <v>0</v>
      </c>
      <c r="J374" s="106">
        <v>0</v>
      </c>
      <c r="K374" s="106">
        <v>33.090000000000003</v>
      </c>
      <c r="L374" s="111">
        <v>3573.02</v>
      </c>
      <c r="M374" s="111">
        <v>3585.41</v>
      </c>
      <c r="N374" s="111">
        <v>5453.53</v>
      </c>
      <c r="O374" s="71">
        <f t="shared" si="48"/>
        <v>1546.95</v>
      </c>
      <c r="P374" s="44">
        <f t="shared" si="49"/>
        <v>18563.400000000001</v>
      </c>
      <c r="Q374" s="62"/>
      <c r="R374" s="62"/>
      <c r="S374" s="62"/>
      <c r="T374" s="62"/>
      <c r="U374" s="62"/>
      <c r="V374" s="62"/>
      <c r="W374" s="62"/>
    </row>
    <row r="375" spans="1:23" ht="18" customHeight="1" x14ac:dyDescent="0.25">
      <c r="A375" s="104" t="s">
        <v>2</v>
      </c>
      <c r="B375" s="105" t="s">
        <v>213</v>
      </c>
      <c r="C375" s="106">
        <v>23.43</v>
      </c>
      <c r="D375" s="106">
        <v>23.43</v>
      </c>
      <c r="E375" s="106">
        <v>6.81</v>
      </c>
      <c r="F375" s="106">
        <v>15.19</v>
      </c>
      <c r="G375" s="106">
        <v>2.23</v>
      </c>
      <c r="H375" s="106">
        <v>0</v>
      </c>
      <c r="I375" s="106">
        <v>0</v>
      </c>
      <c r="J375" s="106">
        <v>0</v>
      </c>
      <c r="K375" s="106">
        <v>0.32</v>
      </c>
      <c r="L375" s="106">
        <v>17.309999999999999</v>
      </c>
      <c r="M375" s="106">
        <v>17.37</v>
      </c>
      <c r="N375" s="106">
        <v>26.43</v>
      </c>
      <c r="O375" s="71">
        <f t="shared" si="48"/>
        <v>11.043333333333335</v>
      </c>
      <c r="P375" s="44">
        <f t="shared" si="49"/>
        <v>132.52000000000001</v>
      </c>
      <c r="Q375" s="62"/>
      <c r="R375" s="62"/>
      <c r="S375" s="62"/>
      <c r="T375" s="62"/>
      <c r="U375" s="62"/>
      <c r="V375" s="62"/>
      <c r="W375" s="62"/>
    </row>
    <row r="376" spans="1:23" ht="18" customHeight="1" x14ac:dyDescent="0.25">
      <c r="A376" s="107" t="s">
        <v>2</v>
      </c>
      <c r="B376" s="108" t="s">
        <v>209</v>
      </c>
      <c r="C376" s="110">
        <v>6687.74</v>
      </c>
      <c r="D376" s="110">
        <v>4679.57</v>
      </c>
      <c r="E376" s="110">
        <v>3675.11</v>
      </c>
      <c r="F376" s="110">
        <v>2637.11</v>
      </c>
      <c r="G376" s="110">
        <v>1878.79</v>
      </c>
      <c r="H376" s="109">
        <v>684.82</v>
      </c>
      <c r="I376" s="109">
        <v>241.13</v>
      </c>
      <c r="J376" s="109">
        <v>270.79000000000002</v>
      </c>
      <c r="K376" s="110">
        <v>465.27</v>
      </c>
      <c r="L376" s="110">
        <v>6163.52</v>
      </c>
      <c r="M376" s="110">
        <v>9433.1200000000008</v>
      </c>
      <c r="N376" s="110">
        <v>12311.35</v>
      </c>
      <c r="O376" s="71">
        <f t="shared" si="48"/>
        <v>4094.0266666666666</v>
      </c>
      <c r="P376" s="44">
        <f t="shared" si="49"/>
        <v>49128.32</v>
      </c>
      <c r="Q376" s="62"/>
      <c r="R376" s="62"/>
      <c r="S376" s="62"/>
      <c r="T376" s="62"/>
      <c r="U376" s="62"/>
      <c r="V376" s="62"/>
      <c r="W376" s="62"/>
    </row>
    <row r="377" spans="1:23" ht="18" customHeight="1" x14ac:dyDescent="0.25">
      <c r="A377" s="107" t="s">
        <v>2</v>
      </c>
      <c r="B377" s="108" t="s">
        <v>214</v>
      </c>
      <c r="C377" s="109">
        <v>82.79</v>
      </c>
      <c r="D377" s="109">
        <v>57.93</v>
      </c>
      <c r="E377" s="109">
        <v>41.99</v>
      </c>
      <c r="F377" s="109">
        <v>29.42</v>
      </c>
      <c r="G377" s="109">
        <v>20.96</v>
      </c>
      <c r="H377" s="109">
        <v>7.64</v>
      </c>
      <c r="I377" s="109">
        <v>2.69</v>
      </c>
      <c r="J377" s="109">
        <v>2.78</v>
      </c>
      <c r="K377" s="109">
        <v>4.5</v>
      </c>
      <c r="L377" s="109">
        <v>29.86</v>
      </c>
      <c r="M377" s="109">
        <v>45.7</v>
      </c>
      <c r="N377" s="109">
        <v>62.68</v>
      </c>
      <c r="O377" s="71">
        <f t="shared" si="48"/>
        <v>32.411666666666669</v>
      </c>
      <c r="P377" s="44">
        <v>243.42</v>
      </c>
      <c r="Q377" s="62"/>
      <c r="R377" s="62"/>
      <c r="S377" s="62"/>
      <c r="T377" s="62"/>
      <c r="U377" s="62"/>
      <c r="V377" s="62"/>
      <c r="W377" s="62"/>
    </row>
    <row r="378" spans="1:23" ht="18" hidden="1" customHeight="1" x14ac:dyDescent="0.25">
      <c r="A378" s="67" t="s">
        <v>2</v>
      </c>
      <c r="B378" s="76" t="s">
        <v>40</v>
      </c>
      <c r="C378" s="74" t="s">
        <v>2</v>
      </c>
      <c r="D378" s="74" t="s">
        <v>2</v>
      </c>
      <c r="E378" s="74" t="s">
        <v>2</v>
      </c>
      <c r="F378" s="74" t="s">
        <v>2</v>
      </c>
      <c r="G378" s="74" t="s">
        <v>2</v>
      </c>
      <c r="H378" s="74" t="s">
        <v>2</v>
      </c>
      <c r="I378" s="74" t="s">
        <v>2</v>
      </c>
      <c r="J378" s="74" t="s">
        <v>2</v>
      </c>
      <c r="K378" s="74" t="s">
        <v>2</v>
      </c>
      <c r="L378" s="74" t="s">
        <v>2</v>
      </c>
      <c r="M378" s="74" t="s">
        <v>2</v>
      </c>
      <c r="N378" s="74" t="s">
        <v>2</v>
      </c>
      <c r="O378" s="72" t="s">
        <v>2</v>
      </c>
      <c r="P378" s="44">
        <f t="shared" ref="P378:P416" si="50">SUM(C378:N378)</f>
        <v>0</v>
      </c>
      <c r="Q378" s="46"/>
      <c r="R378" s="46"/>
      <c r="S378" s="46"/>
      <c r="T378" s="46"/>
      <c r="U378" s="46"/>
      <c r="V378" s="46"/>
      <c r="W378" s="46"/>
    </row>
    <row r="379" spans="1:23" ht="18" hidden="1" customHeight="1" x14ac:dyDescent="0.25">
      <c r="A379" s="68" t="s">
        <v>15</v>
      </c>
      <c r="B379" s="69" t="s">
        <v>47</v>
      </c>
      <c r="C379" s="70" t="s">
        <v>2</v>
      </c>
      <c r="D379" s="70" t="s">
        <v>2</v>
      </c>
      <c r="E379" s="70" t="s">
        <v>2</v>
      </c>
      <c r="F379" s="70" t="s">
        <v>2</v>
      </c>
      <c r="G379" s="70" t="s">
        <v>2</v>
      </c>
      <c r="H379" s="70" t="s">
        <v>2</v>
      </c>
      <c r="I379" s="70" t="s">
        <v>2</v>
      </c>
      <c r="J379" s="70" t="s">
        <v>2</v>
      </c>
      <c r="K379" s="70" t="s">
        <v>2</v>
      </c>
      <c r="L379" s="70" t="s">
        <v>2</v>
      </c>
      <c r="M379" s="70" t="s">
        <v>2</v>
      </c>
      <c r="N379" s="70" t="s">
        <v>2</v>
      </c>
      <c r="O379" s="72" t="s">
        <v>115</v>
      </c>
      <c r="P379" s="44">
        <f t="shared" si="50"/>
        <v>0</v>
      </c>
      <c r="Q379" s="62"/>
      <c r="R379" s="62"/>
      <c r="S379" s="62"/>
      <c r="T379" s="62"/>
      <c r="U379" s="62"/>
      <c r="V379" s="62"/>
      <c r="W379" s="62"/>
    </row>
    <row r="380" spans="1:23" ht="18" hidden="1" customHeight="1" x14ac:dyDescent="0.25">
      <c r="A380" s="67" t="s">
        <v>2</v>
      </c>
      <c r="B380" s="53" t="s">
        <v>48</v>
      </c>
      <c r="C380" s="74" t="s">
        <v>2</v>
      </c>
      <c r="D380" s="74" t="s">
        <v>2</v>
      </c>
      <c r="E380" s="74" t="s">
        <v>2</v>
      </c>
      <c r="F380" s="74" t="s">
        <v>2</v>
      </c>
      <c r="G380" s="74" t="s">
        <v>2</v>
      </c>
      <c r="H380" s="74" t="s">
        <v>2</v>
      </c>
      <c r="I380" s="74" t="s">
        <v>2</v>
      </c>
      <c r="J380" s="74" t="s">
        <v>2</v>
      </c>
      <c r="K380" s="74" t="s">
        <v>2</v>
      </c>
      <c r="L380" s="74" t="s">
        <v>2</v>
      </c>
      <c r="M380" s="74" t="s">
        <v>2</v>
      </c>
      <c r="N380" s="74" t="s">
        <v>2</v>
      </c>
      <c r="O380" s="72" t="s">
        <v>115</v>
      </c>
      <c r="P380" s="44">
        <f t="shared" si="50"/>
        <v>0</v>
      </c>
      <c r="Q380" s="46"/>
      <c r="R380" s="46"/>
      <c r="S380" s="46"/>
      <c r="T380" s="46"/>
      <c r="U380" s="46"/>
      <c r="V380" s="46"/>
      <c r="W380" s="46"/>
    </row>
    <row r="381" spans="1:23" ht="18" hidden="1" customHeight="1" x14ac:dyDescent="0.25">
      <c r="A381" s="67" t="s">
        <v>2</v>
      </c>
      <c r="B381" s="76" t="s">
        <v>40</v>
      </c>
      <c r="C381" s="74" t="s">
        <v>2</v>
      </c>
      <c r="D381" s="74" t="s">
        <v>2</v>
      </c>
      <c r="E381" s="74" t="s">
        <v>2</v>
      </c>
      <c r="F381" s="74" t="s">
        <v>2</v>
      </c>
      <c r="G381" s="74" t="s">
        <v>2</v>
      </c>
      <c r="H381" s="74" t="s">
        <v>2</v>
      </c>
      <c r="I381" s="74" t="s">
        <v>2</v>
      </c>
      <c r="J381" s="74" t="s">
        <v>2</v>
      </c>
      <c r="K381" s="74" t="s">
        <v>2</v>
      </c>
      <c r="L381" s="74" t="s">
        <v>2</v>
      </c>
      <c r="M381" s="74" t="s">
        <v>2</v>
      </c>
      <c r="N381" s="74" t="s">
        <v>2</v>
      </c>
      <c r="O381" s="72" t="s">
        <v>2</v>
      </c>
      <c r="P381" s="44">
        <f t="shared" si="50"/>
        <v>0</v>
      </c>
      <c r="Q381" s="46"/>
      <c r="R381" s="46"/>
      <c r="S381" s="46"/>
      <c r="T381" s="46"/>
      <c r="U381" s="46"/>
      <c r="V381" s="46"/>
      <c r="W381" s="46"/>
    </row>
    <row r="382" spans="1:23" ht="18" hidden="1" customHeight="1" x14ac:dyDescent="0.25">
      <c r="A382" s="68" t="s">
        <v>19</v>
      </c>
      <c r="B382" s="69" t="s">
        <v>51</v>
      </c>
      <c r="C382" s="70" t="s">
        <v>2</v>
      </c>
      <c r="D382" s="70" t="s">
        <v>2</v>
      </c>
      <c r="E382" s="70" t="s">
        <v>2</v>
      </c>
      <c r="F382" s="70" t="s">
        <v>2</v>
      </c>
      <c r="G382" s="70" t="s">
        <v>2</v>
      </c>
      <c r="H382" s="70" t="s">
        <v>2</v>
      </c>
      <c r="I382" s="70" t="s">
        <v>2</v>
      </c>
      <c r="J382" s="70" t="s">
        <v>2</v>
      </c>
      <c r="K382" s="70" t="s">
        <v>2</v>
      </c>
      <c r="L382" s="70" t="s">
        <v>2</v>
      </c>
      <c r="M382" s="70" t="s">
        <v>2</v>
      </c>
      <c r="N382" s="70" t="s">
        <v>2</v>
      </c>
      <c r="O382" s="72" t="s">
        <v>2</v>
      </c>
      <c r="P382" s="44">
        <f t="shared" si="50"/>
        <v>0</v>
      </c>
      <c r="Q382" s="62"/>
      <c r="R382" s="62"/>
      <c r="S382" s="62"/>
      <c r="T382" s="62"/>
      <c r="U382" s="62"/>
      <c r="V382" s="62"/>
      <c r="W382" s="62"/>
    </row>
    <row r="383" spans="1:23" ht="18" hidden="1" customHeight="1" x14ac:dyDescent="0.25">
      <c r="A383" s="67" t="s">
        <v>52</v>
      </c>
      <c r="B383" s="77" t="s">
        <v>53</v>
      </c>
      <c r="C383" s="74" t="s">
        <v>2</v>
      </c>
      <c r="D383" s="74" t="s">
        <v>2</v>
      </c>
      <c r="E383" s="74" t="s">
        <v>2</v>
      </c>
      <c r="F383" s="74" t="s">
        <v>2</v>
      </c>
      <c r="G383" s="74" t="s">
        <v>2</v>
      </c>
      <c r="H383" s="74" t="s">
        <v>2</v>
      </c>
      <c r="I383" s="74" t="s">
        <v>2</v>
      </c>
      <c r="J383" s="74" t="s">
        <v>2</v>
      </c>
      <c r="K383" s="74" t="s">
        <v>2</v>
      </c>
      <c r="L383" s="74" t="s">
        <v>2</v>
      </c>
      <c r="M383" s="74" t="s">
        <v>2</v>
      </c>
      <c r="N383" s="74" t="s">
        <v>2</v>
      </c>
      <c r="O383" s="72" t="s">
        <v>115</v>
      </c>
      <c r="P383" s="44">
        <f t="shared" si="50"/>
        <v>0</v>
      </c>
      <c r="Q383" s="46"/>
      <c r="R383" s="46"/>
      <c r="S383" s="46"/>
      <c r="T383" s="46"/>
      <c r="U383" s="46"/>
      <c r="V383" s="46"/>
      <c r="W383" s="46"/>
    </row>
    <row r="384" spans="1:23" ht="18" hidden="1" customHeight="1" x14ac:dyDescent="0.25">
      <c r="A384" s="67" t="s">
        <v>2</v>
      </c>
      <c r="B384" s="77" t="s">
        <v>54</v>
      </c>
      <c r="C384" s="74" t="s">
        <v>2</v>
      </c>
      <c r="D384" s="74" t="s">
        <v>2</v>
      </c>
      <c r="E384" s="74" t="s">
        <v>2</v>
      </c>
      <c r="F384" s="74" t="s">
        <v>2</v>
      </c>
      <c r="G384" s="74" t="s">
        <v>2</v>
      </c>
      <c r="H384" s="74" t="s">
        <v>2</v>
      </c>
      <c r="I384" s="74" t="s">
        <v>2</v>
      </c>
      <c r="J384" s="74" t="s">
        <v>2</v>
      </c>
      <c r="K384" s="74" t="s">
        <v>2</v>
      </c>
      <c r="L384" s="74" t="s">
        <v>2</v>
      </c>
      <c r="M384" s="74" t="s">
        <v>2</v>
      </c>
      <c r="N384" s="74" t="s">
        <v>2</v>
      </c>
      <c r="O384" s="72" t="s">
        <v>115</v>
      </c>
      <c r="P384" s="44">
        <f t="shared" si="50"/>
        <v>0</v>
      </c>
      <c r="Q384" s="46"/>
      <c r="R384" s="46"/>
      <c r="S384" s="46"/>
      <c r="T384" s="46"/>
      <c r="U384" s="46"/>
      <c r="V384" s="46"/>
      <c r="W384" s="46"/>
    </row>
    <row r="385" spans="1:23" ht="18" hidden="1" customHeight="1" x14ac:dyDescent="0.25">
      <c r="A385" s="67" t="s">
        <v>55</v>
      </c>
      <c r="B385" s="77" t="s">
        <v>53</v>
      </c>
      <c r="C385" s="74" t="s">
        <v>2</v>
      </c>
      <c r="D385" s="74" t="s">
        <v>2</v>
      </c>
      <c r="E385" s="74" t="s">
        <v>2</v>
      </c>
      <c r="F385" s="74" t="s">
        <v>2</v>
      </c>
      <c r="G385" s="74" t="s">
        <v>2</v>
      </c>
      <c r="H385" s="74" t="s">
        <v>2</v>
      </c>
      <c r="I385" s="74" t="s">
        <v>2</v>
      </c>
      <c r="J385" s="74" t="s">
        <v>2</v>
      </c>
      <c r="K385" s="74" t="s">
        <v>2</v>
      </c>
      <c r="L385" s="74" t="s">
        <v>2</v>
      </c>
      <c r="M385" s="74" t="s">
        <v>2</v>
      </c>
      <c r="N385" s="74" t="s">
        <v>2</v>
      </c>
      <c r="O385" s="72" t="s">
        <v>115</v>
      </c>
      <c r="P385" s="44">
        <f t="shared" si="50"/>
        <v>0</v>
      </c>
      <c r="Q385" s="46"/>
      <c r="R385" s="46"/>
      <c r="S385" s="46"/>
      <c r="T385" s="46"/>
      <c r="U385" s="46"/>
      <c r="V385" s="46"/>
      <c r="W385" s="46"/>
    </row>
    <row r="386" spans="1:23" ht="18" hidden="1" customHeight="1" x14ac:dyDescent="0.25">
      <c r="A386" s="67" t="s">
        <v>2</v>
      </c>
      <c r="B386" s="77" t="s">
        <v>54</v>
      </c>
      <c r="C386" s="74" t="s">
        <v>2</v>
      </c>
      <c r="D386" s="74" t="s">
        <v>2</v>
      </c>
      <c r="E386" s="74" t="s">
        <v>2</v>
      </c>
      <c r="F386" s="74" t="s">
        <v>2</v>
      </c>
      <c r="G386" s="74" t="s">
        <v>2</v>
      </c>
      <c r="H386" s="74" t="s">
        <v>2</v>
      </c>
      <c r="I386" s="74" t="s">
        <v>2</v>
      </c>
      <c r="J386" s="74" t="s">
        <v>2</v>
      </c>
      <c r="K386" s="74" t="s">
        <v>2</v>
      </c>
      <c r="L386" s="74" t="s">
        <v>2</v>
      </c>
      <c r="M386" s="74" t="s">
        <v>2</v>
      </c>
      <c r="N386" s="74" t="s">
        <v>2</v>
      </c>
      <c r="O386" s="72" t="s">
        <v>115</v>
      </c>
      <c r="P386" s="44">
        <f t="shared" si="50"/>
        <v>0</v>
      </c>
      <c r="Q386" s="46"/>
      <c r="R386" s="46"/>
      <c r="S386" s="46"/>
      <c r="T386" s="46"/>
      <c r="U386" s="46"/>
      <c r="V386" s="46"/>
      <c r="W386" s="46"/>
    </row>
    <row r="387" spans="1:23" ht="18" hidden="1" customHeight="1" x14ac:dyDescent="0.25">
      <c r="A387" s="68" t="s">
        <v>56</v>
      </c>
      <c r="B387" s="69" t="s">
        <v>111</v>
      </c>
      <c r="C387" s="70" t="s">
        <v>2</v>
      </c>
      <c r="D387" s="70" t="s">
        <v>2</v>
      </c>
      <c r="E387" s="70" t="s">
        <v>2</v>
      </c>
      <c r="F387" s="70" t="s">
        <v>2</v>
      </c>
      <c r="G387" s="70" t="s">
        <v>2</v>
      </c>
      <c r="H387" s="70" t="s">
        <v>2</v>
      </c>
      <c r="I387" s="70" t="s">
        <v>2</v>
      </c>
      <c r="J387" s="70" t="s">
        <v>2</v>
      </c>
      <c r="K387" s="70" t="s">
        <v>2</v>
      </c>
      <c r="L387" s="70" t="s">
        <v>2</v>
      </c>
      <c r="M387" s="70" t="s">
        <v>2</v>
      </c>
      <c r="N387" s="70" t="s">
        <v>2</v>
      </c>
      <c r="O387" s="72" t="s">
        <v>2</v>
      </c>
      <c r="P387" s="44">
        <f t="shared" si="50"/>
        <v>0</v>
      </c>
      <c r="Q387" s="62"/>
      <c r="R387" s="62"/>
      <c r="S387" s="62"/>
      <c r="T387" s="62"/>
      <c r="U387" s="62"/>
      <c r="V387" s="62"/>
      <c r="W387" s="62"/>
    </row>
    <row r="388" spans="1:23" ht="18" hidden="1" customHeight="1" x14ac:dyDescent="0.25">
      <c r="A388" s="67" t="s">
        <v>58</v>
      </c>
      <c r="B388" s="53" t="s">
        <v>59</v>
      </c>
      <c r="C388" s="74" t="s">
        <v>2</v>
      </c>
      <c r="D388" s="74" t="s">
        <v>2</v>
      </c>
      <c r="E388" s="74" t="s">
        <v>2</v>
      </c>
      <c r="F388" s="74" t="s">
        <v>2</v>
      </c>
      <c r="G388" s="74" t="s">
        <v>2</v>
      </c>
      <c r="H388" s="74" t="s">
        <v>2</v>
      </c>
      <c r="I388" s="74" t="s">
        <v>2</v>
      </c>
      <c r="J388" s="74" t="s">
        <v>2</v>
      </c>
      <c r="K388" s="74" t="s">
        <v>2</v>
      </c>
      <c r="L388" s="74" t="s">
        <v>2</v>
      </c>
      <c r="M388" s="74" t="s">
        <v>2</v>
      </c>
      <c r="N388" s="74" t="s">
        <v>2</v>
      </c>
      <c r="O388" s="72" t="s">
        <v>2</v>
      </c>
      <c r="P388" s="44">
        <f t="shared" si="50"/>
        <v>0</v>
      </c>
      <c r="Q388" s="46"/>
      <c r="R388" s="46"/>
      <c r="S388" s="46"/>
      <c r="T388" s="46"/>
      <c r="U388" s="46"/>
      <c r="V388" s="46"/>
      <c r="W388" s="46"/>
    </row>
    <row r="389" spans="1:23" ht="18" hidden="1" customHeight="1" x14ac:dyDescent="0.25">
      <c r="A389" s="78" t="s">
        <v>2</v>
      </c>
      <c r="B389" s="77" t="s">
        <v>60</v>
      </c>
      <c r="C389" s="74" t="s">
        <v>2</v>
      </c>
      <c r="D389" s="74" t="s">
        <v>2</v>
      </c>
      <c r="E389" s="74" t="s">
        <v>2</v>
      </c>
      <c r="F389" s="74" t="s">
        <v>2</v>
      </c>
      <c r="G389" s="74" t="s">
        <v>2</v>
      </c>
      <c r="H389" s="74" t="s">
        <v>2</v>
      </c>
      <c r="I389" s="74" t="s">
        <v>2</v>
      </c>
      <c r="J389" s="74" t="s">
        <v>2</v>
      </c>
      <c r="K389" s="74" t="s">
        <v>2</v>
      </c>
      <c r="L389" s="74" t="s">
        <v>2</v>
      </c>
      <c r="M389" s="74" t="s">
        <v>2</v>
      </c>
      <c r="N389" s="74" t="s">
        <v>2</v>
      </c>
      <c r="O389" s="72" t="s">
        <v>2</v>
      </c>
      <c r="P389" s="44">
        <f t="shared" si="50"/>
        <v>0</v>
      </c>
      <c r="Q389" s="46"/>
      <c r="R389" s="46"/>
      <c r="S389" s="46"/>
      <c r="T389" s="46"/>
      <c r="U389" s="46"/>
      <c r="V389" s="46"/>
      <c r="W389" s="46"/>
    </row>
    <row r="390" spans="1:23" ht="18" hidden="1" customHeight="1" x14ac:dyDescent="0.25">
      <c r="A390" s="81" t="s">
        <v>2</v>
      </c>
      <c r="B390" s="77" t="s">
        <v>61</v>
      </c>
      <c r="C390" s="74" t="s">
        <v>2</v>
      </c>
      <c r="D390" s="74" t="s">
        <v>2</v>
      </c>
      <c r="E390" s="74" t="s">
        <v>2</v>
      </c>
      <c r="F390" s="74" t="s">
        <v>2</v>
      </c>
      <c r="G390" s="74" t="s">
        <v>2</v>
      </c>
      <c r="H390" s="74" t="s">
        <v>2</v>
      </c>
      <c r="I390" s="74" t="s">
        <v>2</v>
      </c>
      <c r="J390" s="74" t="s">
        <v>2</v>
      </c>
      <c r="K390" s="74" t="s">
        <v>2</v>
      </c>
      <c r="L390" s="74" t="s">
        <v>2</v>
      </c>
      <c r="M390" s="74" t="s">
        <v>2</v>
      </c>
      <c r="N390" s="74" t="s">
        <v>2</v>
      </c>
      <c r="O390" s="72" t="s">
        <v>2</v>
      </c>
      <c r="P390" s="44">
        <f t="shared" si="50"/>
        <v>0</v>
      </c>
      <c r="Q390" s="46"/>
      <c r="R390" s="46"/>
      <c r="S390" s="46"/>
      <c r="T390" s="46"/>
      <c r="U390" s="46"/>
      <c r="V390" s="46"/>
      <c r="W390" s="46"/>
    </row>
    <row r="391" spans="1:23" ht="18" hidden="1" customHeight="1" x14ac:dyDescent="0.25">
      <c r="A391" s="81" t="s">
        <v>62</v>
      </c>
      <c r="B391" s="53" t="s">
        <v>63</v>
      </c>
      <c r="C391" s="74" t="s">
        <v>2</v>
      </c>
      <c r="D391" s="74" t="s">
        <v>2</v>
      </c>
      <c r="E391" s="74" t="s">
        <v>2</v>
      </c>
      <c r="F391" s="74" t="s">
        <v>2</v>
      </c>
      <c r="G391" s="74" t="s">
        <v>2</v>
      </c>
      <c r="H391" s="74" t="s">
        <v>2</v>
      </c>
      <c r="I391" s="74" t="s">
        <v>2</v>
      </c>
      <c r="J391" s="74" t="s">
        <v>2</v>
      </c>
      <c r="K391" s="74" t="s">
        <v>2</v>
      </c>
      <c r="L391" s="74" t="s">
        <v>2</v>
      </c>
      <c r="M391" s="74" t="s">
        <v>2</v>
      </c>
      <c r="N391" s="74" t="s">
        <v>2</v>
      </c>
      <c r="O391" s="72" t="s">
        <v>2</v>
      </c>
      <c r="P391" s="44">
        <f t="shared" si="50"/>
        <v>0</v>
      </c>
      <c r="Q391" s="46"/>
      <c r="R391" s="46"/>
      <c r="S391" s="46"/>
      <c r="T391" s="46"/>
      <c r="U391" s="46"/>
      <c r="V391" s="46"/>
      <c r="W391" s="46"/>
    </row>
    <row r="392" spans="1:23" ht="18" hidden="1" customHeight="1" x14ac:dyDescent="0.25">
      <c r="A392" s="78" t="s">
        <v>2</v>
      </c>
      <c r="B392" s="79" t="s">
        <v>10</v>
      </c>
      <c r="C392" s="74" t="s">
        <v>2</v>
      </c>
      <c r="D392" s="74" t="s">
        <v>2</v>
      </c>
      <c r="E392" s="74" t="s">
        <v>2</v>
      </c>
      <c r="F392" s="74" t="s">
        <v>2</v>
      </c>
      <c r="G392" s="74" t="s">
        <v>2</v>
      </c>
      <c r="H392" s="74" t="s">
        <v>2</v>
      </c>
      <c r="I392" s="74" t="s">
        <v>2</v>
      </c>
      <c r="J392" s="74" t="s">
        <v>2</v>
      </c>
      <c r="K392" s="74" t="s">
        <v>2</v>
      </c>
      <c r="L392" s="74" t="s">
        <v>2</v>
      </c>
      <c r="M392" s="74" t="s">
        <v>2</v>
      </c>
      <c r="N392" s="74" t="s">
        <v>2</v>
      </c>
      <c r="O392" s="72" t="s">
        <v>2</v>
      </c>
      <c r="P392" s="44">
        <f t="shared" si="50"/>
        <v>0</v>
      </c>
      <c r="Q392" s="46"/>
      <c r="R392" s="46"/>
      <c r="S392" s="46"/>
      <c r="T392" s="46"/>
      <c r="U392" s="46"/>
      <c r="V392" s="46"/>
      <c r="W392" s="46"/>
    </row>
    <row r="393" spans="1:23" ht="18" hidden="1" customHeight="1" x14ac:dyDescent="0.25">
      <c r="A393" s="78" t="s">
        <v>2</v>
      </c>
      <c r="B393" s="79" t="s">
        <v>13</v>
      </c>
      <c r="C393" s="74" t="s">
        <v>2</v>
      </c>
      <c r="D393" s="74" t="s">
        <v>2</v>
      </c>
      <c r="E393" s="74" t="s">
        <v>2</v>
      </c>
      <c r="F393" s="74" t="s">
        <v>2</v>
      </c>
      <c r="G393" s="74" t="s">
        <v>2</v>
      </c>
      <c r="H393" s="74" t="s">
        <v>2</v>
      </c>
      <c r="I393" s="74" t="s">
        <v>2</v>
      </c>
      <c r="J393" s="74" t="s">
        <v>2</v>
      </c>
      <c r="K393" s="74" t="s">
        <v>2</v>
      </c>
      <c r="L393" s="74" t="s">
        <v>2</v>
      </c>
      <c r="M393" s="74" t="s">
        <v>2</v>
      </c>
      <c r="N393" s="74" t="s">
        <v>2</v>
      </c>
      <c r="O393" s="72" t="s">
        <v>2</v>
      </c>
      <c r="P393" s="44">
        <f t="shared" si="50"/>
        <v>0</v>
      </c>
      <c r="Q393" s="46"/>
      <c r="R393" s="46"/>
      <c r="S393" s="46"/>
      <c r="T393" s="46"/>
      <c r="U393" s="46"/>
      <c r="V393" s="46"/>
      <c r="W393" s="46"/>
    </row>
    <row r="394" spans="1:23" ht="18" hidden="1" customHeight="1" x14ac:dyDescent="0.25">
      <c r="A394" s="78" t="s">
        <v>2</v>
      </c>
      <c r="B394" s="79" t="s">
        <v>16</v>
      </c>
      <c r="C394" s="74" t="s">
        <v>2</v>
      </c>
      <c r="D394" s="74" t="s">
        <v>2</v>
      </c>
      <c r="E394" s="74" t="s">
        <v>2</v>
      </c>
      <c r="F394" s="74" t="s">
        <v>2</v>
      </c>
      <c r="G394" s="74" t="s">
        <v>2</v>
      </c>
      <c r="H394" s="74" t="s">
        <v>2</v>
      </c>
      <c r="I394" s="74" t="s">
        <v>2</v>
      </c>
      <c r="J394" s="74" t="s">
        <v>2</v>
      </c>
      <c r="K394" s="74" t="s">
        <v>2</v>
      </c>
      <c r="L394" s="74" t="s">
        <v>2</v>
      </c>
      <c r="M394" s="74" t="s">
        <v>2</v>
      </c>
      <c r="N394" s="74" t="s">
        <v>2</v>
      </c>
      <c r="O394" s="72" t="s">
        <v>2</v>
      </c>
      <c r="P394" s="44">
        <f t="shared" si="50"/>
        <v>0</v>
      </c>
      <c r="Q394" s="46"/>
      <c r="R394" s="46"/>
      <c r="S394" s="46"/>
      <c r="T394" s="46"/>
      <c r="U394" s="46"/>
      <c r="V394" s="46"/>
      <c r="W394" s="46"/>
    </row>
    <row r="395" spans="1:23" ht="18" hidden="1" customHeight="1" x14ac:dyDescent="0.25">
      <c r="A395" s="67" t="s">
        <v>2</v>
      </c>
      <c r="B395" s="79" t="s">
        <v>20</v>
      </c>
      <c r="C395" s="74" t="s">
        <v>2</v>
      </c>
      <c r="D395" s="74" t="s">
        <v>2</v>
      </c>
      <c r="E395" s="74" t="s">
        <v>2</v>
      </c>
      <c r="F395" s="74" t="s">
        <v>2</v>
      </c>
      <c r="G395" s="74" t="s">
        <v>2</v>
      </c>
      <c r="H395" s="74" t="s">
        <v>2</v>
      </c>
      <c r="I395" s="74" t="s">
        <v>2</v>
      </c>
      <c r="J395" s="74" t="s">
        <v>2</v>
      </c>
      <c r="K395" s="74" t="s">
        <v>2</v>
      </c>
      <c r="L395" s="74" t="s">
        <v>2</v>
      </c>
      <c r="M395" s="74" t="s">
        <v>2</v>
      </c>
      <c r="N395" s="74" t="s">
        <v>2</v>
      </c>
      <c r="O395" s="72" t="s">
        <v>2</v>
      </c>
      <c r="P395" s="44">
        <f t="shared" si="50"/>
        <v>0</v>
      </c>
      <c r="Q395" s="46"/>
      <c r="R395" s="46"/>
      <c r="S395" s="46"/>
      <c r="T395" s="46"/>
      <c r="U395" s="46"/>
      <c r="V395" s="46"/>
      <c r="W395" s="46"/>
    </row>
    <row r="396" spans="1:23" ht="18" customHeight="1" x14ac:dyDescent="0.25">
      <c r="A396" s="46"/>
      <c r="B396" s="49"/>
      <c r="C396" s="46"/>
      <c r="D396" s="46"/>
      <c r="E396" s="46"/>
      <c r="F396" s="46"/>
      <c r="G396" s="46"/>
      <c r="H396" s="46"/>
      <c r="I396" s="46"/>
      <c r="J396" s="46"/>
      <c r="K396" s="46"/>
      <c r="L396" s="46"/>
      <c r="M396" s="46"/>
      <c r="N396" s="46"/>
      <c r="O396" s="45"/>
      <c r="P396" s="44">
        <f t="shared" si="50"/>
        <v>0</v>
      </c>
      <c r="Q396" s="46"/>
      <c r="R396" s="46"/>
      <c r="S396" s="46"/>
      <c r="T396" s="46"/>
      <c r="U396" s="46"/>
      <c r="V396" s="46"/>
      <c r="W396" s="46"/>
    </row>
    <row r="397" spans="1:23" ht="18" customHeight="1" x14ac:dyDescent="0.3">
      <c r="A397" s="439" t="s">
        <v>76</v>
      </c>
      <c r="B397" s="439"/>
      <c r="C397" s="439"/>
      <c r="D397" s="439"/>
      <c r="E397" s="439"/>
      <c r="F397" s="439"/>
      <c r="G397" s="439"/>
      <c r="H397" s="439"/>
      <c r="I397" s="439"/>
      <c r="J397" s="439"/>
      <c r="K397" s="439"/>
      <c r="L397" s="439"/>
      <c r="M397" s="439"/>
      <c r="N397" s="439"/>
      <c r="O397" s="112" t="s">
        <v>2</v>
      </c>
      <c r="P397" s="44">
        <f t="shared" si="50"/>
        <v>0</v>
      </c>
      <c r="Q397" s="46"/>
      <c r="R397" s="46"/>
      <c r="S397" s="46"/>
      <c r="T397" s="46"/>
      <c r="U397" s="46"/>
      <c r="V397" s="46"/>
      <c r="W397" s="46"/>
    </row>
    <row r="398" spans="1:23" ht="18" customHeight="1" x14ac:dyDescent="0.35">
      <c r="A398" s="432" t="s">
        <v>1</v>
      </c>
      <c r="B398" s="432"/>
      <c r="C398" s="432"/>
      <c r="D398" s="432"/>
      <c r="E398" s="432"/>
      <c r="F398" s="432"/>
      <c r="G398" s="432"/>
      <c r="H398" s="432"/>
      <c r="I398" s="432"/>
      <c r="J398" s="432"/>
      <c r="K398" s="432"/>
      <c r="L398" s="432"/>
      <c r="M398" s="432"/>
      <c r="N398" s="432"/>
      <c r="O398" s="432"/>
      <c r="P398" s="44">
        <f t="shared" si="50"/>
        <v>0</v>
      </c>
      <c r="Q398" s="46"/>
      <c r="R398" s="46"/>
      <c r="S398" s="46"/>
      <c r="T398" s="46"/>
      <c r="U398" s="46"/>
      <c r="V398" s="46"/>
      <c r="W398" s="46"/>
    </row>
    <row r="399" spans="1:23" ht="58.5" customHeight="1" x14ac:dyDescent="0.25">
      <c r="A399" s="47" t="s">
        <v>2</v>
      </c>
      <c r="B399" s="48" t="s">
        <v>2</v>
      </c>
      <c r="C399" s="48" t="s">
        <v>3</v>
      </c>
      <c r="D399" s="48" t="s">
        <v>4</v>
      </c>
      <c r="E399" s="48" t="s">
        <v>5</v>
      </c>
      <c r="F399" s="48" t="s">
        <v>6</v>
      </c>
      <c r="G399" s="49"/>
      <c r="H399" s="49"/>
      <c r="I399" s="49"/>
      <c r="J399" s="49"/>
      <c r="K399" s="49"/>
      <c r="L399" s="289"/>
      <c r="M399" s="290"/>
      <c r="N399" s="290"/>
      <c r="O399" s="290"/>
      <c r="P399" s="44">
        <f t="shared" si="50"/>
        <v>0</v>
      </c>
      <c r="Q399" s="46"/>
      <c r="R399" s="46"/>
      <c r="S399" s="46"/>
      <c r="T399" s="46"/>
      <c r="U399" s="46"/>
      <c r="V399" s="46"/>
      <c r="W399" s="46"/>
    </row>
    <row r="400" spans="1:23" ht="18" customHeight="1" x14ac:dyDescent="0.25">
      <c r="A400" s="52" t="s">
        <v>9</v>
      </c>
      <c r="B400" s="53" t="s">
        <v>10</v>
      </c>
      <c r="C400" s="54">
        <f>C409+D409+E409+F409+G409+H409+I409+J409+K409+L409+M409+N409</f>
        <v>3910124.4</v>
      </c>
      <c r="D400" s="54">
        <f>C408+D408+E408+F408+G408+H408+I408+J408+K408+L408+M408+N408</f>
        <v>1402551.0062000002</v>
      </c>
      <c r="E400" s="53">
        <v>585075</v>
      </c>
      <c r="F400" s="54">
        <f>D400-E400</f>
        <v>817476.00620000018</v>
      </c>
      <c r="G400" s="49"/>
      <c r="H400" s="49"/>
      <c r="I400" s="49"/>
      <c r="J400" s="49"/>
      <c r="K400" s="49"/>
      <c r="L400" s="289"/>
      <c r="M400" s="290"/>
      <c r="N400" s="291"/>
      <c r="O400" s="292"/>
      <c r="P400" s="44">
        <f t="shared" si="50"/>
        <v>6715226.4123999998</v>
      </c>
      <c r="Q400" s="46"/>
      <c r="R400" s="46"/>
      <c r="S400" s="46"/>
      <c r="T400" s="46"/>
      <c r="U400" s="46"/>
      <c r="V400" s="46"/>
      <c r="W400" s="46"/>
    </row>
    <row r="401" spans="1:23" ht="18" customHeight="1" x14ac:dyDescent="0.25">
      <c r="A401" s="52" t="s">
        <v>12</v>
      </c>
      <c r="B401" s="53" t="s">
        <v>215</v>
      </c>
      <c r="C401" s="54">
        <f>C416+D416+E416+F416+G416+H416+I416+J416+K416+L416+M416+N416</f>
        <v>2120.44</v>
      </c>
      <c r="D401" s="54">
        <f>C415+D415+E415+F415+G415+H415+I415+J415+K415+L415+M415+N415</f>
        <v>219380.09999999998</v>
      </c>
      <c r="E401" s="53">
        <v>159000</v>
      </c>
      <c r="F401" s="54">
        <f>D401-E401</f>
        <v>60380.099999999977</v>
      </c>
      <c r="G401" s="49"/>
      <c r="H401" s="49"/>
      <c r="I401" s="49"/>
      <c r="J401" s="49"/>
      <c r="K401" s="49"/>
      <c r="L401" s="289"/>
      <c r="M401" s="290"/>
      <c r="N401" s="291"/>
      <c r="O401" s="292"/>
      <c r="P401" s="44">
        <f t="shared" si="50"/>
        <v>440880.63999999996</v>
      </c>
      <c r="Q401" s="46"/>
      <c r="R401" s="46"/>
      <c r="S401" s="46"/>
      <c r="T401" s="46"/>
      <c r="U401" s="46"/>
      <c r="V401" s="46"/>
      <c r="W401" s="46"/>
    </row>
    <row r="402" spans="1:23" ht="18" customHeight="1" x14ac:dyDescent="0.25">
      <c r="A402" s="52" t="s">
        <v>15</v>
      </c>
      <c r="B402" s="53" t="s">
        <v>16</v>
      </c>
      <c r="C402" s="53">
        <v>0</v>
      </c>
      <c r="D402" s="53">
        <v>0</v>
      </c>
      <c r="E402" s="53">
        <v>0</v>
      </c>
      <c r="F402" s="53">
        <v>0</v>
      </c>
      <c r="G402" s="49"/>
      <c r="H402" s="49"/>
      <c r="I402" s="49"/>
      <c r="J402" s="49"/>
      <c r="K402" s="49"/>
      <c r="L402" s="289"/>
      <c r="M402" s="290"/>
      <c r="N402" s="290"/>
      <c r="O402" s="293"/>
      <c r="P402" s="44">
        <f t="shared" si="50"/>
        <v>0</v>
      </c>
      <c r="Q402" s="46"/>
      <c r="R402" s="46"/>
      <c r="S402" s="46"/>
      <c r="T402" s="46"/>
      <c r="U402" s="46"/>
      <c r="V402" s="46"/>
      <c r="W402" s="46"/>
    </row>
    <row r="403" spans="1:23" ht="18" customHeight="1" x14ac:dyDescent="0.25">
      <c r="A403" s="52" t="s">
        <v>19</v>
      </c>
      <c r="B403" s="53" t="s">
        <v>20</v>
      </c>
      <c r="C403" s="53">
        <v>0</v>
      </c>
      <c r="D403" s="53">
        <v>0</v>
      </c>
      <c r="E403" s="53">
        <v>0</v>
      </c>
      <c r="F403" s="53">
        <v>0</v>
      </c>
      <c r="G403" s="49"/>
      <c r="H403" s="49"/>
      <c r="I403" s="49"/>
      <c r="J403" s="49"/>
      <c r="K403" s="49"/>
      <c r="L403" s="289"/>
      <c r="M403" s="289"/>
      <c r="N403" s="294"/>
      <c r="O403" s="295"/>
      <c r="P403" s="44">
        <f t="shared" si="50"/>
        <v>0</v>
      </c>
      <c r="Q403" s="46"/>
      <c r="R403" s="46"/>
      <c r="S403" s="46"/>
      <c r="T403" s="46"/>
      <c r="U403" s="46"/>
      <c r="V403" s="46"/>
      <c r="W403" s="46"/>
    </row>
    <row r="404" spans="1:23" ht="18" customHeight="1" x14ac:dyDescent="0.25">
      <c r="A404" s="52" t="s">
        <v>21</v>
      </c>
      <c r="B404" s="53" t="s">
        <v>22</v>
      </c>
      <c r="C404" s="53">
        <v>0</v>
      </c>
      <c r="D404" s="53">
        <v>0</v>
      </c>
      <c r="E404" s="53">
        <v>0</v>
      </c>
      <c r="F404" s="53">
        <v>0</v>
      </c>
      <c r="G404" s="49"/>
      <c r="H404" s="49"/>
      <c r="I404" s="49"/>
      <c r="J404" s="49"/>
      <c r="K404" s="49"/>
      <c r="L404" s="289"/>
      <c r="M404" s="289"/>
      <c r="N404" s="294"/>
      <c r="O404" s="295"/>
      <c r="P404" s="44">
        <f t="shared" si="50"/>
        <v>0</v>
      </c>
      <c r="Q404" s="46"/>
      <c r="R404" s="46"/>
      <c r="S404" s="46"/>
      <c r="T404" s="46"/>
      <c r="U404" s="46"/>
      <c r="V404" s="46"/>
      <c r="W404" s="46"/>
    </row>
    <row r="405" spans="1:23" ht="18" customHeight="1" x14ac:dyDescent="0.25">
      <c r="A405" s="49"/>
      <c r="B405" s="49"/>
      <c r="C405" s="49"/>
      <c r="D405" s="49"/>
      <c r="E405" s="49"/>
      <c r="F405" s="49"/>
      <c r="G405" s="49"/>
      <c r="H405" s="49"/>
      <c r="I405" s="49"/>
      <c r="J405" s="49"/>
      <c r="K405" s="49"/>
      <c r="L405" s="49"/>
      <c r="M405" s="49"/>
      <c r="N405" s="60"/>
      <c r="O405" s="61"/>
      <c r="P405" s="44">
        <f t="shared" si="50"/>
        <v>0</v>
      </c>
      <c r="Q405" s="46"/>
      <c r="R405" s="46"/>
      <c r="S405" s="46"/>
      <c r="T405" s="46"/>
      <c r="U405" s="46"/>
      <c r="V405" s="46"/>
      <c r="W405" s="46"/>
    </row>
    <row r="406" spans="1:23" ht="18" customHeight="1" x14ac:dyDescent="0.25">
      <c r="A406" s="63" t="s">
        <v>2</v>
      </c>
      <c r="B406" s="64" t="s">
        <v>23</v>
      </c>
      <c r="C406" s="65" t="s">
        <v>24</v>
      </c>
      <c r="D406" s="65" t="s">
        <v>25</v>
      </c>
      <c r="E406" s="65" t="s">
        <v>26</v>
      </c>
      <c r="F406" s="65" t="s">
        <v>27</v>
      </c>
      <c r="G406" s="65" t="s">
        <v>28</v>
      </c>
      <c r="H406" s="65" t="s">
        <v>29</v>
      </c>
      <c r="I406" s="65" t="s">
        <v>30</v>
      </c>
      <c r="J406" s="65" t="s">
        <v>31</v>
      </c>
      <c r="K406" s="65" t="s">
        <v>32</v>
      </c>
      <c r="L406" s="65" t="s">
        <v>33</v>
      </c>
      <c r="M406" s="65" t="s">
        <v>34</v>
      </c>
      <c r="N406" s="65" t="s">
        <v>35</v>
      </c>
      <c r="O406" s="66" t="s">
        <v>36</v>
      </c>
      <c r="P406" s="44">
        <f t="shared" si="50"/>
        <v>0</v>
      </c>
      <c r="Q406" s="46"/>
      <c r="R406" s="46"/>
      <c r="S406" s="46"/>
      <c r="T406" s="46"/>
      <c r="U406" s="46"/>
      <c r="V406" s="46"/>
      <c r="W406" s="46"/>
    </row>
    <row r="407" spans="1:23" ht="18" customHeight="1" x14ac:dyDescent="0.3">
      <c r="A407" s="67" t="s">
        <v>2</v>
      </c>
      <c r="B407" s="428" t="s">
        <v>37</v>
      </c>
      <c r="C407" s="428"/>
      <c r="D407" s="428"/>
      <c r="E407" s="428"/>
      <c r="F407" s="428"/>
      <c r="G407" s="428"/>
      <c r="H407" s="428"/>
      <c r="I407" s="428"/>
      <c r="J407" s="428"/>
      <c r="K407" s="428"/>
      <c r="L407" s="428"/>
      <c r="M407" s="428"/>
      <c r="N407" s="428"/>
      <c r="O407" s="429"/>
      <c r="P407" s="44">
        <f t="shared" si="50"/>
        <v>0</v>
      </c>
      <c r="Q407" s="46"/>
      <c r="R407" s="46"/>
      <c r="S407" s="46"/>
      <c r="T407" s="46"/>
      <c r="U407" s="46"/>
      <c r="V407" s="46"/>
      <c r="W407" s="46"/>
    </row>
    <row r="408" spans="1:23" ht="18" customHeight="1" x14ac:dyDescent="0.25">
      <c r="A408" s="68" t="s">
        <v>9</v>
      </c>
      <c r="B408" s="69" t="s">
        <v>38</v>
      </c>
      <c r="C408" s="319">
        <v>121568.68810000001</v>
      </c>
      <c r="D408" s="319">
        <v>70992.865900000004</v>
      </c>
      <c r="E408" s="319">
        <v>47297.097099999999</v>
      </c>
      <c r="F408" s="319">
        <v>80147.145100000009</v>
      </c>
      <c r="G408" s="319">
        <v>44248.62</v>
      </c>
      <c r="H408" s="319">
        <v>79265.740000000005</v>
      </c>
      <c r="I408" s="319">
        <v>106965.42</v>
      </c>
      <c r="J408" s="319">
        <v>166944.03</v>
      </c>
      <c r="K408" s="319">
        <v>259693.75</v>
      </c>
      <c r="L408" s="319">
        <v>124500.25</v>
      </c>
      <c r="M408" s="71">
        <v>143921.79999999999</v>
      </c>
      <c r="N408" s="71">
        <v>157005.6</v>
      </c>
      <c r="O408" s="71">
        <f>AVERAGE(C408:N408)</f>
        <v>116879.25051666668</v>
      </c>
      <c r="P408" s="238">
        <f t="shared" si="50"/>
        <v>1402551.0062000002</v>
      </c>
      <c r="Q408" s="94">
        <f>D400-P408</f>
        <v>0</v>
      </c>
      <c r="R408" s="62" t="s">
        <v>153</v>
      </c>
      <c r="S408" s="62"/>
      <c r="T408" s="62"/>
      <c r="U408" s="62"/>
      <c r="V408" s="62"/>
      <c r="W408" s="62"/>
    </row>
    <row r="409" spans="1:23" ht="18" customHeight="1" x14ac:dyDescent="0.25">
      <c r="A409" s="67" t="s">
        <v>2</v>
      </c>
      <c r="B409" s="53" t="s">
        <v>39</v>
      </c>
      <c r="C409" s="320">
        <v>395879.18</v>
      </c>
      <c r="D409" s="320">
        <v>372070.63</v>
      </c>
      <c r="E409" s="320">
        <v>365873.18</v>
      </c>
      <c r="F409" s="320">
        <v>365873.18</v>
      </c>
      <c r="G409" s="320">
        <v>296430.23</v>
      </c>
      <c r="H409" s="320">
        <v>290885</v>
      </c>
      <c r="I409" s="320">
        <v>318256</v>
      </c>
      <c r="J409" s="320">
        <v>381961</v>
      </c>
      <c r="K409" s="320">
        <v>410012</v>
      </c>
      <c r="L409" s="320">
        <v>252884</v>
      </c>
      <c r="M409" s="113">
        <v>220000</v>
      </c>
      <c r="N409" s="113">
        <v>240000</v>
      </c>
      <c r="O409" s="71">
        <f>AVERAGE(C409:N409)</f>
        <v>325843.7</v>
      </c>
      <c r="P409" s="44">
        <f t="shared" si="50"/>
        <v>3910124.4</v>
      </c>
      <c r="Q409" s="46"/>
      <c r="R409" s="46"/>
      <c r="S409" s="46"/>
      <c r="T409" s="46"/>
      <c r="U409" s="46"/>
      <c r="V409" s="46"/>
      <c r="W409" s="46"/>
    </row>
    <row r="410" spans="1:23" ht="18" customHeight="1" x14ac:dyDescent="0.25">
      <c r="A410" s="67" t="s">
        <v>2</v>
      </c>
      <c r="B410" s="76" t="s">
        <v>40</v>
      </c>
      <c r="C410" s="321"/>
      <c r="D410" s="321"/>
      <c r="E410" s="321"/>
      <c r="F410" s="321"/>
      <c r="G410" s="321"/>
      <c r="H410" s="321"/>
      <c r="I410" s="321"/>
      <c r="J410" s="321"/>
      <c r="K410" s="321"/>
      <c r="L410" s="321"/>
      <c r="M410" s="74"/>
      <c r="N410" s="74"/>
      <c r="O410" s="74"/>
      <c r="P410" s="44">
        <f t="shared" si="50"/>
        <v>0</v>
      </c>
      <c r="Q410" s="46"/>
      <c r="R410" s="46"/>
      <c r="S410" s="46"/>
      <c r="T410" s="46"/>
      <c r="U410" s="46"/>
      <c r="V410" s="46"/>
      <c r="W410" s="46"/>
    </row>
    <row r="411" spans="1:23" ht="33" customHeight="1" x14ac:dyDescent="0.25">
      <c r="A411" s="68"/>
      <c r="B411" s="69" t="s">
        <v>216</v>
      </c>
      <c r="C411" s="319">
        <v>5999.66</v>
      </c>
      <c r="D411" s="319">
        <v>35219.089999999997</v>
      </c>
      <c r="E411" s="319">
        <v>29159.81</v>
      </c>
      <c r="F411" s="319">
        <v>27390.06</v>
      </c>
      <c r="G411" s="319">
        <v>18554.82</v>
      </c>
      <c r="H411" s="319">
        <v>4998.1499999999996</v>
      </c>
      <c r="I411" s="319">
        <v>3515.56</v>
      </c>
      <c r="J411" s="319">
        <v>4688</v>
      </c>
      <c r="K411" s="319">
        <v>4661.43</v>
      </c>
      <c r="L411" s="319">
        <v>3700.49</v>
      </c>
      <c r="M411" s="71">
        <v>12407.34</v>
      </c>
      <c r="N411" s="71">
        <v>51697.25</v>
      </c>
      <c r="O411" s="71"/>
      <c r="P411" s="44">
        <f>SUM(C411:N411)</f>
        <v>201991.65999999997</v>
      </c>
      <c r="Q411" s="94"/>
      <c r="R411" s="62"/>
      <c r="S411" s="62"/>
      <c r="T411" s="62"/>
      <c r="U411" s="62"/>
      <c r="V411" s="62"/>
      <c r="W411" s="62"/>
    </row>
    <row r="412" spans="1:23" ht="41.25" customHeight="1" x14ac:dyDescent="0.25">
      <c r="A412" s="67" t="s">
        <v>2</v>
      </c>
      <c r="B412" s="53" t="s">
        <v>217</v>
      </c>
      <c r="C412" s="321">
        <v>74.27</v>
      </c>
      <c r="D412" s="321">
        <v>435.99</v>
      </c>
      <c r="E412" s="321">
        <v>360.98</v>
      </c>
      <c r="F412" s="321">
        <v>313.29000000000002</v>
      </c>
      <c r="G412" s="321">
        <v>207</v>
      </c>
      <c r="H412" s="321">
        <v>55.76</v>
      </c>
      <c r="I412" s="321">
        <v>39.22</v>
      </c>
      <c r="J412" s="321">
        <v>52.3</v>
      </c>
      <c r="K412" s="321">
        <v>48.28</v>
      </c>
      <c r="L412" s="321">
        <v>35.79</v>
      </c>
      <c r="M412" s="74">
        <v>60</v>
      </c>
      <c r="N412" s="74">
        <v>250</v>
      </c>
      <c r="O412" s="74"/>
      <c r="P412" s="44">
        <f t="shared" si="50"/>
        <v>1932.8799999999999</v>
      </c>
      <c r="Q412" s="46"/>
      <c r="R412" s="46"/>
      <c r="S412" s="46"/>
      <c r="T412" s="46"/>
      <c r="U412" s="46"/>
      <c r="V412" s="46"/>
      <c r="W412" s="46"/>
    </row>
    <row r="413" spans="1:23" ht="39.75" customHeight="1" x14ac:dyDescent="0.25">
      <c r="A413" s="68"/>
      <c r="B413" s="69" t="s">
        <v>218</v>
      </c>
      <c r="C413" s="319">
        <v>0</v>
      </c>
      <c r="D413" s="319">
        <v>3055.37</v>
      </c>
      <c r="E413" s="319">
        <v>2801.86</v>
      </c>
      <c r="F413" s="319">
        <v>2789.34</v>
      </c>
      <c r="G413" s="319">
        <v>1844.87</v>
      </c>
      <c r="H413" s="319">
        <v>0</v>
      </c>
      <c r="I413" s="319">
        <v>0</v>
      </c>
      <c r="J413" s="319">
        <v>0</v>
      </c>
      <c r="K413" s="319">
        <v>0</v>
      </c>
      <c r="L413" s="319">
        <v>0</v>
      </c>
      <c r="M413" s="71">
        <v>2507.75</v>
      </c>
      <c r="N413" s="71">
        <v>4389.25</v>
      </c>
      <c r="O413" s="71"/>
      <c r="P413" s="44">
        <f t="shared" si="50"/>
        <v>17388.439999999999</v>
      </c>
      <c r="Q413" s="62"/>
      <c r="R413" s="62"/>
      <c r="S413" s="62"/>
      <c r="T413" s="62"/>
      <c r="U413" s="62"/>
      <c r="V413" s="62"/>
      <c r="W413" s="62"/>
    </row>
    <row r="414" spans="1:23" ht="38.25" customHeight="1" x14ac:dyDescent="0.25">
      <c r="A414" s="68"/>
      <c r="B414" s="53" t="s">
        <v>219</v>
      </c>
      <c r="C414" s="321">
        <v>0</v>
      </c>
      <c r="D414" s="321">
        <v>40.06</v>
      </c>
      <c r="E414" s="321">
        <v>36.82</v>
      </c>
      <c r="F414" s="321">
        <v>36.43</v>
      </c>
      <c r="G414" s="321">
        <v>24.25</v>
      </c>
      <c r="H414" s="321">
        <v>0</v>
      </c>
      <c r="I414" s="321">
        <v>0</v>
      </c>
      <c r="J414" s="321">
        <v>0</v>
      </c>
      <c r="K414" s="321">
        <v>0</v>
      </c>
      <c r="L414" s="321">
        <v>0</v>
      </c>
      <c r="M414" s="74">
        <v>18.18</v>
      </c>
      <c r="N414" s="74">
        <v>31.82</v>
      </c>
      <c r="O414" s="74"/>
      <c r="P414" s="44">
        <f t="shared" si="50"/>
        <v>187.56</v>
      </c>
      <c r="Q414" s="46"/>
      <c r="R414" s="46"/>
      <c r="S414" s="46"/>
      <c r="T414" s="46"/>
      <c r="U414" s="46"/>
      <c r="V414" s="46"/>
      <c r="W414" s="46"/>
    </row>
    <row r="415" spans="1:23" ht="37.5" customHeight="1" x14ac:dyDescent="0.25">
      <c r="A415" s="68" t="s">
        <v>12</v>
      </c>
      <c r="B415" s="69" t="s">
        <v>220</v>
      </c>
      <c r="C415" s="319">
        <f t="shared" ref="C415:F415" si="51">C413+C411</f>
        <v>5999.66</v>
      </c>
      <c r="D415" s="319">
        <f t="shared" si="51"/>
        <v>38274.46</v>
      </c>
      <c r="E415" s="319">
        <f t="shared" si="51"/>
        <v>31961.670000000002</v>
      </c>
      <c r="F415" s="319">
        <f t="shared" si="51"/>
        <v>30179.4</v>
      </c>
      <c r="G415" s="319">
        <f>G413+G411</f>
        <v>20399.689999999999</v>
      </c>
      <c r="H415" s="319">
        <f t="shared" ref="H415:N415" si="52">H413+H411</f>
        <v>4998.1499999999996</v>
      </c>
      <c r="I415" s="319">
        <f t="shared" si="52"/>
        <v>3515.56</v>
      </c>
      <c r="J415" s="319">
        <f t="shared" si="52"/>
        <v>4688</v>
      </c>
      <c r="K415" s="319">
        <f>K413+K411</f>
        <v>4661.43</v>
      </c>
      <c r="L415" s="319">
        <v>3700.49</v>
      </c>
      <c r="M415" s="71">
        <f t="shared" si="52"/>
        <v>14915.09</v>
      </c>
      <c r="N415" s="71">
        <f t="shared" si="52"/>
        <v>56086.5</v>
      </c>
      <c r="O415" s="71">
        <f>AVERAGE(C415:N415)</f>
        <v>18281.674999999999</v>
      </c>
      <c r="P415" s="238">
        <f t="shared" si="50"/>
        <v>219380.09999999998</v>
      </c>
      <c r="Q415" s="94">
        <f>D401-P415</f>
        <v>0</v>
      </c>
      <c r="R415" s="62" t="s">
        <v>153</v>
      </c>
      <c r="S415" s="62"/>
      <c r="T415" s="62"/>
      <c r="U415" s="62"/>
      <c r="V415" s="62"/>
      <c r="W415" s="62"/>
    </row>
    <row r="416" spans="1:23" ht="18" customHeight="1" x14ac:dyDescent="0.25">
      <c r="A416" s="67" t="s">
        <v>2</v>
      </c>
      <c r="B416" s="53" t="s">
        <v>221</v>
      </c>
      <c r="C416" s="321">
        <f t="shared" ref="C416:F416" si="53">C412+C414</f>
        <v>74.27</v>
      </c>
      <c r="D416" s="321">
        <f t="shared" si="53"/>
        <v>476.05</v>
      </c>
      <c r="E416" s="321">
        <f t="shared" si="53"/>
        <v>397.8</v>
      </c>
      <c r="F416" s="321">
        <f t="shared" si="53"/>
        <v>349.72</v>
      </c>
      <c r="G416" s="321">
        <f>G412+G414</f>
        <v>231.25</v>
      </c>
      <c r="H416" s="321">
        <f t="shared" ref="H416:N416" si="54">H412+H414</f>
        <v>55.76</v>
      </c>
      <c r="I416" s="321">
        <f t="shared" si="54"/>
        <v>39.22</v>
      </c>
      <c r="J416" s="321">
        <f t="shared" si="54"/>
        <v>52.3</v>
      </c>
      <c r="K416" s="321">
        <f>K412+K414</f>
        <v>48.28</v>
      </c>
      <c r="L416" s="321">
        <f t="shared" si="54"/>
        <v>35.79</v>
      </c>
      <c r="M416" s="74">
        <f t="shared" si="54"/>
        <v>78.180000000000007</v>
      </c>
      <c r="N416" s="74">
        <f t="shared" si="54"/>
        <v>281.82</v>
      </c>
      <c r="O416" s="71">
        <f>AVERAGE(C416:N416)</f>
        <v>176.70333333333335</v>
      </c>
      <c r="P416" s="44">
        <f t="shared" si="50"/>
        <v>2120.44</v>
      </c>
      <c r="Q416" s="46"/>
      <c r="R416" s="46"/>
      <c r="S416" s="46"/>
      <c r="T416" s="46"/>
      <c r="U416" s="46"/>
      <c r="V416" s="46"/>
      <c r="W416" s="46"/>
    </row>
    <row r="417" spans="1:23" ht="18" hidden="1" customHeight="1" x14ac:dyDescent="0.25">
      <c r="A417" s="67" t="s">
        <v>2</v>
      </c>
      <c r="B417" s="76" t="s">
        <v>40</v>
      </c>
      <c r="C417" s="74" t="s">
        <v>2</v>
      </c>
      <c r="D417" s="74" t="s">
        <v>2</v>
      </c>
      <c r="E417" s="74" t="s">
        <v>2</v>
      </c>
      <c r="F417" s="74" t="s">
        <v>2</v>
      </c>
      <c r="G417" s="74" t="s">
        <v>2</v>
      </c>
      <c r="H417" s="74" t="s">
        <v>2</v>
      </c>
      <c r="I417" s="74" t="s">
        <v>2</v>
      </c>
      <c r="J417" s="74" t="s">
        <v>2</v>
      </c>
      <c r="K417" s="74" t="s">
        <v>2</v>
      </c>
      <c r="L417" s="74" t="s">
        <v>2</v>
      </c>
      <c r="M417" s="74" t="s">
        <v>2</v>
      </c>
      <c r="N417" s="74" t="s">
        <v>2</v>
      </c>
      <c r="O417" s="72" t="s">
        <v>2</v>
      </c>
      <c r="P417" s="44">
        <f t="shared" ref="P417:P437" si="55">SUM(C417:N417)</f>
        <v>0</v>
      </c>
      <c r="Q417" s="46"/>
      <c r="R417" s="46"/>
      <c r="S417" s="46"/>
      <c r="T417" s="46"/>
      <c r="U417" s="46"/>
      <c r="V417" s="46"/>
      <c r="W417" s="46"/>
    </row>
    <row r="418" spans="1:23" ht="18" hidden="1" customHeight="1" x14ac:dyDescent="0.25">
      <c r="A418" s="68" t="s">
        <v>15</v>
      </c>
      <c r="B418" s="69" t="s">
        <v>47</v>
      </c>
      <c r="C418" s="70" t="s">
        <v>2</v>
      </c>
      <c r="D418" s="70" t="s">
        <v>2</v>
      </c>
      <c r="E418" s="70" t="s">
        <v>2</v>
      </c>
      <c r="F418" s="70" t="s">
        <v>2</v>
      </c>
      <c r="G418" s="70" t="s">
        <v>2</v>
      </c>
      <c r="H418" s="70" t="s">
        <v>2</v>
      </c>
      <c r="I418" s="70" t="s">
        <v>2</v>
      </c>
      <c r="J418" s="70" t="s">
        <v>2</v>
      </c>
      <c r="K418" s="70" t="s">
        <v>2</v>
      </c>
      <c r="L418" s="70" t="s">
        <v>2</v>
      </c>
      <c r="M418" s="70" t="s">
        <v>2</v>
      </c>
      <c r="N418" s="70" t="s">
        <v>2</v>
      </c>
      <c r="O418" s="72" t="s">
        <v>115</v>
      </c>
      <c r="P418" s="44">
        <f t="shared" si="55"/>
        <v>0</v>
      </c>
      <c r="Q418" s="62"/>
      <c r="R418" s="62"/>
      <c r="S418" s="62"/>
      <c r="T418" s="62"/>
      <c r="U418" s="62"/>
      <c r="V418" s="62"/>
      <c r="W418" s="62"/>
    </row>
    <row r="419" spans="1:23" ht="18" hidden="1" customHeight="1" x14ac:dyDescent="0.25">
      <c r="A419" s="67" t="s">
        <v>2</v>
      </c>
      <c r="B419" s="53" t="s">
        <v>48</v>
      </c>
      <c r="C419" s="74" t="s">
        <v>2</v>
      </c>
      <c r="D419" s="74" t="s">
        <v>2</v>
      </c>
      <c r="E419" s="74" t="s">
        <v>2</v>
      </c>
      <c r="F419" s="74" t="s">
        <v>2</v>
      </c>
      <c r="G419" s="74" t="s">
        <v>2</v>
      </c>
      <c r="H419" s="74" t="s">
        <v>2</v>
      </c>
      <c r="I419" s="74" t="s">
        <v>2</v>
      </c>
      <c r="J419" s="74" t="s">
        <v>2</v>
      </c>
      <c r="K419" s="74" t="s">
        <v>2</v>
      </c>
      <c r="L419" s="74" t="s">
        <v>2</v>
      </c>
      <c r="M419" s="74" t="s">
        <v>2</v>
      </c>
      <c r="N419" s="74" t="s">
        <v>2</v>
      </c>
      <c r="O419" s="72" t="s">
        <v>115</v>
      </c>
      <c r="P419" s="44">
        <f t="shared" si="55"/>
        <v>0</v>
      </c>
      <c r="Q419" s="46"/>
      <c r="R419" s="46"/>
      <c r="S419" s="46"/>
      <c r="T419" s="46"/>
      <c r="U419" s="46"/>
      <c r="V419" s="46"/>
      <c r="W419" s="46"/>
    </row>
    <row r="420" spans="1:23" ht="18" hidden="1" customHeight="1" x14ac:dyDescent="0.25">
      <c r="A420" s="67" t="s">
        <v>2</v>
      </c>
      <c r="B420" s="76" t="s">
        <v>40</v>
      </c>
      <c r="C420" s="74" t="s">
        <v>2</v>
      </c>
      <c r="D420" s="74" t="s">
        <v>2</v>
      </c>
      <c r="E420" s="74" t="s">
        <v>2</v>
      </c>
      <c r="F420" s="74" t="s">
        <v>2</v>
      </c>
      <c r="G420" s="74" t="s">
        <v>2</v>
      </c>
      <c r="H420" s="74" t="s">
        <v>2</v>
      </c>
      <c r="I420" s="74" t="s">
        <v>2</v>
      </c>
      <c r="J420" s="74" t="s">
        <v>2</v>
      </c>
      <c r="K420" s="74" t="s">
        <v>2</v>
      </c>
      <c r="L420" s="74" t="s">
        <v>2</v>
      </c>
      <c r="M420" s="74" t="s">
        <v>2</v>
      </c>
      <c r="N420" s="74" t="s">
        <v>2</v>
      </c>
      <c r="O420" s="72" t="s">
        <v>2</v>
      </c>
      <c r="P420" s="44">
        <f t="shared" si="55"/>
        <v>0</v>
      </c>
      <c r="Q420" s="46"/>
      <c r="R420" s="46"/>
      <c r="S420" s="46"/>
      <c r="T420" s="46"/>
      <c r="U420" s="46"/>
      <c r="V420" s="46"/>
      <c r="W420" s="46"/>
    </row>
    <row r="421" spans="1:23" ht="18" hidden="1" customHeight="1" x14ac:dyDescent="0.25">
      <c r="A421" s="68" t="s">
        <v>19</v>
      </c>
      <c r="B421" s="69" t="s">
        <v>51</v>
      </c>
      <c r="C421" s="70" t="s">
        <v>2</v>
      </c>
      <c r="D421" s="70" t="s">
        <v>2</v>
      </c>
      <c r="E421" s="70" t="s">
        <v>2</v>
      </c>
      <c r="F421" s="70" t="s">
        <v>2</v>
      </c>
      <c r="G421" s="70" t="s">
        <v>2</v>
      </c>
      <c r="H421" s="70" t="s">
        <v>2</v>
      </c>
      <c r="I421" s="70" t="s">
        <v>2</v>
      </c>
      <c r="J421" s="70" t="s">
        <v>2</v>
      </c>
      <c r="K421" s="70" t="s">
        <v>2</v>
      </c>
      <c r="L421" s="70" t="s">
        <v>2</v>
      </c>
      <c r="M421" s="70" t="s">
        <v>2</v>
      </c>
      <c r="N421" s="70" t="s">
        <v>2</v>
      </c>
      <c r="O421" s="72" t="s">
        <v>2</v>
      </c>
      <c r="P421" s="44">
        <f t="shared" si="55"/>
        <v>0</v>
      </c>
      <c r="Q421" s="62"/>
      <c r="R421" s="62"/>
      <c r="S421" s="62"/>
      <c r="T421" s="62"/>
      <c r="U421" s="62"/>
      <c r="V421" s="62"/>
      <c r="W421" s="62"/>
    </row>
    <row r="422" spans="1:23" ht="18" hidden="1" customHeight="1" x14ac:dyDescent="0.25">
      <c r="A422" s="67" t="s">
        <v>52</v>
      </c>
      <c r="B422" s="77" t="s">
        <v>53</v>
      </c>
      <c r="C422" s="74" t="s">
        <v>2</v>
      </c>
      <c r="D422" s="74" t="s">
        <v>2</v>
      </c>
      <c r="E422" s="74" t="s">
        <v>2</v>
      </c>
      <c r="F422" s="74" t="s">
        <v>2</v>
      </c>
      <c r="G422" s="74" t="s">
        <v>2</v>
      </c>
      <c r="H422" s="74" t="s">
        <v>2</v>
      </c>
      <c r="I422" s="74" t="s">
        <v>2</v>
      </c>
      <c r="J422" s="74" t="s">
        <v>2</v>
      </c>
      <c r="K422" s="74" t="s">
        <v>2</v>
      </c>
      <c r="L422" s="74" t="s">
        <v>2</v>
      </c>
      <c r="M422" s="74" t="s">
        <v>2</v>
      </c>
      <c r="N422" s="74" t="s">
        <v>2</v>
      </c>
      <c r="O422" s="72" t="s">
        <v>115</v>
      </c>
      <c r="P422" s="44">
        <f t="shared" si="55"/>
        <v>0</v>
      </c>
      <c r="Q422" s="46"/>
      <c r="R422" s="46"/>
      <c r="S422" s="46"/>
      <c r="T422" s="46"/>
      <c r="U422" s="46"/>
      <c r="V422" s="46"/>
      <c r="W422" s="46"/>
    </row>
    <row r="423" spans="1:23" ht="18" hidden="1" customHeight="1" x14ac:dyDescent="0.25">
      <c r="A423" s="67" t="s">
        <v>2</v>
      </c>
      <c r="B423" s="77" t="s">
        <v>54</v>
      </c>
      <c r="C423" s="74" t="s">
        <v>2</v>
      </c>
      <c r="D423" s="74" t="s">
        <v>2</v>
      </c>
      <c r="E423" s="74" t="s">
        <v>2</v>
      </c>
      <c r="F423" s="74" t="s">
        <v>2</v>
      </c>
      <c r="G423" s="74" t="s">
        <v>2</v>
      </c>
      <c r="H423" s="74" t="s">
        <v>2</v>
      </c>
      <c r="I423" s="74" t="s">
        <v>2</v>
      </c>
      <c r="J423" s="74" t="s">
        <v>2</v>
      </c>
      <c r="K423" s="74" t="s">
        <v>2</v>
      </c>
      <c r="L423" s="74" t="s">
        <v>2</v>
      </c>
      <c r="M423" s="74" t="s">
        <v>2</v>
      </c>
      <c r="N423" s="74" t="s">
        <v>2</v>
      </c>
      <c r="O423" s="72" t="s">
        <v>115</v>
      </c>
      <c r="P423" s="44">
        <f t="shared" si="55"/>
        <v>0</v>
      </c>
      <c r="Q423" s="46"/>
      <c r="R423" s="46"/>
      <c r="S423" s="46"/>
      <c r="T423" s="46"/>
      <c r="U423" s="46"/>
      <c r="V423" s="46"/>
      <c r="W423" s="46"/>
    </row>
    <row r="424" spans="1:23" ht="18" hidden="1" customHeight="1" x14ac:dyDescent="0.25">
      <c r="A424" s="67" t="s">
        <v>55</v>
      </c>
      <c r="B424" s="77" t="s">
        <v>53</v>
      </c>
      <c r="C424" s="74" t="s">
        <v>2</v>
      </c>
      <c r="D424" s="74" t="s">
        <v>2</v>
      </c>
      <c r="E424" s="74" t="s">
        <v>2</v>
      </c>
      <c r="F424" s="74" t="s">
        <v>2</v>
      </c>
      <c r="G424" s="74" t="s">
        <v>2</v>
      </c>
      <c r="H424" s="74" t="s">
        <v>2</v>
      </c>
      <c r="I424" s="74" t="s">
        <v>2</v>
      </c>
      <c r="J424" s="74" t="s">
        <v>2</v>
      </c>
      <c r="K424" s="74" t="s">
        <v>2</v>
      </c>
      <c r="L424" s="74" t="s">
        <v>2</v>
      </c>
      <c r="M424" s="74" t="s">
        <v>2</v>
      </c>
      <c r="N424" s="74" t="s">
        <v>2</v>
      </c>
      <c r="O424" s="72" t="s">
        <v>115</v>
      </c>
      <c r="P424" s="44">
        <f t="shared" si="55"/>
        <v>0</v>
      </c>
      <c r="Q424" s="46"/>
      <c r="R424" s="46"/>
      <c r="S424" s="46"/>
      <c r="T424" s="46"/>
      <c r="U424" s="46"/>
      <c r="V424" s="46"/>
      <c r="W424" s="46"/>
    </row>
    <row r="425" spans="1:23" ht="18" hidden="1" customHeight="1" x14ac:dyDescent="0.25">
      <c r="A425" s="67" t="s">
        <v>2</v>
      </c>
      <c r="B425" s="77" t="s">
        <v>54</v>
      </c>
      <c r="C425" s="74" t="s">
        <v>2</v>
      </c>
      <c r="D425" s="74" t="s">
        <v>2</v>
      </c>
      <c r="E425" s="74" t="s">
        <v>2</v>
      </c>
      <c r="F425" s="74" t="s">
        <v>2</v>
      </c>
      <c r="G425" s="74" t="s">
        <v>2</v>
      </c>
      <c r="H425" s="74" t="s">
        <v>2</v>
      </c>
      <c r="I425" s="74" t="s">
        <v>2</v>
      </c>
      <c r="J425" s="74" t="s">
        <v>2</v>
      </c>
      <c r="K425" s="74" t="s">
        <v>2</v>
      </c>
      <c r="L425" s="74" t="s">
        <v>2</v>
      </c>
      <c r="M425" s="74" t="s">
        <v>2</v>
      </c>
      <c r="N425" s="74" t="s">
        <v>2</v>
      </c>
      <c r="O425" s="72" t="s">
        <v>115</v>
      </c>
      <c r="P425" s="44">
        <f t="shared" si="55"/>
        <v>0</v>
      </c>
      <c r="Q425" s="46"/>
      <c r="R425" s="46"/>
      <c r="S425" s="46"/>
      <c r="T425" s="46"/>
      <c r="U425" s="46"/>
      <c r="V425" s="46"/>
      <c r="W425" s="46"/>
    </row>
    <row r="426" spans="1:23" ht="18" hidden="1" customHeight="1" x14ac:dyDescent="0.25">
      <c r="A426" s="68" t="s">
        <v>56</v>
      </c>
      <c r="B426" s="69" t="s">
        <v>111</v>
      </c>
      <c r="C426" s="70" t="s">
        <v>2</v>
      </c>
      <c r="D426" s="70" t="s">
        <v>2</v>
      </c>
      <c r="E426" s="70" t="s">
        <v>2</v>
      </c>
      <c r="F426" s="70" t="s">
        <v>2</v>
      </c>
      <c r="G426" s="70" t="s">
        <v>2</v>
      </c>
      <c r="H426" s="70" t="s">
        <v>2</v>
      </c>
      <c r="I426" s="70" t="s">
        <v>2</v>
      </c>
      <c r="J426" s="70" t="s">
        <v>2</v>
      </c>
      <c r="K426" s="70" t="s">
        <v>2</v>
      </c>
      <c r="L426" s="70" t="s">
        <v>2</v>
      </c>
      <c r="M426" s="70" t="s">
        <v>2</v>
      </c>
      <c r="N426" s="70" t="s">
        <v>2</v>
      </c>
      <c r="O426" s="72" t="s">
        <v>2</v>
      </c>
      <c r="P426" s="44">
        <f t="shared" si="55"/>
        <v>0</v>
      </c>
      <c r="Q426" s="62"/>
      <c r="R426" s="62"/>
      <c r="S426" s="62"/>
      <c r="T426" s="62"/>
      <c r="U426" s="62"/>
      <c r="V426" s="62"/>
      <c r="W426" s="62"/>
    </row>
    <row r="427" spans="1:23" ht="18" hidden="1" customHeight="1" x14ac:dyDescent="0.25">
      <c r="A427" s="67" t="s">
        <v>58</v>
      </c>
      <c r="B427" s="53" t="s">
        <v>59</v>
      </c>
      <c r="C427" s="74" t="s">
        <v>2</v>
      </c>
      <c r="D427" s="74" t="s">
        <v>2</v>
      </c>
      <c r="E427" s="74" t="s">
        <v>2</v>
      </c>
      <c r="F427" s="74" t="s">
        <v>2</v>
      </c>
      <c r="G427" s="74" t="s">
        <v>2</v>
      </c>
      <c r="H427" s="74" t="s">
        <v>2</v>
      </c>
      <c r="I427" s="74" t="s">
        <v>2</v>
      </c>
      <c r="J427" s="74" t="s">
        <v>2</v>
      </c>
      <c r="K427" s="74" t="s">
        <v>2</v>
      </c>
      <c r="L427" s="74" t="s">
        <v>2</v>
      </c>
      <c r="M427" s="74" t="s">
        <v>2</v>
      </c>
      <c r="N427" s="74" t="s">
        <v>2</v>
      </c>
      <c r="O427" s="72" t="s">
        <v>2</v>
      </c>
      <c r="P427" s="44">
        <f t="shared" si="55"/>
        <v>0</v>
      </c>
      <c r="Q427" s="46"/>
      <c r="R427" s="46"/>
      <c r="S427" s="46"/>
      <c r="T427" s="46"/>
      <c r="U427" s="46"/>
      <c r="V427" s="46"/>
      <c r="W427" s="46"/>
    </row>
    <row r="428" spans="1:23" ht="18" hidden="1" customHeight="1" x14ac:dyDescent="0.25">
      <c r="A428" s="78" t="s">
        <v>2</v>
      </c>
      <c r="B428" s="77" t="s">
        <v>60</v>
      </c>
      <c r="C428" s="74" t="s">
        <v>2</v>
      </c>
      <c r="D428" s="74" t="s">
        <v>2</v>
      </c>
      <c r="E428" s="74" t="s">
        <v>2</v>
      </c>
      <c r="F428" s="74" t="s">
        <v>2</v>
      </c>
      <c r="G428" s="74" t="s">
        <v>2</v>
      </c>
      <c r="H428" s="74" t="s">
        <v>2</v>
      </c>
      <c r="I428" s="74" t="s">
        <v>2</v>
      </c>
      <c r="J428" s="74" t="s">
        <v>2</v>
      </c>
      <c r="K428" s="74" t="s">
        <v>2</v>
      </c>
      <c r="L428" s="74" t="s">
        <v>2</v>
      </c>
      <c r="M428" s="74" t="s">
        <v>2</v>
      </c>
      <c r="N428" s="74" t="s">
        <v>2</v>
      </c>
      <c r="O428" s="72" t="s">
        <v>2</v>
      </c>
      <c r="P428" s="44">
        <f t="shared" si="55"/>
        <v>0</v>
      </c>
      <c r="Q428" s="46"/>
      <c r="R428" s="46"/>
      <c r="S428" s="46"/>
      <c r="T428" s="46"/>
      <c r="U428" s="46"/>
      <c r="V428" s="46"/>
      <c r="W428" s="46"/>
    </row>
    <row r="429" spans="1:23" ht="18" hidden="1" customHeight="1" x14ac:dyDescent="0.25">
      <c r="A429" s="81" t="s">
        <v>2</v>
      </c>
      <c r="B429" s="77" t="s">
        <v>61</v>
      </c>
      <c r="C429" s="74" t="s">
        <v>2</v>
      </c>
      <c r="D429" s="74" t="s">
        <v>2</v>
      </c>
      <c r="E429" s="74" t="s">
        <v>2</v>
      </c>
      <c r="F429" s="74" t="s">
        <v>2</v>
      </c>
      <c r="G429" s="74" t="s">
        <v>2</v>
      </c>
      <c r="H429" s="74" t="s">
        <v>2</v>
      </c>
      <c r="I429" s="74" t="s">
        <v>2</v>
      </c>
      <c r="J429" s="74" t="s">
        <v>2</v>
      </c>
      <c r="K429" s="74" t="s">
        <v>2</v>
      </c>
      <c r="L429" s="74" t="s">
        <v>2</v>
      </c>
      <c r="M429" s="74" t="s">
        <v>2</v>
      </c>
      <c r="N429" s="74" t="s">
        <v>2</v>
      </c>
      <c r="O429" s="72" t="s">
        <v>2</v>
      </c>
      <c r="P429" s="44">
        <f t="shared" si="55"/>
        <v>0</v>
      </c>
      <c r="Q429" s="46"/>
      <c r="R429" s="46"/>
      <c r="S429" s="46"/>
      <c r="T429" s="46"/>
      <c r="U429" s="46"/>
      <c r="V429" s="46"/>
      <c r="W429" s="46"/>
    </row>
    <row r="430" spans="1:23" ht="18" hidden="1" customHeight="1" x14ac:dyDescent="0.25">
      <c r="A430" s="81" t="s">
        <v>62</v>
      </c>
      <c r="B430" s="53" t="s">
        <v>63</v>
      </c>
      <c r="C430" s="74" t="s">
        <v>2</v>
      </c>
      <c r="D430" s="74" t="s">
        <v>2</v>
      </c>
      <c r="E430" s="74" t="s">
        <v>2</v>
      </c>
      <c r="F430" s="74" t="s">
        <v>2</v>
      </c>
      <c r="G430" s="74" t="s">
        <v>2</v>
      </c>
      <c r="H430" s="74" t="s">
        <v>2</v>
      </c>
      <c r="I430" s="74" t="s">
        <v>2</v>
      </c>
      <c r="J430" s="74" t="s">
        <v>2</v>
      </c>
      <c r="K430" s="74" t="s">
        <v>2</v>
      </c>
      <c r="L430" s="74" t="s">
        <v>2</v>
      </c>
      <c r="M430" s="74" t="s">
        <v>2</v>
      </c>
      <c r="N430" s="74" t="s">
        <v>2</v>
      </c>
      <c r="O430" s="72" t="s">
        <v>2</v>
      </c>
      <c r="P430" s="44">
        <f t="shared" si="55"/>
        <v>0</v>
      </c>
      <c r="Q430" s="46"/>
      <c r="R430" s="46"/>
      <c r="S430" s="46"/>
      <c r="T430" s="46"/>
      <c r="U430" s="46"/>
      <c r="V430" s="46"/>
      <c r="W430" s="46"/>
    </row>
    <row r="431" spans="1:23" ht="18" hidden="1" customHeight="1" x14ac:dyDescent="0.25">
      <c r="A431" s="78" t="s">
        <v>2</v>
      </c>
      <c r="B431" s="79" t="s">
        <v>10</v>
      </c>
      <c r="C431" s="74" t="s">
        <v>2</v>
      </c>
      <c r="D431" s="74" t="s">
        <v>2</v>
      </c>
      <c r="E431" s="74" t="s">
        <v>2</v>
      </c>
      <c r="F431" s="74" t="s">
        <v>2</v>
      </c>
      <c r="G431" s="74" t="s">
        <v>2</v>
      </c>
      <c r="H431" s="74" t="s">
        <v>2</v>
      </c>
      <c r="I431" s="74" t="s">
        <v>2</v>
      </c>
      <c r="J431" s="74" t="s">
        <v>2</v>
      </c>
      <c r="K431" s="74" t="s">
        <v>2</v>
      </c>
      <c r="L431" s="74" t="s">
        <v>2</v>
      </c>
      <c r="M431" s="74" t="s">
        <v>2</v>
      </c>
      <c r="N431" s="74" t="s">
        <v>2</v>
      </c>
      <c r="O431" s="72" t="s">
        <v>2</v>
      </c>
      <c r="P431" s="44">
        <f t="shared" si="55"/>
        <v>0</v>
      </c>
      <c r="Q431" s="46"/>
      <c r="R431" s="46"/>
      <c r="S431" s="46"/>
      <c r="T431" s="46"/>
      <c r="U431" s="46"/>
      <c r="V431" s="46"/>
      <c r="W431" s="46"/>
    </row>
    <row r="432" spans="1:23" ht="18" hidden="1" customHeight="1" x14ac:dyDescent="0.25">
      <c r="A432" s="78" t="s">
        <v>2</v>
      </c>
      <c r="B432" s="79" t="s">
        <v>13</v>
      </c>
      <c r="C432" s="74" t="s">
        <v>2</v>
      </c>
      <c r="D432" s="74" t="s">
        <v>2</v>
      </c>
      <c r="E432" s="74" t="s">
        <v>2</v>
      </c>
      <c r="F432" s="74" t="s">
        <v>2</v>
      </c>
      <c r="G432" s="74" t="s">
        <v>2</v>
      </c>
      <c r="H432" s="74" t="s">
        <v>2</v>
      </c>
      <c r="I432" s="74" t="s">
        <v>2</v>
      </c>
      <c r="J432" s="74" t="s">
        <v>2</v>
      </c>
      <c r="K432" s="74" t="s">
        <v>2</v>
      </c>
      <c r="L432" s="74" t="s">
        <v>2</v>
      </c>
      <c r="M432" s="74" t="s">
        <v>2</v>
      </c>
      <c r="N432" s="74" t="s">
        <v>2</v>
      </c>
      <c r="O432" s="72" t="s">
        <v>2</v>
      </c>
      <c r="P432" s="44">
        <f t="shared" si="55"/>
        <v>0</v>
      </c>
      <c r="Q432" s="46"/>
      <c r="R432" s="46"/>
      <c r="S432" s="46"/>
      <c r="T432" s="46"/>
      <c r="U432" s="46"/>
      <c r="V432" s="46"/>
      <c r="W432" s="46"/>
    </row>
    <row r="433" spans="1:23" ht="18" hidden="1" customHeight="1" x14ac:dyDescent="0.25">
      <c r="A433" s="78" t="s">
        <v>2</v>
      </c>
      <c r="B433" s="79" t="s">
        <v>16</v>
      </c>
      <c r="C433" s="74" t="s">
        <v>2</v>
      </c>
      <c r="D433" s="74" t="s">
        <v>2</v>
      </c>
      <c r="E433" s="74" t="s">
        <v>2</v>
      </c>
      <c r="F433" s="74" t="s">
        <v>2</v>
      </c>
      <c r="G433" s="74" t="s">
        <v>2</v>
      </c>
      <c r="H433" s="74" t="s">
        <v>2</v>
      </c>
      <c r="I433" s="74" t="s">
        <v>2</v>
      </c>
      <c r="J433" s="74" t="s">
        <v>2</v>
      </c>
      <c r="K433" s="74" t="s">
        <v>2</v>
      </c>
      <c r="L433" s="74" t="s">
        <v>2</v>
      </c>
      <c r="M433" s="74" t="s">
        <v>2</v>
      </c>
      <c r="N433" s="74" t="s">
        <v>2</v>
      </c>
      <c r="O433" s="72" t="s">
        <v>2</v>
      </c>
      <c r="P433" s="44">
        <f t="shared" si="55"/>
        <v>0</v>
      </c>
      <c r="Q433" s="46"/>
      <c r="R433" s="46"/>
      <c r="S433" s="46"/>
      <c r="T433" s="46"/>
      <c r="U433" s="46"/>
      <c r="V433" s="46"/>
      <c r="W433" s="46"/>
    </row>
    <row r="434" spans="1:23" ht="18" hidden="1" customHeight="1" x14ac:dyDescent="0.25">
      <c r="A434" s="67" t="s">
        <v>2</v>
      </c>
      <c r="B434" s="79" t="s">
        <v>20</v>
      </c>
      <c r="C434" s="74" t="s">
        <v>2</v>
      </c>
      <c r="D434" s="74" t="s">
        <v>2</v>
      </c>
      <c r="E434" s="74" t="s">
        <v>2</v>
      </c>
      <c r="F434" s="74" t="s">
        <v>2</v>
      </c>
      <c r="G434" s="74" t="s">
        <v>2</v>
      </c>
      <c r="H434" s="74" t="s">
        <v>2</v>
      </c>
      <c r="I434" s="74" t="s">
        <v>2</v>
      </c>
      <c r="J434" s="74" t="s">
        <v>2</v>
      </c>
      <c r="K434" s="74" t="s">
        <v>2</v>
      </c>
      <c r="L434" s="74" t="s">
        <v>2</v>
      </c>
      <c r="M434" s="74" t="s">
        <v>2</v>
      </c>
      <c r="N434" s="74" t="s">
        <v>2</v>
      </c>
      <c r="O434" s="72" t="s">
        <v>2</v>
      </c>
      <c r="P434" s="44">
        <f t="shared" si="55"/>
        <v>0</v>
      </c>
      <c r="Q434" s="46"/>
      <c r="R434" s="46"/>
      <c r="S434" s="46"/>
      <c r="T434" s="46"/>
      <c r="U434" s="46"/>
      <c r="V434" s="46"/>
      <c r="W434" s="46"/>
    </row>
    <row r="435" spans="1:23" ht="18" customHeight="1" x14ac:dyDescent="0.3">
      <c r="A435" s="439" t="s">
        <v>77</v>
      </c>
      <c r="B435" s="439"/>
      <c r="C435" s="439"/>
      <c r="D435" s="439"/>
      <c r="E435" s="439"/>
      <c r="F435" s="439"/>
      <c r="G435" s="439"/>
      <c r="H435" s="439"/>
      <c r="I435" s="439"/>
      <c r="J435" s="439"/>
      <c r="K435" s="439"/>
      <c r="L435" s="439"/>
      <c r="M435" s="439"/>
      <c r="N435" s="439"/>
      <c r="O435" s="112" t="s">
        <v>2</v>
      </c>
      <c r="P435" s="44">
        <f t="shared" si="55"/>
        <v>0</v>
      </c>
      <c r="Q435" s="46"/>
      <c r="R435" s="46"/>
      <c r="S435" s="46"/>
      <c r="T435" s="46"/>
      <c r="U435" s="46"/>
      <c r="V435" s="46"/>
      <c r="W435" s="46"/>
    </row>
    <row r="436" spans="1:23" ht="18" customHeight="1" x14ac:dyDescent="0.35">
      <c r="A436" s="432" t="s">
        <v>1</v>
      </c>
      <c r="B436" s="432"/>
      <c r="C436" s="432"/>
      <c r="D436" s="432"/>
      <c r="E436" s="432"/>
      <c r="F436" s="432"/>
      <c r="G436" s="432"/>
      <c r="H436" s="432"/>
      <c r="I436" s="432"/>
      <c r="J436" s="432"/>
      <c r="K436" s="432"/>
      <c r="L436" s="432"/>
      <c r="M436" s="432"/>
      <c r="N436" s="432"/>
      <c r="O436" s="432"/>
      <c r="P436" s="44">
        <f t="shared" si="55"/>
        <v>0</v>
      </c>
      <c r="Q436" s="46"/>
      <c r="R436" s="46"/>
      <c r="S436" s="46"/>
      <c r="T436" s="46"/>
      <c r="U436" s="46"/>
      <c r="V436" s="46"/>
      <c r="W436" s="46"/>
    </row>
    <row r="437" spans="1:23" ht="44.25" customHeight="1" x14ac:dyDescent="0.25">
      <c r="A437" s="47" t="s">
        <v>2</v>
      </c>
      <c r="B437" s="48" t="s">
        <v>2</v>
      </c>
      <c r="C437" s="48" t="s">
        <v>3</v>
      </c>
      <c r="D437" s="48" t="s">
        <v>4</v>
      </c>
      <c r="E437" s="48" t="s">
        <v>5</v>
      </c>
      <c r="F437" s="48" t="s">
        <v>6</v>
      </c>
      <c r="G437" s="49"/>
      <c r="H437" s="49"/>
      <c r="I437" s="49"/>
      <c r="J437" s="49"/>
      <c r="K437" s="289"/>
      <c r="L437" s="289"/>
      <c r="M437" s="290"/>
      <c r="N437" s="290"/>
      <c r="O437" s="290"/>
      <c r="P437" s="44">
        <f t="shared" si="55"/>
        <v>0</v>
      </c>
      <c r="Q437" s="46"/>
      <c r="R437" s="46"/>
      <c r="S437" s="46"/>
      <c r="T437" s="46"/>
      <c r="U437" s="46"/>
      <c r="V437" s="46"/>
      <c r="W437" s="46"/>
    </row>
    <row r="438" spans="1:23" ht="18" customHeight="1" x14ac:dyDescent="0.25">
      <c r="A438" s="52" t="s">
        <v>9</v>
      </c>
      <c r="B438" s="53" t="s">
        <v>10</v>
      </c>
      <c r="C438" s="53">
        <f>C452+D452+E452+F452+G452+H452+I452+J452+K452+L452+M452+N452</f>
        <v>82484.47</v>
      </c>
      <c r="D438" s="53">
        <f>C446+D446+E446+F446+G446+H446+I446+J446+K446+L446+M446+N446</f>
        <v>24002.910000000003</v>
      </c>
      <c r="E438" s="53">
        <v>19750</v>
      </c>
      <c r="F438" s="54">
        <f>D438-E438</f>
        <v>4252.9100000000035</v>
      </c>
      <c r="G438" s="49"/>
      <c r="H438" s="49"/>
      <c r="I438" s="49"/>
      <c r="J438" s="49"/>
      <c r="K438" s="289"/>
      <c r="L438" s="289"/>
      <c r="M438" s="290"/>
      <c r="N438" s="291"/>
      <c r="O438" s="292"/>
      <c r="P438" s="44">
        <f t="shared" ref="P438:P489" si="56">SUM(C438:N438)</f>
        <v>130490.29000000001</v>
      </c>
      <c r="Q438" s="46"/>
      <c r="R438" s="46"/>
      <c r="S438" s="46"/>
      <c r="T438" s="46"/>
      <c r="U438" s="46"/>
      <c r="V438" s="46"/>
      <c r="W438" s="46"/>
    </row>
    <row r="439" spans="1:23" ht="18" customHeight="1" x14ac:dyDescent="0.25">
      <c r="A439" s="52" t="s">
        <v>12</v>
      </c>
      <c r="B439" s="53" t="s">
        <v>13</v>
      </c>
      <c r="C439" s="266">
        <f>C459+D459+E459+F459+G459+H459+I459+J459+K459+L459+M459+N459</f>
        <v>19.546529999999997</v>
      </c>
      <c r="D439" s="53">
        <f>C458+D458+E458+F458+G458+H458+I458+J458+K458+L458+M458+N458</f>
        <v>1823.7500000000002</v>
      </c>
      <c r="E439" s="53">
        <v>1600</v>
      </c>
      <c r="F439" s="54">
        <f>D439-E439</f>
        <v>223.75000000000023</v>
      </c>
      <c r="G439" s="49"/>
      <c r="H439" s="49"/>
      <c r="I439" s="49"/>
      <c r="J439" s="49"/>
      <c r="K439" s="289"/>
      <c r="L439" s="289"/>
      <c r="M439" s="290"/>
      <c r="N439" s="291"/>
      <c r="O439" s="293"/>
      <c r="P439" s="44">
        <f t="shared" si="56"/>
        <v>3667.0465300000005</v>
      </c>
      <c r="Q439" s="46"/>
      <c r="R439" s="46"/>
      <c r="S439" s="46"/>
      <c r="T439" s="46"/>
      <c r="U439" s="46"/>
      <c r="V439" s="46"/>
      <c r="W439" s="46"/>
    </row>
    <row r="440" spans="1:23" ht="18" customHeight="1" x14ac:dyDescent="0.25">
      <c r="A440" s="52" t="s">
        <v>15</v>
      </c>
      <c r="B440" s="53" t="s">
        <v>16</v>
      </c>
      <c r="C440" s="53">
        <v>0</v>
      </c>
      <c r="D440" s="53">
        <v>0</v>
      </c>
      <c r="E440" s="53">
        <v>0</v>
      </c>
      <c r="F440" s="54">
        <f t="shared" ref="F440:F442" si="57">D440-E440</f>
        <v>0</v>
      </c>
      <c r="G440" s="49"/>
      <c r="H440" s="49"/>
      <c r="I440" s="49"/>
      <c r="J440" s="49"/>
      <c r="K440" s="289"/>
      <c r="L440" s="289"/>
      <c r="M440" s="290"/>
      <c r="N440" s="290"/>
      <c r="O440" s="293"/>
      <c r="P440" s="44">
        <f t="shared" si="56"/>
        <v>0</v>
      </c>
      <c r="Q440" s="46"/>
      <c r="R440" s="46"/>
      <c r="S440" s="46"/>
      <c r="T440" s="46"/>
      <c r="U440" s="46"/>
      <c r="V440" s="46"/>
      <c r="W440" s="46"/>
    </row>
    <row r="441" spans="1:23" ht="18" customHeight="1" x14ac:dyDescent="0.25">
      <c r="A441" s="52" t="s">
        <v>19</v>
      </c>
      <c r="B441" s="53" t="s">
        <v>20</v>
      </c>
      <c r="C441" s="53">
        <v>0</v>
      </c>
      <c r="D441" s="53">
        <v>0</v>
      </c>
      <c r="E441" s="53">
        <v>0</v>
      </c>
      <c r="F441" s="54">
        <f t="shared" si="57"/>
        <v>0</v>
      </c>
      <c r="G441" s="49"/>
      <c r="H441" s="49"/>
      <c r="I441" s="49"/>
      <c r="J441" s="49"/>
      <c r="K441" s="289"/>
      <c r="L441" s="289"/>
      <c r="M441" s="289"/>
      <c r="N441" s="294"/>
      <c r="O441" s="295"/>
      <c r="P441" s="44">
        <f t="shared" si="56"/>
        <v>0</v>
      </c>
      <c r="Q441" s="46"/>
      <c r="R441" s="46"/>
      <c r="S441" s="46"/>
      <c r="T441" s="46"/>
      <c r="U441" s="46"/>
      <c r="V441" s="46"/>
      <c r="W441" s="46"/>
    </row>
    <row r="442" spans="1:23" ht="18" customHeight="1" x14ac:dyDescent="0.25">
      <c r="A442" s="52" t="s">
        <v>21</v>
      </c>
      <c r="B442" s="53" t="s">
        <v>22</v>
      </c>
      <c r="C442" s="53">
        <v>39.6</v>
      </c>
      <c r="D442" s="53">
        <f>C471+D471+E471+F471+G471+H471+I471+J471+K471+L471+M471+N471</f>
        <v>1159.8200000000002</v>
      </c>
      <c r="E442" s="53">
        <v>870</v>
      </c>
      <c r="F442" s="54">
        <f t="shared" si="57"/>
        <v>289.82000000000016</v>
      </c>
      <c r="G442" s="49"/>
      <c r="H442" s="49"/>
      <c r="I442" s="49"/>
      <c r="J442" s="49"/>
      <c r="K442" s="49"/>
      <c r="L442" s="49"/>
      <c r="M442" s="49"/>
      <c r="N442" s="60"/>
      <c r="O442" s="61"/>
      <c r="P442" s="44">
        <f t="shared" si="56"/>
        <v>2359.2400000000002</v>
      </c>
      <c r="Q442" s="46"/>
      <c r="R442" s="46"/>
      <c r="S442" s="46"/>
      <c r="T442" s="46"/>
      <c r="U442" s="46"/>
      <c r="V442" s="46"/>
      <c r="W442" s="46"/>
    </row>
    <row r="443" spans="1:23" ht="18" customHeight="1" x14ac:dyDescent="0.25">
      <c r="A443" s="49"/>
      <c r="B443" s="49"/>
      <c r="C443" s="49"/>
      <c r="D443" s="49"/>
      <c r="E443" s="49"/>
      <c r="F443" s="49"/>
      <c r="G443" s="49"/>
      <c r="H443" s="49"/>
      <c r="I443" s="49"/>
      <c r="J443" s="49"/>
      <c r="K443" s="49"/>
      <c r="L443" s="49"/>
      <c r="M443" s="49"/>
      <c r="N443" s="60"/>
      <c r="O443" s="61"/>
      <c r="P443" s="44">
        <f t="shared" si="56"/>
        <v>0</v>
      </c>
      <c r="Q443" s="46"/>
      <c r="R443" s="46"/>
      <c r="S443" s="46"/>
      <c r="T443" s="46"/>
      <c r="U443" s="46"/>
      <c r="V443" s="46"/>
      <c r="W443" s="46"/>
    </row>
    <row r="444" spans="1:23" ht="18" customHeight="1" x14ac:dyDescent="0.25">
      <c r="A444" s="63" t="s">
        <v>2</v>
      </c>
      <c r="B444" s="64" t="s">
        <v>23</v>
      </c>
      <c r="C444" s="65" t="s">
        <v>24</v>
      </c>
      <c r="D444" s="65" t="s">
        <v>25</v>
      </c>
      <c r="E444" s="65" t="s">
        <v>26</v>
      </c>
      <c r="F444" s="65" t="s">
        <v>27</v>
      </c>
      <c r="G444" s="65" t="s">
        <v>28</v>
      </c>
      <c r="H444" s="65" t="s">
        <v>29</v>
      </c>
      <c r="I444" s="65" t="s">
        <v>30</v>
      </c>
      <c r="J444" s="65" t="s">
        <v>31</v>
      </c>
      <c r="K444" s="65" t="s">
        <v>32</v>
      </c>
      <c r="L444" s="65" t="s">
        <v>33</v>
      </c>
      <c r="M444" s="65" t="s">
        <v>34</v>
      </c>
      <c r="N444" s="65" t="s">
        <v>35</v>
      </c>
      <c r="O444" s="66" t="s">
        <v>36</v>
      </c>
      <c r="P444" s="44">
        <f t="shared" si="56"/>
        <v>0</v>
      </c>
      <c r="Q444" s="46"/>
      <c r="R444" s="46"/>
      <c r="S444" s="46"/>
      <c r="T444" s="46"/>
      <c r="U444" s="46"/>
      <c r="V444" s="46"/>
      <c r="W444" s="46"/>
    </row>
    <row r="445" spans="1:23" ht="18" customHeight="1" x14ac:dyDescent="0.3">
      <c r="A445" s="67" t="s">
        <v>2</v>
      </c>
      <c r="B445" s="428" t="s">
        <v>37</v>
      </c>
      <c r="C445" s="428"/>
      <c r="D445" s="428"/>
      <c r="E445" s="428"/>
      <c r="F445" s="428"/>
      <c r="G445" s="428"/>
      <c r="H445" s="428"/>
      <c r="I445" s="428"/>
      <c r="J445" s="428"/>
      <c r="K445" s="428"/>
      <c r="L445" s="428"/>
      <c r="M445" s="428"/>
      <c r="N445" s="428"/>
      <c r="O445" s="429"/>
      <c r="P445" s="44">
        <f t="shared" si="56"/>
        <v>0</v>
      </c>
      <c r="Q445" s="46"/>
      <c r="R445" s="46"/>
      <c r="S445" s="46"/>
      <c r="T445" s="46"/>
      <c r="U445" s="46"/>
      <c r="V445" s="46"/>
      <c r="W445" s="46"/>
    </row>
    <row r="446" spans="1:23" ht="18" customHeight="1" x14ac:dyDescent="0.25">
      <c r="A446" s="68" t="s">
        <v>9</v>
      </c>
      <c r="B446" s="233" t="s">
        <v>38</v>
      </c>
      <c r="C446" s="234">
        <v>3768.72</v>
      </c>
      <c r="D446" s="235">
        <v>3993.02</v>
      </c>
      <c r="E446" s="235">
        <v>3494.35</v>
      </c>
      <c r="F446" s="235">
        <v>2895.34</v>
      </c>
      <c r="G446" s="235">
        <v>1767.99</v>
      </c>
      <c r="H446" s="235">
        <v>893.51</v>
      </c>
      <c r="I446" s="235">
        <v>922.47</v>
      </c>
      <c r="J446" s="235">
        <v>872.58</v>
      </c>
      <c r="K446" s="235">
        <v>972.89</v>
      </c>
      <c r="L446" s="235">
        <v>972.04</v>
      </c>
      <c r="M446" s="235">
        <v>1129</v>
      </c>
      <c r="N446" s="235">
        <v>2321</v>
      </c>
      <c r="O446" s="232">
        <f>SUM(C446:N446)/12</f>
        <v>2000.2425000000003</v>
      </c>
      <c r="P446" s="238">
        <f t="shared" si="56"/>
        <v>24002.910000000003</v>
      </c>
      <c r="Q446" s="94">
        <f>D438-P446</f>
        <v>0</v>
      </c>
      <c r="R446" s="62"/>
      <c r="S446" s="62"/>
      <c r="T446" s="62"/>
      <c r="U446" s="62"/>
      <c r="V446" s="62"/>
      <c r="W446" s="62"/>
    </row>
    <row r="447" spans="1:23" ht="18" customHeight="1" x14ac:dyDescent="0.25">
      <c r="A447" s="67" t="s">
        <v>2</v>
      </c>
      <c r="B447" s="76" t="s">
        <v>222</v>
      </c>
      <c r="C447" s="29" t="s">
        <v>2</v>
      </c>
      <c r="D447" s="34" t="s">
        <v>2</v>
      </c>
      <c r="E447" s="34" t="s">
        <v>2</v>
      </c>
      <c r="F447" s="34" t="s">
        <v>2</v>
      </c>
      <c r="G447" s="74" t="s">
        <v>2</v>
      </c>
      <c r="H447" s="74" t="s">
        <v>2</v>
      </c>
      <c r="I447" s="74" t="s">
        <v>2</v>
      </c>
      <c r="J447" s="74" t="s">
        <v>2</v>
      </c>
      <c r="K447" s="74" t="s">
        <v>2</v>
      </c>
      <c r="L447" s="74" t="s">
        <v>2</v>
      </c>
      <c r="M447" s="74" t="s">
        <v>2</v>
      </c>
      <c r="N447" s="74" t="s">
        <v>2</v>
      </c>
      <c r="O447" s="175"/>
      <c r="P447" s="44">
        <f t="shared" si="56"/>
        <v>0</v>
      </c>
      <c r="Q447" s="46"/>
      <c r="R447" s="62"/>
      <c r="S447" s="62"/>
      <c r="T447" s="62"/>
      <c r="U447" s="62"/>
      <c r="V447" s="62"/>
      <c r="W447" s="62"/>
    </row>
    <row r="448" spans="1:23" ht="18" customHeight="1" x14ac:dyDescent="0.25">
      <c r="A448" s="67" t="s">
        <v>2</v>
      </c>
      <c r="B448" s="114" t="s">
        <v>223</v>
      </c>
      <c r="C448" s="161">
        <v>45.76</v>
      </c>
      <c r="D448" s="43">
        <v>19.53</v>
      </c>
      <c r="E448" s="43">
        <v>20.28</v>
      </c>
      <c r="F448" s="43">
        <v>47.09</v>
      </c>
      <c r="G448" s="43">
        <v>42.11</v>
      </c>
      <c r="H448" s="43">
        <v>71.75</v>
      </c>
      <c r="I448" s="43">
        <v>61.99</v>
      </c>
      <c r="J448" s="43">
        <v>63.05</v>
      </c>
      <c r="K448" s="43">
        <v>62.02</v>
      </c>
      <c r="L448" s="43">
        <v>39</v>
      </c>
      <c r="M448" s="43">
        <v>42</v>
      </c>
      <c r="N448" s="43">
        <v>45</v>
      </c>
      <c r="O448" s="175">
        <f t="shared" ref="O448:O459" si="58">SUM(C448:N448)/12</f>
        <v>46.631666666666661</v>
      </c>
      <c r="P448" s="44">
        <f t="shared" si="56"/>
        <v>559.57999999999993</v>
      </c>
      <c r="Q448" s="46"/>
      <c r="R448" s="62"/>
      <c r="S448" s="62"/>
      <c r="T448" s="62"/>
      <c r="U448" s="62"/>
      <c r="V448" s="62"/>
      <c r="W448" s="62"/>
    </row>
    <row r="449" spans="1:23" ht="18" customHeight="1" x14ac:dyDescent="0.25">
      <c r="A449" s="67" t="s">
        <v>2</v>
      </c>
      <c r="B449" s="114" t="s">
        <v>224</v>
      </c>
      <c r="C449" s="161">
        <v>60.5</v>
      </c>
      <c r="D449" s="43">
        <v>31.94</v>
      </c>
      <c r="E449" s="43">
        <v>29.04</v>
      </c>
      <c r="F449" s="43">
        <v>30.49</v>
      </c>
      <c r="G449" s="43">
        <v>29.04</v>
      </c>
      <c r="H449" s="43">
        <v>58.08</v>
      </c>
      <c r="I449" s="43">
        <v>49.85</v>
      </c>
      <c r="J449" s="43">
        <v>51.4</v>
      </c>
      <c r="K449" s="43">
        <v>51.43</v>
      </c>
      <c r="L449" s="43">
        <v>31</v>
      </c>
      <c r="M449" s="43">
        <v>31</v>
      </c>
      <c r="N449" s="43">
        <v>31</v>
      </c>
      <c r="O449" s="175">
        <f t="shared" si="58"/>
        <v>40.397500000000001</v>
      </c>
      <c r="P449" s="44">
        <f t="shared" si="56"/>
        <v>484.77</v>
      </c>
      <c r="Q449" s="46"/>
      <c r="R449" s="62"/>
      <c r="S449" s="62"/>
      <c r="T449" s="62"/>
      <c r="U449" s="62"/>
      <c r="V449" s="62"/>
      <c r="W449" s="62"/>
    </row>
    <row r="450" spans="1:23" ht="18" customHeight="1" x14ac:dyDescent="0.25">
      <c r="A450" s="67" t="s">
        <v>2</v>
      </c>
      <c r="B450" s="114" t="s">
        <v>225</v>
      </c>
      <c r="C450" s="161">
        <v>212.09</v>
      </c>
      <c r="D450" s="43">
        <v>190.59</v>
      </c>
      <c r="E450" s="43">
        <v>148.43</v>
      </c>
      <c r="F450" s="43">
        <v>57.1</v>
      </c>
      <c r="G450" s="43">
        <v>26.83</v>
      </c>
      <c r="H450" s="43">
        <v>12.77</v>
      </c>
      <c r="I450" s="43">
        <v>15.66</v>
      </c>
      <c r="J450" s="43">
        <v>18.399999999999999</v>
      </c>
      <c r="K450" s="43">
        <v>30.33</v>
      </c>
      <c r="L450" s="43">
        <v>14</v>
      </c>
      <c r="M450" s="43">
        <v>34</v>
      </c>
      <c r="N450" s="43">
        <v>95</v>
      </c>
      <c r="O450" s="175">
        <f t="shared" si="58"/>
        <v>71.266666666666666</v>
      </c>
      <c r="P450" s="44">
        <f t="shared" si="56"/>
        <v>855.2</v>
      </c>
      <c r="Q450" s="46"/>
      <c r="R450" s="62"/>
      <c r="S450" s="62"/>
      <c r="T450" s="62"/>
      <c r="U450" s="62"/>
      <c r="V450" s="62"/>
      <c r="W450" s="62"/>
    </row>
    <row r="451" spans="1:23" ht="18" customHeight="1" x14ac:dyDescent="0.25">
      <c r="A451" s="67" t="s">
        <v>2</v>
      </c>
      <c r="B451" s="114" t="s">
        <v>226</v>
      </c>
      <c r="C451" s="161">
        <v>3450.37</v>
      </c>
      <c r="D451" s="43">
        <v>3750.96</v>
      </c>
      <c r="E451" s="43">
        <v>3296.6</v>
      </c>
      <c r="F451" s="43">
        <v>2760.66</v>
      </c>
      <c r="G451" s="43">
        <v>1670.01</v>
      </c>
      <c r="H451" s="43">
        <v>750.91</v>
      </c>
      <c r="I451" s="43">
        <v>794.97</v>
      </c>
      <c r="J451" s="43">
        <v>739.73</v>
      </c>
      <c r="K451" s="43">
        <v>829.11</v>
      </c>
      <c r="L451" s="43">
        <v>580</v>
      </c>
      <c r="M451" s="43">
        <v>1330</v>
      </c>
      <c r="N451" s="43">
        <v>2150</v>
      </c>
      <c r="O451" s="175">
        <f t="shared" si="58"/>
        <v>1841.9433333333334</v>
      </c>
      <c r="P451" s="44">
        <f t="shared" si="56"/>
        <v>22103.32</v>
      </c>
      <c r="Q451" s="1"/>
      <c r="R451" s="62"/>
      <c r="S451" s="62"/>
      <c r="T451" s="62"/>
      <c r="U451" s="62"/>
      <c r="V451" s="62"/>
      <c r="W451" s="62"/>
    </row>
    <row r="452" spans="1:23" ht="18" customHeight="1" x14ac:dyDescent="0.25">
      <c r="A452" s="67" t="s">
        <v>2</v>
      </c>
      <c r="B452" s="53" t="s">
        <v>39</v>
      </c>
      <c r="C452" s="29">
        <v>15553</v>
      </c>
      <c r="D452" s="34">
        <v>14354</v>
      </c>
      <c r="E452" s="34">
        <v>12590</v>
      </c>
      <c r="F452" s="34">
        <v>9614</v>
      </c>
      <c r="G452" s="34">
        <v>5804</v>
      </c>
      <c r="H452" s="34">
        <v>2682</v>
      </c>
      <c r="I452" s="34">
        <v>1806.34</v>
      </c>
      <c r="J452" s="34">
        <v>1515.63</v>
      </c>
      <c r="K452" s="34">
        <v>1767.5</v>
      </c>
      <c r="L452" s="34">
        <v>2603</v>
      </c>
      <c r="M452" s="34">
        <v>5485</v>
      </c>
      <c r="N452" s="34">
        <v>8710</v>
      </c>
      <c r="O452" s="174">
        <f t="shared" si="58"/>
        <v>6873.7058333333334</v>
      </c>
      <c r="P452" s="44">
        <f t="shared" si="56"/>
        <v>82484.47</v>
      </c>
      <c r="Q452" s="62"/>
      <c r="R452" s="94">
        <f>Q452-P452</f>
        <v>-82484.47</v>
      </c>
      <c r="S452" s="46"/>
      <c r="T452" s="46"/>
      <c r="U452" s="46"/>
      <c r="V452" s="46"/>
      <c r="W452" s="46"/>
    </row>
    <row r="453" spans="1:23" ht="18" customHeight="1" x14ac:dyDescent="0.25">
      <c r="A453" s="67" t="s">
        <v>2</v>
      </c>
      <c r="B453" s="76" t="s">
        <v>222</v>
      </c>
      <c r="C453" s="29" t="s">
        <v>2</v>
      </c>
      <c r="D453" s="34" t="s">
        <v>2</v>
      </c>
      <c r="E453" s="34" t="s">
        <v>2</v>
      </c>
      <c r="F453" s="34" t="s">
        <v>2</v>
      </c>
      <c r="G453" s="74" t="s">
        <v>227</v>
      </c>
      <c r="H453" s="74" t="s">
        <v>2</v>
      </c>
      <c r="I453" s="74" t="s">
        <v>2</v>
      </c>
      <c r="J453" s="74" t="s">
        <v>2</v>
      </c>
      <c r="K453" s="74" t="s">
        <v>2</v>
      </c>
      <c r="L453" s="74" t="s">
        <v>2</v>
      </c>
      <c r="M453" s="74" t="s">
        <v>2</v>
      </c>
      <c r="N453" s="74" t="s">
        <v>2</v>
      </c>
      <c r="O453" s="175"/>
      <c r="P453" s="44">
        <f t="shared" si="56"/>
        <v>0</v>
      </c>
      <c r="Q453" s="46"/>
      <c r="R453" s="62"/>
      <c r="S453" s="62"/>
      <c r="T453" s="62"/>
      <c r="U453" s="62"/>
      <c r="V453" s="62"/>
      <c r="W453" s="62"/>
    </row>
    <row r="454" spans="1:23" ht="18" customHeight="1" x14ac:dyDescent="0.25">
      <c r="A454" s="67" t="s">
        <v>2</v>
      </c>
      <c r="B454" s="114" t="s">
        <v>223</v>
      </c>
      <c r="C454" s="161">
        <v>244</v>
      </c>
      <c r="D454" s="43">
        <v>164</v>
      </c>
      <c r="E454" s="43">
        <v>153</v>
      </c>
      <c r="F454" s="43">
        <v>320</v>
      </c>
      <c r="G454" s="80">
        <v>286</v>
      </c>
      <c r="H454" s="80">
        <v>225</v>
      </c>
      <c r="I454" s="80">
        <v>176.34</v>
      </c>
      <c r="J454" s="80">
        <v>181.63</v>
      </c>
      <c r="K454" s="80">
        <v>176.5</v>
      </c>
      <c r="L454" s="80">
        <v>210</v>
      </c>
      <c r="M454" s="80">
        <v>270</v>
      </c>
      <c r="N454" s="80">
        <v>300</v>
      </c>
      <c r="O454" s="175">
        <f t="shared" si="58"/>
        <v>225.53916666666666</v>
      </c>
      <c r="P454" s="44">
        <f t="shared" si="56"/>
        <v>2706.47</v>
      </c>
      <c r="Q454" s="46"/>
      <c r="R454" s="62"/>
      <c r="S454" s="62"/>
      <c r="T454" s="62"/>
      <c r="U454" s="62"/>
      <c r="V454" s="62"/>
      <c r="W454" s="62"/>
    </row>
    <row r="455" spans="1:23" ht="18" customHeight="1" x14ac:dyDescent="0.25">
      <c r="A455" s="67" t="s">
        <v>2</v>
      </c>
      <c r="B455" s="114" t="s">
        <v>224</v>
      </c>
      <c r="C455" s="161">
        <v>200</v>
      </c>
      <c r="D455" s="43">
        <v>200</v>
      </c>
      <c r="E455" s="43">
        <v>200</v>
      </c>
      <c r="F455" s="43">
        <v>200</v>
      </c>
      <c r="G455" s="80">
        <v>200</v>
      </c>
      <c r="H455" s="80">
        <v>200</v>
      </c>
      <c r="I455" s="80">
        <v>200</v>
      </c>
      <c r="J455" s="80">
        <v>200</v>
      </c>
      <c r="K455" s="80">
        <v>200</v>
      </c>
      <c r="L455" s="80">
        <v>200</v>
      </c>
      <c r="M455" s="80">
        <v>200</v>
      </c>
      <c r="N455" s="80">
        <v>200</v>
      </c>
      <c r="O455" s="175">
        <f t="shared" si="58"/>
        <v>200</v>
      </c>
      <c r="P455" s="44">
        <f t="shared" si="56"/>
        <v>2400</v>
      </c>
      <c r="Q455" s="46"/>
      <c r="R455" s="62"/>
      <c r="S455" s="62"/>
      <c r="T455" s="62"/>
      <c r="U455" s="62"/>
      <c r="V455" s="62"/>
      <c r="W455" s="62"/>
    </row>
    <row r="456" spans="1:23" ht="18" customHeight="1" x14ac:dyDescent="0.25">
      <c r="A456" s="67" t="s">
        <v>2</v>
      </c>
      <c r="B456" s="114" t="s">
        <v>225</v>
      </c>
      <c r="C456" s="161">
        <v>1087</v>
      </c>
      <c r="D456" s="43">
        <v>976</v>
      </c>
      <c r="E456" s="43">
        <v>761</v>
      </c>
      <c r="F456" s="43">
        <v>293</v>
      </c>
      <c r="G456" s="80">
        <v>137</v>
      </c>
      <c r="H456" s="80">
        <v>65</v>
      </c>
      <c r="I456" s="80">
        <v>66</v>
      </c>
      <c r="J456" s="80">
        <v>66</v>
      </c>
      <c r="K456" s="80">
        <v>62</v>
      </c>
      <c r="L456" s="80">
        <v>68</v>
      </c>
      <c r="M456" s="80">
        <v>175</v>
      </c>
      <c r="N456" s="80">
        <v>498</v>
      </c>
      <c r="O456" s="175">
        <f t="shared" si="58"/>
        <v>354.5</v>
      </c>
      <c r="P456" s="44">
        <f t="shared" si="56"/>
        <v>4254</v>
      </c>
      <c r="Q456" s="46"/>
      <c r="R456" s="62"/>
      <c r="S456" s="62"/>
      <c r="T456" s="62"/>
      <c r="U456" s="62"/>
      <c r="V456" s="62"/>
      <c r="W456" s="62"/>
    </row>
    <row r="457" spans="1:23" ht="18" customHeight="1" x14ac:dyDescent="0.25">
      <c r="A457" s="67" t="s">
        <v>2</v>
      </c>
      <c r="B457" s="114" t="s">
        <v>226</v>
      </c>
      <c r="C457" s="161">
        <v>14022</v>
      </c>
      <c r="D457" s="43">
        <v>13014</v>
      </c>
      <c r="E457" s="43">
        <v>11476</v>
      </c>
      <c r="F457" s="43">
        <v>8801</v>
      </c>
      <c r="G457" s="43">
        <v>5181</v>
      </c>
      <c r="H457" s="43">
        <v>2192</v>
      </c>
      <c r="I457" s="43">
        <v>1364</v>
      </c>
      <c r="J457" s="43">
        <v>1068</v>
      </c>
      <c r="K457" s="43">
        <v>1329</v>
      </c>
      <c r="L457" s="43">
        <v>2125</v>
      </c>
      <c r="M457" s="43">
        <v>4840</v>
      </c>
      <c r="N457" s="43">
        <v>7712</v>
      </c>
      <c r="O457" s="175">
        <f t="shared" si="58"/>
        <v>6093.666666666667</v>
      </c>
      <c r="P457" s="44">
        <f t="shared" si="56"/>
        <v>73124</v>
      </c>
      <c r="Q457" s="46"/>
      <c r="R457" s="94">
        <f>Q457-P457</f>
        <v>-73124</v>
      </c>
      <c r="S457" s="62"/>
      <c r="T457" s="62"/>
      <c r="U457" s="62"/>
      <c r="V457" s="62"/>
      <c r="W457" s="62"/>
    </row>
    <row r="458" spans="1:23" ht="18" customHeight="1" x14ac:dyDescent="0.25">
      <c r="A458" s="68" t="s">
        <v>12</v>
      </c>
      <c r="B458" s="233" t="s">
        <v>41</v>
      </c>
      <c r="C458" s="229">
        <v>278.77999999999997</v>
      </c>
      <c r="D458" s="230">
        <v>241.13</v>
      </c>
      <c r="E458" s="230">
        <v>315.94</v>
      </c>
      <c r="F458" s="230">
        <v>316.44</v>
      </c>
      <c r="G458" s="231">
        <v>174.65</v>
      </c>
      <c r="H458" s="231">
        <v>4.1399999999999997</v>
      </c>
      <c r="I458" s="231">
        <v>2</v>
      </c>
      <c r="J458" s="231">
        <v>1.92</v>
      </c>
      <c r="K458" s="231">
        <v>1.72</v>
      </c>
      <c r="L458" s="231">
        <v>4.03</v>
      </c>
      <c r="M458" s="231">
        <v>200</v>
      </c>
      <c r="N458" s="231">
        <v>283</v>
      </c>
      <c r="O458" s="232">
        <f t="shared" si="58"/>
        <v>151.97916666666669</v>
      </c>
      <c r="P458" s="238">
        <f t="shared" si="56"/>
        <v>1823.7500000000002</v>
      </c>
      <c r="Q458" s="94">
        <f>D439-P458</f>
        <v>0</v>
      </c>
      <c r="R458" s="62"/>
      <c r="S458" s="62"/>
      <c r="T458" s="62"/>
      <c r="U458" s="62"/>
      <c r="V458" s="62"/>
      <c r="W458" s="62"/>
    </row>
    <row r="459" spans="1:23" ht="18" customHeight="1" x14ac:dyDescent="0.25">
      <c r="A459" s="67" t="s">
        <v>2</v>
      </c>
      <c r="B459" s="53" t="s">
        <v>42</v>
      </c>
      <c r="C459" s="29">
        <v>4.04</v>
      </c>
      <c r="D459" s="34">
        <v>3.5</v>
      </c>
      <c r="E459" s="34">
        <v>2.79</v>
      </c>
      <c r="F459" s="34">
        <v>2.79</v>
      </c>
      <c r="G459" s="74">
        <v>1.7908999999999999</v>
      </c>
      <c r="H459" s="74">
        <v>3.6229999999999998E-2</v>
      </c>
      <c r="I459" s="74">
        <v>1.7569999999999999E-2</v>
      </c>
      <c r="J459" s="74">
        <v>1.9300000000000001E-2</v>
      </c>
      <c r="K459" s="74">
        <v>1.5350000000000001E-2</v>
      </c>
      <c r="L459" s="74">
        <v>2.7179999999999999E-2</v>
      </c>
      <c r="M459" s="74">
        <v>1.87</v>
      </c>
      <c r="N459" s="74">
        <v>2.65</v>
      </c>
      <c r="O459" s="175">
        <f t="shared" si="58"/>
        <v>1.6288774999999998</v>
      </c>
      <c r="P459" s="44">
        <f t="shared" si="56"/>
        <v>19.546529999999997</v>
      </c>
      <c r="Q459" s="46"/>
      <c r="R459" s="46"/>
      <c r="S459" s="46"/>
      <c r="T459" s="46"/>
      <c r="U459" s="46"/>
      <c r="V459" s="46"/>
      <c r="W459" s="46"/>
    </row>
    <row r="460" spans="1:23" ht="18" customHeight="1" x14ac:dyDescent="0.25">
      <c r="A460" s="67" t="s">
        <v>2</v>
      </c>
      <c r="B460" s="115" t="s">
        <v>228</v>
      </c>
      <c r="C460" s="176">
        <f>C458/C459</f>
        <v>69.004950495049499</v>
      </c>
      <c r="D460" s="176">
        <f t="shared" ref="D460:N460" si="59">D458/D459</f>
        <v>68.894285714285715</v>
      </c>
      <c r="E460" s="176">
        <f t="shared" si="59"/>
        <v>113.24014336917563</v>
      </c>
      <c r="F460" s="176">
        <f t="shared" si="59"/>
        <v>113.41935483870968</v>
      </c>
      <c r="G460" s="176">
        <f t="shared" si="59"/>
        <v>97.52079959796751</v>
      </c>
      <c r="H460" s="176">
        <f>H458/H459</f>
        <v>114.26994203698592</v>
      </c>
      <c r="I460" s="176">
        <f t="shared" si="59"/>
        <v>113.83039271485488</v>
      </c>
      <c r="J460" s="176">
        <f t="shared" si="59"/>
        <v>99.481865284974077</v>
      </c>
      <c r="K460" s="176">
        <f t="shared" si="59"/>
        <v>112.05211726384364</v>
      </c>
      <c r="L460" s="176">
        <f t="shared" si="59"/>
        <v>148.27078734363505</v>
      </c>
      <c r="M460" s="176">
        <f t="shared" si="59"/>
        <v>106.951871657754</v>
      </c>
      <c r="N460" s="176">
        <f t="shared" si="59"/>
        <v>106.79245283018868</v>
      </c>
      <c r="O460" s="175">
        <f>SUM(C460:N460)/12</f>
        <v>105.31074692895203</v>
      </c>
      <c r="P460" s="44">
        <f t="shared" si="56"/>
        <v>1263.7289631474243</v>
      </c>
      <c r="Q460" s="46"/>
      <c r="R460" s="46"/>
      <c r="S460" s="46"/>
      <c r="T460" s="46"/>
      <c r="U460" s="46"/>
      <c r="V460" s="46"/>
      <c r="W460" s="46"/>
    </row>
    <row r="461" spans="1:23" ht="27.75" customHeight="1" x14ac:dyDescent="0.25">
      <c r="A461" s="68" t="s">
        <v>15</v>
      </c>
      <c r="B461" s="69" t="s">
        <v>47</v>
      </c>
      <c r="C461" s="70"/>
      <c r="D461" s="70"/>
      <c r="E461" s="70"/>
      <c r="F461" s="70"/>
      <c r="G461" s="70"/>
      <c r="H461" s="70"/>
      <c r="I461" s="70"/>
      <c r="J461" s="70"/>
      <c r="K461" s="70"/>
      <c r="L461" s="70"/>
      <c r="M461" s="70"/>
      <c r="N461" s="70"/>
      <c r="O461" s="70"/>
      <c r="P461" s="44">
        <f t="shared" si="56"/>
        <v>0</v>
      </c>
      <c r="Q461" s="62"/>
      <c r="R461" s="62"/>
      <c r="S461" s="62"/>
      <c r="T461" s="62"/>
      <c r="U461" s="62"/>
      <c r="V461" s="62"/>
      <c r="W461" s="62"/>
    </row>
    <row r="462" spans="1:23" ht="18" customHeight="1" x14ac:dyDescent="0.25">
      <c r="A462" s="67" t="s">
        <v>2</v>
      </c>
      <c r="B462" s="53" t="s">
        <v>46</v>
      </c>
      <c r="C462" s="74"/>
      <c r="D462" s="74"/>
      <c r="E462" s="74"/>
      <c r="F462" s="74"/>
      <c r="G462" s="74"/>
      <c r="H462" s="74"/>
      <c r="I462" s="74"/>
      <c r="J462" s="74"/>
      <c r="K462" s="74"/>
      <c r="L462" s="74"/>
      <c r="M462" s="74"/>
      <c r="N462" s="74"/>
      <c r="O462" s="74"/>
      <c r="P462" s="44">
        <f t="shared" si="56"/>
        <v>0</v>
      </c>
      <c r="Q462" s="46"/>
      <c r="R462" s="46"/>
      <c r="S462" s="46"/>
      <c r="T462" s="46"/>
      <c r="U462" s="46"/>
      <c r="V462" s="46"/>
      <c r="W462" s="46"/>
    </row>
    <row r="463" spans="1:23" ht="18" customHeight="1" x14ac:dyDescent="0.25">
      <c r="A463" s="67" t="s">
        <v>2</v>
      </c>
      <c r="B463" s="76" t="s">
        <v>40</v>
      </c>
      <c r="C463" s="74"/>
      <c r="D463" s="74"/>
      <c r="E463" s="74"/>
      <c r="F463" s="74"/>
      <c r="G463" s="74"/>
      <c r="H463" s="74"/>
      <c r="I463" s="74"/>
      <c r="J463" s="74"/>
      <c r="K463" s="74"/>
      <c r="L463" s="74"/>
      <c r="M463" s="74"/>
      <c r="N463" s="74"/>
      <c r="O463" s="74"/>
      <c r="P463" s="44">
        <f t="shared" si="56"/>
        <v>0</v>
      </c>
      <c r="Q463" s="46"/>
      <c r="R463" s="46"/>
      <c r="S463" s="46"/>
      <c r="T463" s="46"/>
      <c r="U463" s="46"/>
      <c r="V463" s="46"/>
      <c r="W463" s="46"/>
    </row>
    <row r="464" spans="1:23" ht="18" customHeight="1" x14ac:dyDescent="0.25">
      <c r="A464" s="68" t="s">
        <v>19</v>
      </c>
      <c r="B464" s="69" t="s">
        <v>51</v>
      </c>
      <c r="C464" s="70"/>
      <c r="D464" s="70"/>
      <c r="E464" s="70"/>
      <c r="F464" s="70"/>
      <c r="G464" s="70"/>
      <c r="H464" s="70"/>
      <c r="I464" s="70"/>
      <c r="J464" s="70"/>
      <c r="K464" s="70"/>
      <c r="L464" s="70"/>
      <c r="M464" s="70"/>
      <c r="N464" s="70"/>
      <c r="O464" s="70"/>
      <c r="P464" s="44">
        <f t="shared" si="56"/>
        <v>0</v>
      </c>
      <c r="Q464" s="62"/>
      <c r="R464" s="62"/>
      <c r="S464" s="62"/>
      <c r="T464" s="62"/>
      <c r="U464" s="62"/>
      <c r="V464" s="62"/>
      <c r="W464" s="62"/>
    </row>
    <row r="465" spans="1:23" ht="18" customHeight="1" x14ac:dyDescent="0.25">
      <c r="A465" s="67" t="s">
        <v>52</v>
      </c>
      <c r="B465" s="77" t="s">
        <v>53</v>
      </c>
      <c r="C465" s="74"/>
      <c r="D465" s="74"/>
      <c r="E465" s="74"/>
      <c r="F465" s="74"/>
      <c r="G465" s="74"/>
      <c r="H465" s="74"/>
      <c r="I465" s="74"/>
      <c r="J465" s="74"/>
      <c r="K465" s="74"/>
      <c r="L465" s="74"/>
      <c r="M465" s="74"/>
      <c r="N465" s="74"/>
      <c r="O465" s="74"/>
      <c r="P465" s="44">
        <f t="shared" si="56"/>
        <v>0</v>
      </c>
      <c r="Q465" s="46"/>
      <c r="R465" s="46"/>
      <c r="S465" s="46"/>
      <c r="T465" s="46"/>
      <c r="U465" s="46"/>
      <c r="V465" s="46"/>
      <c r="W465" s="46"/>
    </row>
    <row r="466" spans="1:23" ht="18" customHeight="1" x14ac:dyDescent="0.25">
      <c r="A466" s="67" t="s">
        <v>2</v>
      </c>
      <c r="B466" s="77" t="s">
        <v>54</v>
      </c>
      <c r="C466" s="74"/>
      <c r="D466" s="74"/>
      <c r="E466" s="74"/>
      <c r="F466" s="74"/>
      <c r="G466" s="74"/>
      <c r="H466" s="74"/>
      <c r="I466" s="74"/>
      <c r="J466" s="74"/>
      <c r="K466" s="74"/>
      <c r="L466" s="74"/>
      <c r="M466" s="74"/>
      <c r="N466" s="74"/>
      <c r="O466" s="74"/>
      <c r="P466" s="44">
        <f t="shared" si="56"/>
        <v>0</v>
      </c>
      <c r="Q466" s="46"/>
      <c r="R466" s="46"/>
      <c r="S466" s="46"/>
      <c r="T466" s="46"/>
      <c r="U466" s="46"/>
      <c r="V466" s="46"/>
      <c r="W466" s="46"/>
    </row>
    <row r="467" spans="1:23" ht="18" customHeight="1" x14ac:dyDescent="0.25">
      <c r="A467" s="67" t="s">
        <v>55</v>
      </c>
      <c r="B467" s="77" t="s">
        <v>53</v>
      </c>
      <c r="C467" s="74"/>
      <c r="D467" s="74"/>
      <c r="E467" s="74"/>
      <c r="F467" s="74"/>
      <c r="G467" s="74"/>
      <c r="H467" s="74"/>
      <c r="I467" s="74"/>
      <c r="J467" s="74"/>
      <c r="K467" s="74"/>
      <c r="L467" s="74"/>
      <c r="M467" s="74"/>
      <c r="N467" s="74"/>
      <c r="O467" s="74"/>
      <c r="P467" s="44">
        <f t="shared" si="56"/>
        <v>0</v>
      </c>
      <c r="Q467" s="46"/>
      <c r="R467" s="46"/>
      <c r="S467" s="46"/>
      <c r="T467" s="46"/>
      <c r="U467" s="46"/>
      <c r="V467" s="46"/>
      <c r="W467" s="46"/>
    </row>
    <row r="468" spans="1:23" ht="18" customHeight="1" x14ac:dyDescent="0.25">
      <c r="A468" s="67" t="s">
        <v>2</v>
      </c>
      <c r="B468" s="77" t="s">
        <v>54</v>
      </c>
      <c r="C468" s="74"/>
      <c r="D468" s="74"/>
      <c r="E468" s="74"/>
      <c r="F468" s="74"/>
      <c r="G468" s="74"/>
      <c r="H468" s="74"/>
      <c r="I468" s="74"/>
      <c r="J468" s="74"/>
      <c r="K468" s="74"/>
      <c r="L468" s="74"/>
      <c r="M468" s="74"/>
      <c r="N468" s="74"/>
      <c r="O468" s="74"/>
      <c r="P468" s="44">
        <f t="shared" si="56"/>
        <v>0</v>
      </c>
      <c r="Q468" s="46"/>
      <c r="R468" s="46"/>
      <c r="S468" s="46"/>
      <c r="T468" s="46"/>
      <c r="U468" s="46"/>
      <c r="V468" s="46"/>
      <c r="W468" s="46"/>
    </row>
    <row r="469" spans="1:23" ht="24" customHeight="1" x14ac:dyDescent="0.25">
      <c r="A469" s="68" t="s">
        <v>56</v>
      </c>
      <c r="B469" s="69" t="s">
        <v>57</v>
      </c>
      <c r="C469" s="70"/>
      <c r="D469" s="70"/>
      <c r="E469" s="70"/>
      <c r="F469" s="70"/>
      <c r="G469" s="70"/>
      <c r="H469" s="70"/>
      <c r="I469" s="70"/>
      <c r="J469" s="70"/>
      <c r="K469" s="70"/>
      <c r="L469" s="70"/>
      <c r="M469" s="70"/>
      <c r="N469" s="70"/>
      <c r="O469" s="70"/>
      <c r="P469" s="44">
        <f t="shared" si="56"/>
        <v>0</v>
      </c>
      <c r="Q469" s="62"/>
      <c r="R469" s="62"/>
      <c r="S469" s="62"/>
      <c r="T469" s="62"/>
      <c r="U469" s="62"/>
      <c r="V469" s="62"/>
      <c r="W469" s="62"/>
    </row>
    <row r="470" spans="1:23" ht="24" customHeight="1" x14ac:dyDescent="0.25">
      <c r="A470" s="67" t="s">
        <v>58</v>
      </c>
      <c r="B470" s="53" t="s">
        <v>59</v>
      </c>
      <c r="C470" s="74"/>
      <c r="D470" s="74"/>
      <c r="E470" s="74"/>
      <c r="F470" s="74"/>
      <c r="G470" s="74"/>
      <c r="H470" s="74"/>
      <c r="I470" s="74"/>
      <c r="J470" s="74"/>
      <c r="K470" s="74"/>
      <c r="L470" s="74"/>
      <c r="M470" s="74"/>
      <c r="N470" s="74"/>
      <c r="O470" s="74"/>
      <c r="P470" s="44">
        <f t="shared" si="56"/>
        <v>0</v>
      </c>
      <c r="Q470" s="46"/>
      <c r="R470" s="46"/>
      <c r="S470" s="46"/>
      <c r="T470" s="46"/>
      <c r="U470" s="46"/>
      <c r="V470" s="46"/>
      <c r="W470" s="46"/>
    </row>
    <row r="471" spans="1:23" ht="18" customHeight="1" x14ac:dyDescent="0.25">
      <c r="A471" s="67" t="s">
        <v>2</v>
      </c>
      <c r="B471" s="236" t="s">
        <v>60</v>
      </c>
      <c r="C471" s="234">
        <v>139.03</v>
      </c>
      <c r="D471" s="235">
        <v>215.29</v>
      </c>
      <c r="E471" s="235">
        <v>134.62</v>
      </c>
      <c r="F471" s="235">
        <v>134.4</v>
      </c>
      <c r="G471" s="235">
        <v>139.96</v>
      </c>
      <c r="H471" s="235">
        <v>53.09</v>
      </c>
      <c r="I471" s="235">
        <v>0</v>
      </c>
      <c r="J471" s="235">
        <v>31.25</v>
      </c>
      <c r="K471" s="235">
        <v>32.590000000000003</v>
      </c>
      <c r="L471" s="235">
        <v>32.590000000000003</v>
      </c>
      <c r="M471" s="235">
        <v>115</v>
      </c>
      <c r="N471" s="235">
        <v>132</v>
      </c>
      <c r="O471" s="237">
        <f>SUM(C471:N471)/12</f>
        <v>96.651666666666685</v>
      </c>
      <c r="P471" s="238">
        <f t="shared" si="56"/>
        <v>1159.8200000000002</v>
      </c>
      <c r="Q471" s="228">
        <f>D442-P471</f>
        <v>0</v>
      </c>
      <c r="R471" s="46"/>
      <c r="S471" s="46"/>
      <c r="T471" s="46"/>
      <c r="U471" s="46"/>
      <c r="V471" s="46"/>
      <c r="W471" s="46"/>
    </row>
    <row r="472" spans="1:23" ht="18" customHeight="1" x14ac:dyDescent="0.25">
      <c r="A472" s="67" t="s">
        <v>2</v>
      </c>
      <c r="B472" s="53" t="s">
        <v>61</v>
      </c>
      <c r="C472" s="29">
        <v>39.6</v>
      </c>
      <c r="D472" s="34">
        <v>39.6</v>
      </c>
      <c r="E472" s="34">
        <v>39.6</v>
      </c>
      <c r="F472" s="34">
        <v>39.6</v>
      </c>
      <c r="G472" s="34">
        <v>39.6</v>
      </c>
      <c r="H472" s="34">
        <v>39.6</v>
      </c>
      <c r="I472" s="34">
        <v>39.6</v>
      </c>
      <c r="J472" s="34">
        <v>39.6</v>
      </c>
      <c r="K472" s="34">
        <v>39.6</v>
      </c>
      <c r="L472" s="34">
        <v>39.6</v>
      </c>
      <c r="M472" s="34">
        <v>39.6</v>
      </c>
      <c r="N472" s="34">
        <v>39.6</v>
      </c>
      <c r="O472" s="175">
        <f>SUM(C472:N472)/12</f>
        <v>39.600000000000009</v>
      </c>
      <c r="P472" s="44">
        <f t="shared" si="56"/>
        <v>475.2000000000001</v>
      </c>
      <c r="Q472" s="46"/>
      <c r="R472" s="46"/>
      <c r="S472" s="46"/>
      <c r="T472" s="46"/>
      <c r="U472" s="46"/>
      <c r="V472" s="46"/>
      <c r="W472" s="46"/>
    </row>
    <row r="473" spans="1:23" ht="18" customHeight="1" x14ac:dyDescent="0.25">
      <c r="A473" s="67" t="s">
        <v>2</v>
      </c>
      <c r="B473" s="76" t="s">
        <v>222</v>
      </c>
      <c r="C473" s="4"/>
      <c r="D473" s="4"/>
      <c r="E473" s="4"/>
      <c r="F473" s="4"/>
      <c r="G473" s="74"/>
      <c r="H473" s="74"/>
      <c r="I473" s="74"/>
      <c r="J473" s="74"/>
      <c r="K473" s="74"/>
      <c r="L473" s="74"/>
      <c r="M473" s="74"/>
      <c r="N473" s="74"/>
      <c r="O473" s="43"/>
      <c r="P473" s="44">
        <f t="shared" si="56"/>
        <v>0</v>
      </c>
      <c r="Q473" s="46"/>
      <c r="R473" s="46"/>
      <c r="S473" s="46"/>
      <c r="T473" s="46"/>
      <c r="U473" s="46"/>
      <c r="V473" s="46"/>
      <c r="W473" s="46"/>
    </row>
    <row r="474" spans="1:23" ht="18" customHeight="1" x14ac:dyDescent="0.25">
      <c r="A474" s="78" t="s">
        <v>2</v>
      </c>
      <c r="B474" s="114"/>
      <c r="C474" s="4"/>
      <c r="D474" s="4"/>
      <c r="E474" s="4"/>
      <c r="F474" s="4"/>
      <c r="G474" s="74"/>
      <c r="H474" s="74"/>
      <c r="I474" s="74"/>
      <c r="J474" s="74"/>
      <c r="K474" s="74"/>
      <c r="L474" s="74"/>
      <c r="M474" s="74"/>
      <c r="N474" s="74"/>
      <c r="O474" s="43"/>
      <c r="P474" s="44">
        <f t="shared" si="56"/>
        <v>0</v>
      </c>
      <c r="Q474" s="46"/>
      <c r="R474" s="46"/>
      <c r="S474" s="46"/>
      <c r="T474" s="46"/>
      <c r="U474" s="46" t="s">
        <v>227</v>
      </c>
      <c r="V474" s="46"/>
      <c r="W474" s="46"/>
    </row>
    <row r="475" spans="1:23" ht="18" customHeight="1" x14ac:dyDescent="0.25">
      <c r="A475" s="81" t="s">
        <v>2</v>
      </c>
      <c r="B475" s="79" t="s">
        <v>60</v>
      </c>
      <c r="C475" s="4"/>
      <c r="D475" s="4"/>
      <c r="E475" s="4"/>
      <c r="F475" s="4"/>
      <c r="G475" s="74"/>
      <c r="H475" s="74"/>
      <c r="I475" s="74"/>
      <c r="J475" s="74"/>
      <c r="K475" s="74"/>
      <c r="L475" s="74"/>
      <c r="M475" s="74"/>
      <c r="N475" s="74"/>
      <c r="O475" s="175"/>
      <c r="P475" s="44">
        <f t="shared" si="56"/>
        <v>0</v>
      </c>
      <c r="Q475" s="46"/>
      <c r="R475" s="46"/>
      <c r="S475" s="46"/>
      <c r="T475" s="46"/>
      <c r="U475" s="46"/>
      <c r="V475" s="46"/>
      <c r="W475" s="46"/>
    </row>
    <row r="476" spans="1:23" ht="18" customHeight="1" x14ac:dyDescent="0.25">
      <c r="A476" s="81" t="s">
        <v>2</v>
      </c>
      <c r="B476" s="79" t="s">
        <v>61</v>
      </c>
      <c r="C476" s="4"/>
      <c r="D476" s="4"/>
      <c r="E476" s="4"/>
      <c r="F476" s="4"/>
      <c r="G476" s="74"/>
      <c r="H476" s="74"/>
      <c r="I476" s="74"/>
      <c r="J476" s="74"/>
      <c r="K476" s="74"/>
      <c r="L476" s="74"/>
      <c r="M476" s="74"/>
      <c r="N476" s="74"/>
      <c r="O476" s="43"/>
      <c r="P476" s="44">
        <f t="shared" si="56"/>
        <v>0</v>
      </c>
      <c r="Q476" s="46"/>
      <c r="R476" s="46"/>
      <c r="S476" s="46"/>
      <c r="T476" s="46"/>
      <c r="U476" s="46"/>
      <c r="V476" s="46"/>
      <c r="W476" s="46"/>
    </row>
    <row r="477" spans="1:23" ht="18" customHeight="1" x14ac:dyDescent="0.25">
      <c r="A477" s="81" t="s">
        <v>2</v>
      </c>
      <c r="B477" s="114"/>
      <c r="C477" s="4"/>
      <c r="D477" s="4"/>
      <c r="E477" s="4"/>
      <c r="F477" s="4"/>
      <c r="G477" s="74"/>
      <c r="H477" s="74"/>
      <c r="I477" s="74"/>
      <c r="J477" s="74"/>
      <c r="K477" s="74"/>
      <c r="L477" s="74"/>
      <c r="M477" s="74"/>
      <c r="N477" s="74"/>
      <c r="O477" s="43"/>
      <c r="P477" s="44">
        <f t="shared" si="56"/>
        <v>0</v>
      </c>
      <c r="Q477" s="46"/>
      <c r="R477" s="46"/>
      <c r="S477" s="46"/>
      <c r="T477" s="46"/>
      <c r="U477" s="46" t="s">
        <v>227</v>
      </c>
      <c r="V477" s="46"/>
      <c r="W477" s="46"/>
    </row>
    <row r="478" spans="1:23" ht="18" customHeight="1" x14ac:dyDescent="0.25">
      <c r="A478" s="81" t="s">
        <v>2</v>
      </c>
      <c r="B478" s="79" t="s">
        <v>60</v>
      </c>
      <c r="C478" s="4"/>
      <c r="D478" s="4"/>
      <c r="E478" s="4"/>
      <c r="F478" s="4"/>
      <c r="G478" s="74"/>
      <c r="H478" s="74"/>
      <c r="I478" s="74"/>
      <c r="J478" s="74"/>
      <c r="K478" s="74"/>
      <c r="L478" s="74"/>
      <c r="M478" s="74"/>
      <c r="N478" s="74"/>
      <c r="O478" s="175"/>
      <c r="P478" s="44">
        <f t="shared" si="56"/>
        <v>0</v>
      </c>
      <c r="Q478" s="46"/>
      <c r="R478" s="46"/>
      <c r="S478" s="46"/>
      <c r="T478" s="46"/>
      <c r="U478" s="46"/>
      <c r="V478" s="46"/>
      <c r="W478" s="46"/>
    </row>
    <row r="479" spans="1:23" ht="18" customHeight="1" x14ac:dyDescent="0.25">
      <c r="A479" s="81" t="s">
        <v>2</v>
      </c>
      <c r="B479" s="79" t="s">
        <v>61</v>
      </c>
      <c r="C479" s="4"/>
      <c r="D479" s="4"/>
      <c r="E479" s="4"/>
      <c r="F479" s="4"/>
      <c r="G479" s="74"/>
      <c r="H479" s="74"/>
      <c r="I479" s="74"/>
      <c r="J479" s="74"/>
      <c r="K479" s="74"/>
      <c r="L479" s="74"/>
      <c r="M479" s="74"/>
      <c r="N479" s="74"/>
      <c r="O479" s="43"/>
      <c r="P479" s="44">
        <f t="shared" si="56"/>
        <v>0</v>
      </c>
      <c r="Q479" s="46"/>
      <c r="R479" s="46"/>
      <c r="S479" s="46"/>
      <c r="T479" s="46" t="s">
        <v>227</v>
      </c>
      <c r="U479" s="46"/>
      <c r="V479" s="46"/>
      <c r="W479" s="46"/>
    </row>
    <row r="480" spans="1:23" ht="18" customHeight="1" x14ac:dyDescent="0.25">
      <c r="A480" s="81" t="s">
        <v>2</v>
      </c>
      <c r="B480" s="114" t="s">
        <v>229</v>
      </c>
      <c r="C480" s="4"/>
      <c r="D480" s="4"/>
      <c r="E480" s="4"/>
      <c r="F480" s="4"/>
      <c r="G480" s="74"/>
      <c r="H480" s="74"/>
      <c r="I480" s="74"/>
      <c r="J480" s="74"/>
      <c r="K480" s="74"/>
      <c r="L480" s="74"/>
      <c r="M480" s="74"/>
      <c r="N480" s="74"/>
      <c r="O480" s="43"/>
      <c r="P480" s="44">
        <f t="shared" si="56"/>
        <v>0</v>
      </c>
      <c r="Q480" s="46"/>
      <c r="R480" s="46"/>
      <c r="S480" s="46"/>
      <c r="T480" s="46"/>
      <c r="U480" s="46"/>
      <c r="V480" s="46"/>
      <c r="W480" s="46"/>
    </row>
    <row r="481" spans="1:23" ht="18" customHeight="1" x14ac:dyDescent="0.25">
      <c r="A481" s="81" t="s">
        <v>2</v>
      </c>
      <c r="B481" s="79" t="s">
        <v>60</v>
      </c>
      <c r="C481" s="25">
        <v>139.03</v>
      </c>
      <c r="D481" s="27">
        <v>215.29</v>
      </c>
      <c r="E481" s="27">
        <v>134.62</v>
      </c>
      <c r="F481" s="27">
        <v>134.4</v>
      </c>
      <c r="G481" s="27">
        <v>139.96</v>
      </c>
      <c r="H481" s="27">
        <v>53.09</v>
      </c>
      <c r="I481" s="27">
        <v>0</v>
      </c>
      <c r="J481" s="27">
        <v>31.25</v>
      </c>
      <c r="K481" s="27">
        <v>32.590000000000003</v>
      </c>
      <c r="L481" s="27">
        <v>32.590000000000003</v>
      </c>
      <c r="M481" s="27">
        <v>115</v>
      </c>
      <c r="N481" s="27">
        <v>132</v>
      </c>
      <c r="O481" s="175">
        <f>SUM(C481:N481)/12</f>
        <v>96.651666666666685</v>
      </c>
      <c r="P481" s="44">
        <f t="shared" si="56"/>
        <v>1159.8200000000002</v>
      </c>
      <c r="Q481" s="46"/>
      <c r="R481" s="46"/>
      <c r="S481" s="46"/>
      <c r="T481" s="46"/>
      <c r="U481" s="46"/>
      <c r="V481" s="46"/>
      <c r="W481" s="46"/>
    </row>
    <row r="482" spans="1:23" ht="18" customHeight="1" x14ac:dyDescent="0.25">
      <c r="A482" s="81" t="s">
        <v>2</v>
      </c>
      <c r="B482" s="79" t="s">
        <v>61</v>
      </c>
      <c r="C482" s="29">
        <v>39.6</v>
      </c>
      <c r="D482" s="34">
        <v>39.6</v>
      </c>
      <c r="E482" s="34">
        <v>39.6</v>
      </c>
      <c r="F482" s="34">
        <v>39.6</v>
      </c>
      <c r="G482" s="34">
        <v>39.6</v>
      </c>
      <c r="H482" s="34">
        <v>39.6</v>
      </c>
      <c r="I482" s="34">
        <v>39.6</v>
      </c>
      <c r="J482" s="34">
        <v>39.6</v>
      </c>
      <c r="K482" s="34">
        <v>39.6</v>
      </c>
      <c r="L482" s="34">
        <v>39.6</v>
      </c>
      <c r="M482" s="34">
        <v>39.6</v>
      </c>
      <c r="N482" s="34">
        <v>39.6</v>
      </c>
      <c r="O482" s="175">
        <f>SUM(C482:N482)/12</f>
        <v>39.600000000000009</v>
      </c>
      <c r="P482" s="44">
        <f t="shared" si="56"/>
        <v>475.2000000000001</v>
      </c>
      <c r="Q482" s="46"/>
      <c r="R482" s="46"/>
      <c r="S482" s="46"/>
      <c r="T482" s="46"/>
      <c r="U482" s="46"/>
      <c r="V482" s="46"/>
      <c r="W482" s="46"/>
    </row>
    <row r="483" spans="1:23" ht="18" customHeight="1" x14ac:dyDescent="0.25">
      <c r="A483" s="81" t="s">
        <v>62</v>
      </c>
      <c r="B483" s="53" t="s">
        <v>63</v>
      </c>
      <c r="C483" s="74"/>
      <c r="D483" s="74"/>
      <c r="E483" s="74"/>
      <c r="F483" s="74"/>
      <c r="G483" s="74"/>
      <c r="H483" s="74"/>
      <c r="I483" s="74"/>
      <c r="J483" s="74"/>
      <c r="K483" s="74"/>
      <c r="L483" s="74"/>
      <c r="M483" s="74"/>
      <c r="N483" s="74"/>
      <c r="O483" s="74"/>
      <c r="P483" s="44">
        <f t="shared" si="56"/>
        <v>0</v>
      </c>
      <c r="Q483" s="46"/>
      <c r="R483" s="46"/>
      <c r="S483" s="46"/>
      <c r="T483" s="46"/>
      <c r="U483" s="46"/>
      <c r="V483" s="46"/>
      <c r="W483" s="46"/>
    </row>
    <row r="484" spans="1:23" ht="18" customHeight="1" x14ac:dyDescent="0.25">
      <c r="A484" s="78" t="s">
        <v>2</v>
      </c>
      <c r="B484" s="79" t="s">
        <v>10</v>
      </c>
      <c r="C484" s="74"/>
      <c r="D484" s="74"/>
      <c r="E484" s="74"/>
      <c r="F484" s="74"/>
      <c r="G484" s="74"/>
      <c r="H484" s="74"/>
      <c r="I484" s="74"/>
      <c r="J484" s="74"/>
      <c r="K484" s="74"/>
      <c r="L484" s="74"/>
      <c r="M484" s="74"/>
      <c r="N484" s="74"/>
      <c r="O484" s="74"/>
      <c r="P484" s="44">
        <f t="shared" si="56"/>
        <v>0</v>
      </c>
      <c r="Q484" s="46"/>
      <c r="R484" s="46"/>
      <c r="S484" s="46"/>
      <c r="T484" s="46"/>
      <c r="U484" s="46"/>
      <c r="V484" s="46"/>
      <c r="W484" s="46"/>
    </row>
    <row r="485" spans="1:23" ht="18" customHeight="1" x14ac:dyDescent="0.25">
      <c r="A485" s="78" t="s">
        <v>2</v>
      </c>
      <c r="B485" s="79" t="s">
        <v>13</v>
      </c>
      <c r="C485" s="74"/>
      <c r="D485" s="74"/>
      <c r="E485" s="74"/>
      <c r="F485" s="74"/>
      <c r="G485" s="74"/>
      <c r="H485" s="74"/>
      <c r="I485" s="74"/>
      <c r="J485" s="74"/>
      <c r="K485" s="74"/>
      <c r="L485" s="74"/>
      <c r="M485" s="74"/>
      <c r="N485" s="74"/>
      <c r="O485" s="74"/>
      <c r="P485" s="44">
        <f t="shared" si="56"/>
        <v>0</v>
      </c>
      <c r="Q485" s="46"/>
      <c r="R485" s="46"/>
      <c r="S485" s="46"/>
      <c r="T485" s="46"/>
      <c r="U485" s="46"/>
      <c r="V485" s="46"/>
      <c r="W485" s="46"/>
    </row>
    <row r="486" spans="1:23" ht="18" customHeight="1" x14ac:dyDescent="0.25">
      <c r="A486" s="78" t="s">
        <v>2</v>
      </c>
      <c r="B486" s="79" t="s">
        <v>16</v>
      </c>
      <c r="C486" s="74"/>
      <c r="D486" s="74"/>
      <c r="E486" s="74"/>
      <c r="F486" s="74"/>
      <c r="G486" s="74"/>
      <c r="H486" s="74"/>
      <c r="I486" s="74"/>
      <c r="J486" s="74"/>
      <c r="K486" s="74"/>
      <c r="L486" s="74"/>
      <c r="M486" s="74"/>
      <c r="N486" s="74"/>
      <c r="O486" s="74"/>
      <c r="P486" s="44">
        <f t="shared" si="56"/>
        <v>0</v>
      </c>
      <c r="Q486" s="46"/>
      <c r="R486" s="46"/>
      <c r="S486" s="46"/>
      <c r="T486" s="46"/>
      <c r="U486" s="46"/>
      <c r="V486" s="46"/>
      <c r="W486" s="46"/>
    </row>
    <row r="487" spans="1:23" ht="18" customHeight="1" x14ac:dyDescent="0.25">
      <c r="A487" s="67" t="s">
        <v>2</v>
      </c>
      <c r="B487" s="79" t="s">
        <v>20</v>
      </c>
      <c r="C487" s="74"/>
      <c r="D487" s="74"/>
      <c r="E487" s="74"/>
      <c r="F487" s="74"/>
      <c r="G487" s="74"/>
      <c r="H487" s="74"/>
      <c r="I487" s="74"/>
      <c r="J487" s="74"/>
      <c r="K487" s="74"/>
      <c r="L487" s="74"/>
      <c r="M487" s="74"/>
      <c r="N487" s="74"/>
      <c r="O487" s="74"/>
      <c r="P487" s="44">
        <f t="shared" si="56"/>
        <v>0</v>
      </c>
      <c r="Q487" s="46"/>
      <c r="R487" s="46"/>
      <c r="S487" s="46"/>
      <c r="T487" s="46"/>
      <c r="U487" s="46"/>
      <c r="V487" s="46"/>
      <c r="W487" s="46"/>
    </row>
    <row r="488" spans="1:23" ht="18" hidden="1" customHeight="1" x14ac:dyDescent="0.25">
      <c r="A488" s="49"/>
      <c r="B488" s="49"/>
      <c r="C488" s="49"/>
      <c r="D488" s="49"/>
      <c r="E488" s="49"/>
      <c r="F488" s="49"/>
      <c r="G488" s="49"/>
      <c r="H488" s="49"/>
      <c r="I488" s="49"/>
      <c r="J488" s="49"/>
      <c r="K488" s="49"/>
      <c r="L488" s="49"/>
      <c r="M488" s="49"/>
      <c r="N488" s="49"/>
      <c r="O488" s="62"/>
      <c r="P488" s="44">
        <f t="shared" si="56"/>
        <v>0</v>
      </c>
      <c r="Q488" s="46"/>
      <c r="R488" s="46"/>
      <c r="S488" s="46"/>
      <c r="T488" s="46"/>
      <c r="U488" s="46"/>
      <c r="V488" s="46"/>
      <c r="W488" s="46"/>
    </row>
    <row r="489" spans="1:23" ht="18" hidden="1" customHeight="1" x14ac:dyDescent="0.25">
      <c r="A489" s="63" t="s">
        <v>2</v>
      </c>
      <c r="B489" s="64" t="s">
        <v>23</v>
      </c>
      <c r="C489" s="65" t="s">
        <v>24</v>
      </c>
      <c r="D489" s="65" t="s">
        <v>25</v>
      </c>
      <c r="E489" s="65" t="s">
        <v>26</v>
      </c>
      <c r="F489" s="65" t="s">
        <v>27</v>
      </c>
      <c r="G489" s="65" t="s">
        <v>28</v>
      </c>
      <c r="H489" s="65" t="s">
        <v>29</v>
      </c>
      <c r="I489" s="65" t="s">
        <v>30</v>
      </c>
      <c r="J489" s="65" t="s">
        <v>31</v>
      </c>
      <c r="K489" s="65" t="s">
        <v>32</v>
      </c>
      <c r="L489" s="65" t="s">
        <v>33</v>
      </c>
      <c r="M489" s="65" t="s">
        <v>34</v>
      </c>
      <c r="N489" s="65" t="s">
        <v>35</v>
      </c>
      <c r="O489" s="66" t="s">
        <v>36</v>
      </c>
      <c r="P489" s="44">
        <f t="shared" si="56"/>
        <v>0</v>
      </c>
      <c r="Q489" s="46"/>
      <c r="R489" s="46"/>
      <c r="S489" s="46"/>
      <c r="T489" s="46"/>
      <c r="U489" s="46"/>
      <c r="V489" s="46"/>
      <c r="W489" s="46"/>
    </row>
    <row r="490" spans="1:23" ht="18" customHeight="1" x14ac:dyDescent="0.25">
      <c r="A490" s="46"/>
      <c r="B490" s="49"/>
      <c r="C490" s="46"/>
      <c r="D490" s="46"/>
      <c r="E490" s="46"/>
      <c r="F490" s="46"/>
      <c r="G490" s="46"/>
      <c r="H490" s="46"/>
      <c r="I490" s="46"/>
      <c r="J490" s="46"/>
      <c r="K490" s="46"/>
      <c r="L490" s="46"/>
      <c r="M490" s="46"/>
      <c r="N490" s="46"/>
      <c r="O490" s="45"/>
      <c r="P490" s="44">
        <f t="shared" ref="P490:P500" si="60">SUM(C490:N490)</f>
        <v>0</v>
      </c>
      <c r="Q490" s="46"/>
      <c r="R490" s="46"/>
      <c r="S490" s="46"/>
      <c r="T490" s="46"/>
      <c r="U490" s="46"/>
      <c r="V490" s="46"/>
      <c r="W490" s="46"/>
    </row>
    <row r="491" spans="1:23" ht="18" customHeight="1" x14ac:dyDescent="0.3">
      <c r="A491" s="443" t="s">
        <v>79</v>
      </c>
      <c r="B491" s="443"/>
      <c r="C491" s="443"/>
      <c r="D491" s="443"/>
      <c r="E491" s="443"/>
      <c r="F491" s="443"/>
      <c r="G491" s="443"/>
      <c r="H491" s="443"/>
      <c r="I491" s="443"/>
      <c r="J491" s="443"/>
      <c r="K491" s="443"/>
      <c r="L491" s="443"/>
      <c r="M491" s="443"/>
      <c r="N491" s="443"/>
      <c r="O491" s="116" t="s">
        <v>2</v>
      </c>
      <c r="P491" s="44">
        <f t="shared" si="60"/>
        <v>0</v>
      </c>
      <c r="Q491" s="46"/>
      <c r="R491" s="46"/>
      <c r="S491" s="46"/>
      <c r="T491" s="46"/>
      <c r="U491" s="46"/>
      <c r="V491" s="46"/>
      <c r="W491" s="46"/>
    </row>
    <row r="492" spans="1:23" ht="18" customHeight="1" x14ac:dyDescent="0.35">
      <c r="A492" s="432" t="s">
        <v>1</v>
      </c>
      <c r="B492" s="432"/>
      <c r="C492" s="432"/>
      <c r="D492" s="432"/>
      <c r="E492" s="432"/>
      <c r="F492" s="432"/>
      <c r="G492" s="432"/>
      <c r="H492" s="432"/>
      <c r="I492" s="432"/>
      <c r="J492" s="432"/>
      <c r="K492" s="432"/>
      <c r="L492" s="432"/>
      <c r="M492" s="432"/>
      <c r="N492" s="432"/>
      <c r="O492" s="432"/>
      <c r="P492" s="44">
        <f t="shared" si="60"/>
        <v>0</v>
      </c>
      <c r="Q492" s="46"/>
      <c r="R492" s="46"/>
      <c r="S492" s="46"/>
      <c r="T492" s="46"/>
      <c r="U492" s="46"/>
      <c r="V492" s="46"/>
      <c r="W492" s="46"/>
    </row>
    <row r="493" spans="1:23" ht="45.75" customHeight="1" x14ac:dyDescent="0.25">
      <c r="A493" s="47" t="s">
        <v>2</v>
      </c>
      <c r="B493" s="48" t="s">
        <v>2</v>
      </c>
      <c r="C493" s="48" t="s">
        <v>3</v>
      </c>
      <c r="D493" s="48" t="s">
        <v>4</v>
      </c>
      <c r="E493" s="48" t="s">
        <v>5</v>
      </c>
      <c r="F493" s="48" t="s">
        <v>6</v>
      </c>
      <c r="G493" s="49"/>
      <c r="H493" s="49"/>
      <c r="I493" s="49"/>
      <c r="J493" s="49"/>
      <c r="K493" s="289"/>
      <c r="L493" s="289"/>
      <c r="M493" s="290"/>
      <c r="N493" s="290"/>
      <c r="O493" s="290"/>
      <c r="P493" s="44">
        <f t="shared" si="60"/>
        <v>0</v>
      </c>
      <c r="Q493" s="46"/>
      <c r="R493" s="46"/>
      <c r="S493" s="46"/>
      <c r="T493" s="46"/>
      <c r="U493" s="46"/>
      <c r="V493" s="46"/>
      <c r="W493" s="46"/>
    </row>
    <row r="494" spans="1:23" ht="18" customHeight="1" x14ac:dyDescent="0.25">
      <c r="A494" s="52">
        <v>1</v>
      </c>
      <c r="B494" s="53" t="s">
        <v>10</v>
      </c>
      <c r="C494" s="54">
        <f>C509+D509+E509+F509+G509+H509+I509+J509+K509+L509+M509+N509</f>
        <v>57081.600000000006</v>
      </c>
      <c r="D494" s="54">
        <f>C502+D502+E502+F502+G502+H502+I502+J502+K502+L502+M502+N502</f>
        <v>14608.47</v>
      </c>
      <c r="E494" s="54">
        <v>14609</v>
      </c>
      <c r="F494" s="54">
        <f>D494-E494</f>
        <v>-0.53000000000065484</v>
      </c>
      <c r="G494" s="49"/>
      <c r="H494" s="49"/>
      <c r="I494" s="49"/>
      <c r="J494" s="49"/>
      <c r="K494" s="289"/>
      <c r="L494" s="289"/>
      <c r="M494" s="290"/>
      <c r="N494" s="291"/>
      <c r="O494" s="292"/>
      <c r="P494" s="44">
        <f t="shared" si="60"/>
        <v>86298.540000000008</v>
      </c>
      <c r="Q494" s="46"/>
      <c r="R494" s="46"/>
      <c r="S494" s="46"/>
      <c r="T494" s="46"/>
      <c r="U494" s="46"/>
      <c r="V494" s="46"/>
      <c r="W494" s="46"/>
    </row>
    <row r="495" spans="1:23" ht="18" customHeight="1" x14ac:dyDescent="0.25">
      <c r="A495" s="52">
        <v>2</v>
      </c>
      <c r="B495" s="53" t="s">
        <v>13</v>
      </c>
      <c r="C495" s="53">
        <f>C522+D522+E522+F522+G522+H522+I522+J522+K522+L522+M522+N522</f>
        <v>399.53000000000003</v>
      </c>
      <c r="D495" s="54">
        <f>C516+D516+E516+F516+G516+H516+I516+J516+K516+L516+M516+N516</f>
        <v>43793.270000000004</v>
      </c>
      <c r="E495" s="54">
        <v>35391</v>
      </c>
      <c r="F495" s="54">
        <f>D495-E495</f>
        <v>8402.2700000000041</v>
      </c>
      <c r="G495" s="49"/>
      <c r="H495" s="49"/>
      <c r="I495" s="49"/>
      <c r="J495" s="49"/>
      <c r="K495" s="289"/>
      <c r="L495" s="289"/>
      <c r="M495" s="290"/>
      <c r="N495" s="291"/>
      <c r="O495" s="293"/>
      <c r="P495" s="44">
        <f t="shared" si="60"/>
        <v>87986.07</v>
      </c>
      <c r="Q495" s="46"/>
      <c r="R495" s="46"/>
      <c r="S495" s="46"/>
      <c r="T495" s="46"/>
      <c r="U495" s="46"/>
      <c r="V495" s="46"/>
      <c r="W495" s="46"/>
    </row>
    <row r="496" spans="1:23" ht="18" customHeight="1" x14ac:dyDescent="0.25">
      <c r="A496" s="52">
        <v>3</v>
      </c>
      <c r="B496" s="53" t="s">
        <v>16</v>
      </c>
      <c r="C496" s="53">
        <v>0</v>
      </c>
      <c r="D496" s="53">
        <v>0</v>
      </c>
      <c r="E496" s="53">
        <v>0</v>
      </c>
      <c r="F496" s="53">
        <v>0</v>
      </c>
      <c r="G496" s="49"/>
      <c r="H496" s="49"/>
      <c r="I496" s="49"/>
      <c r="J496" s="49"/>
      <c r="K496" s="289"/>
      <c r="L496" s="289"/>
      <c r="M496" s="290"/>
      <c r="N496" s="290"/>
      <c r="O496" s="293"/>
      <c r="P496" s="44">
        <f t="shared" si="60"/>
        <v>0</v>
      </c>
      <c r="Q496" s="46"/>
      <c r="R496" s="46"/>
      <c r="S496" s="46"/>
      <c r="T496" s="46"/>
      <c r="U496" s="46"/>
      <c r="V496" s="46"/>
      <c r="W496" s="46"/>
    </row>
    <row r="497" spans="1:434" ht="18" customHeight="1" x14ac:dyDescent="0.25">
      <c r="A497" s="52">
        <v>4</v>
      </c>
      <c r="B497" s="53" t="s">
        <v>20</v>
      </c>
      <c r="C497" s="53">
        <v>0</v>
      </c>
      <c r="D497" s="53">
        <v>0</v>
      </c>
      <c r="E497" s="53">
        <v>0</v>
      </c>
      <c r="F497" s="53">
        <v>0</v>
      </c>
      <c r="G497" s="49"/>
      <c r="H497" s="49"/>
      <c r="I497" s="49"/>
      <c r="J497" s="49"/>
      <c r="K497" s="289"/>
      <c r="L497" s="289"/>
      <c r="M497" s="289"/>
      <c r="N497" s="294"/>
      <c r="O497" s="295"/>
      <c r="P497" s="44">
        <f t="shared" si="60"/>
        <v>0</v>
      </c>
      <c r="Q497" s="46"/>
      <c r="R497" s="46"/>
      <c r="S497" s="46"/>
      <c r="T497" s="46"/>
      <c r="U497" s="46"/>
      <c r="V497" s="46"/>
      <c r="W497" s="46"/>
    </row>
    <row r="498" spans="1:434" ht="18" customHeight="1" x14ac:dyDescent="0.25">
      <c r="A498" s="52">
        <v>5</v>
      </c>
      <c r="B498" s="53" t="s">
        <v>22</v>
      </c>
      <c r="C498" s="53">
        <v>0</v>
      </c>
      <c r="D498" s="53">
        <v>0</v>
      </c>
      <c r="E498" s="53">
        <v>0</v>
      </c>
      <c r="F498" s="53">
        <v>0</v>
      </c>
      <c r="G498" s="49"/>
      <c r="H498" s="49"/>
      <c r="I498" s="49"/>
      <c r="J498" s="49"/>
      <c r="K498" s="49"/>
      <c r="L498" s="49"/>
      <c r="M498" s="49"/>
      <c r="N498" s="60"/>
      <c r="O498" s="61"/>
      <c r="P498" s="44">
        <f t="shared" si="60"/>
        <v>0</v>
      </c>
      <c r="Q498" s="46"/>
      <c r="R498" s="46"/>
      <c r="S498" s="46"/>
      <c r="T498" s="46"/>
      <c r="U498" s="46"/>
      <c r="V498" s="46"/>
      <c r="W498" s="46"/>
    </row>
    <row r="499" spans="1:434" ht="18" customHeight="1" x14ac:dyDescent="0.25">
      <c r="A499" s="49"/>
      <c r="B499" s="49"/>
      <c r="C499" s="49"/>
      <c r="D499" s="49"/>
      <c r="E499" s="49"/>
      <c r="F499" s="49"/>
      <c r="G499" s="49"/>
      <c r="H499" s="49"/>
      <c r="I499" s="49"/>
      <c r="J499" s="49"/>
      <c r="K499" s="49"/>
      <c r="L499" s="49"/>
      <c r="M499" s="49"/>
      <c r="N499" s="60"/>
      <c r="O499" s="61"/>
      <c r="P499" s="44">
        <f t="shared" si="60"/>
        <v>0</v>
      </c>
      <c r="Q499" s="46"/>
      <c r="R499" s="46"/>
      <c r="S499" s="46"/>
      <c r="T499" s="46"/>
      <c r="U499" s="46"/>
      <c r="V499" s="46"/>
      <c r="W499" s="46"/>
    </row>
    <row r="500" spans="1:434" ht="18" customHeight="1" x14ac:dyDescent="0.25">
      <c r="A500" s="63" t="s">
        <v>2</v>
      </c>
      <c r="B500" s="64" t="s">
        <v>23</v>
      </c>
      <c r="C500" s="65" t="s">
        <v>24</v>
      </c>
      <c r="D500" s="65" t="s">
        <v>25</v>
      </c>
      <c r="E500" s="65" t="s">
        <v>26</v>
      </c>
      <c r="F500" s="65" t="s">
        <v>27</v>
      </c>
      <c r="G500" s="65" t="s">
        <v>28</v>
      </c>
      <c r="H500" s="65" t="s">
        <v>29</v>
      </c>
      <c r="I500" s="65" t="s">
        <v>30</v>
      </c>
      <c r="J500" s="65" t="s">
        <v>31</v>
      </c>
      <c r="K500" s="65" t="s">
        <v>32</v>
      </c>
      <c r="L500" s="65" t="s">
        <v>33</v>
      </c>
      <c r="M500" s="65" t="s">
        <v>34</v>
      </c>
      <c r="N500" s="65" t="s">
        <v>35</v>
      </c>
      <c r="O500" s="66" t="s">
        <v>36</v>
      </c>
      <c r="P500" s="44">
        <f t="shared" si="60"/>
        <v>0</v>
      </c>
      <c r="Q500" s="46"/>
      <c r="R500" s="46"/>
      <c r="S500" s="46"/>
      <c r="T500" s="46"/>
      <c r="U500" s="46"/>
      <c r="V500" s="46"/>
      <c r="W500" s="46"/>
    </row>
    <row r="501" spans="1:434" ht="18" customHeight="1" x14ac:dyDescent="0.3">
      <c r="A501" s="67" t="s">
        <v>2</v>
      </c>
      <c r="B501" s="428" t="s">
        <v>37</v>
      </c>
      <c r="C501" s="428"/>
      <c r="D501" s="428"/>
      <c r="E501" s="428"/>
      <c r="F501" s="428"/>
      <c r="G501" s="428"/>
      <c r="H501" s="428"/>
      <c r="I501" s="428"/>
      <c r="J501" s="428"/>
      <c r="K501" s="428"/>
      <c r="L501" s="428"/>
      <c r="M501" s="428"/>
      <c r="N501" s="428"/>
      <c r="O501" s="429"/>
      <c r="P501" s="44">
        <f t="shared" ref="P501:P542" si="61">SUM(C501:N501)</f>
        <v>0</v>
      </c>
      <c r="Q501" s="46"/>
      <c r="R501" s="46"/>
      <c r="S501" s="46"/>
      <c r="T501" s="46"/>
      <c r="U501" s="46"/>
      <c r="V501" s="46"/>
      <c r="W501" s="46"/>
    </row>
    <row r="502" spans="1:434" s="179" customFormat="1" ht="18" customHeight="1" x14ac:dyDescent="0.25">
      <c r="A502" s="177">
        <v>1</v>
      </c>
      <c r="B502" s="178" t="s">
        <v>38</v>
      </c>
      <c r="C502" s="173">
        <f>SUM(C503:C508)</f>
        <v>1520.8200000000002</v>
      </c>
      <c r="D502" s="173">
        <f t="shared" ref="D502:L502" si="62">SUM(D503:D508)</f>
        <v>734.22999999999979</v>
      </c>
      <c r="E502" s="173">
        <f t="shared" si="62"/>
        <v>670.68</v>
      </c>
      <c r="F502" s="173">
        <f t="shared" si="62"/>
        <v>827.94</v>
      </c>
      <c r="G502" s="173">
        <f t="shared" si="62"/>
        <v>731.71</v>
      </c>
      <c r="H502" s="173">
        <f t="shared" si="62"/>
        <v>1300.98</v>
      </c>
      <c r="I502" s="173">
        <f t="shared" si="62"/>
        <v>1336.74</v>
      </c>
      <c r="J502" s="173">
        <f t="shared" si="62"/>
        <v>1239.58</v>
      </c>
      <c r="K502" s="173">
        <f t="shared" si="62"/>
        <v>1302.98</v>
      </c>
      <c r="L502" s="173">
        <f t="shared" si="62"/>
        <v>1412.81</v>
      </c>
      <c r="M502" s="173">
        <v>1750</v>
      </c>
      <c r="N502" s="173">
        <v>1780</v>
      </c>
      <c r="O502" s="270">
        <f>SUM(C502:N502)/12</f>
        <v>1217.3724999999999</v>
      </c>
      <c r="P502" s="238">
        <f t="shared" si="61"/>
        <v>14608.47</v>
      </c>
      <c r="Q502" s="228">
        <f>D494-P502</f>
        <v>0</v>
      </c>
      <c r="R502" s="46"/>
      <c r="S502" s="46"/>
      <c r="T502" s="46"/>
      <c r="U502" s="46"/>
      <c r="V502" s="46"/>
      <c r="W502" s="46"/>
      <c r="X502" s="46"/>
      <c r="Y502" s="46"/>
      <c r="Z502" s="46"/>
      <c r="AA502" s="46"/>
      <c r="AB502" s="46"/>
      <c r="AC502" s="46"/>
      <c r="AD502" s="46"/>
      <c r="AE502" s="46"/>
      <c r="AF502" s="46"/>
      <c r="AG502" s="46"/>
      <c r="AH502" s="46"/>
      <c r="AI502" s="46"/>
      <c r="AJ502" s="46"/>
      <c r="AK502" s="46"/>
      <c r="AL502" s="46"/>
      <c r="AM502" s="46"/>
      <c r="AN502" s="46"/>
      <c r="AO502" s="46"/>
      <c r="AP502" s="46"/>
      <c r="AQ502" s="46"/>
      <c r="AR502" s="46"/>
      <c r="AS502" s="46"/>
      <c r="AT502" s="46"/>
      <c r="AU502" s="46"/>
      <c r="AV502" s="46"/>
      <c r="AW502" s="46"/>
      <c r="AX502" s="46"/>
      <c r="AY502" s="46"/>
      <c r="AZ502" s="46"/>
      <c r="BA502" s="46"/>
      <c r="BB502" s="46"/>
      <c r="BC502" s="46"/>
      <c r="BD502" s="46"/>
      <c r="BE502" s="46"/>
      <c r="BF502" s="46"/>
      <c r="BG502" s="46"/>
      <c r="BH502" s="46"/>
      <c r="BI502" s="46"/>
      <c r="BJ502" s="46"/>
      <c r="BK502" s="46"/>
      <c r="BL502" s="46"/>
      <c r="BM502" s="46"/>
      <c r="BN502" s="46"/>
      <c r="BO502" s="46"/>
      <c r="BP502" s="46"/>
      <c r="BQ502" s="46"/>
      <c r="BR502" s="46"/>
      <c r="BS502" s="46"/>
      <c r="BT502" s="46"/>
      <c r="BU502" s="46"/>
      <c r="BV502" s="46"/>
      <c r="BW502" s="46"/>
      <c r="BX502" s="46"/>
      <c r="BY502" s="46"/>
      <c r="BZ502" s="46"/>
      <c r="CA502" s="46"/>
      <c r="CB502" s="46"/>
      <c r="CC502" s="46"/>
      <c r="CD502" s="46"/>
      <c r="CE502" s="46"/>
      <c r="CF502" s="46"/>
      <c r="CG502" s="46"/>
      <c r="CH502" s="46"/>
      <c r="CI502" s="46"/>
      <c r="CJ502" s="46"/>
      <c r="CK502" s="46"/>
      <c r="CL502" s="46"/>
      <c r="CM502" s="46"/>
      <c r="CN502" s="46"/>
      <c r="CO502" s="46"/>
      <c r="CP502" s="46"/>
      <c r="CQ502" s="46"/>
      <c r="CR502" s="46"/>
      <c r="CS502" s="46"/>
      <c r="CT502" s="46"/>
      <c r="CU502" s="46"/>
      <c r="CV502" s="46"/>
      <c r="CW502" s="46"/>
      <c r="CX502" s="46"/>
      <c r="CY502" s="46"/>
      <c r="CZ502" s="46"/>
      <c r="DA502" s="46"/>
      <c r="DB502" s="46"/>
      <c r="DC502" s="46"/>
      <c r="DD502" s="46"/>
      <c r="DE502" s="46"/>
      <c r="DF502" s="46"/>
      <c r="DG502" s="46"/>
      <c r="DH502" s="46"/>
      <c r="DI502" s="46"/>
      <c r="DJ502" s="46"/>
      <c r="DK502" s="46"/>
      <c r="DL502" s="46"/>
      <c r="DM502" s="46"/>
      <c r="DN502" s="46"/>
      <c r="DO502" s="46"/>
      <c r="DP502" s="46"/>
      <c r="DQ502" s="46"/>
      <c r="DR502" s="46"/>
      <c r="DS502" s="46"/>
      <c r="DT502" s="46"/>
      <c r="DU502" s="46"/>
      <c r="DV502" s="46"/>
      <c r="DW502" s="46"/>
      <c r="DX502" s="46"/>
      <c r="DY502" s="46"/>
      <c r="DZ502" s="46"/>
      <c r="EA502" s="46"/>
      <c r="EB502" s="46"/>
      <c r="EC502" s="46"/>
      <c r="ED502" s="46"/>
      <c r="EE502" s="46"/>
      <c r="EF502" s="46"/>
      <c r="EG502" s="46"/>
      <c r="EH502" s="46"/>
      <c r="EI502" s="46"/>
      <c r="EJ502" s="46"/>
      <c r="EK502" s="46"/>
      <c r="EL502" s="46"/>
      <c r="EM502" s="46"/>
      <c r="EN502" s="46"/>
      <c r="EO502" s="46"/>
      <c r="EP502" s="46"/>
      <c r="EQ502" s="46"/>
      <c r="ER502" s="46"/>
      <c r="ES502" s="46"/>
      <c r="ET502" s="46"/>
      <c r="EU502" s="46"/>
      <c r="EV502" s="46"/>
      <c r="EW502" s="46"/>
      <c r="EX502" s="46"/>
      <c r="EY502" s="46"/>
      <c r="EZ502" s="46"/>
      <c r="FA502" s="46"/>
      <c r="FB502" s="46"/>
      <c r="FC502" s="46"/>
      <c r="FD502" s="46"/>
      <c r="FE502" s="46"/>
      <c r="FF502" s="46"/>
      <c r="FG502" s="46"/>
      <c r="FH502" s="46"/>
      <c r="FI502" s="46"/>
      <c r="FJ502" s="46"/>
      <c r="FK502" s="46"/>
      <c r="FL502" s="46"/>
      <c r="FM502" s="46"/>
      <c r="FN502" s="46"/>
      <c r="FO502" s="46"/>
      <c r="FP502" s="46"/>
      <c r="FQ502" s="46"/>
      <c r="FR502" s="46"/>
      <c r="FS502" s="46"/>
      <c r="FT502" s="46"/>
      <c r="FU502" s="46"/>
      <c r="FV502" s="46"/>
      <c r="FW502" s="46"/>
      <c r="FX502" s="46"/>
      <c r="FY502" s="46"/>
      <c r="FZ502" s="46"/>
      <c r="GA502" s="46"/>
      <c r="GB502" s="46"/>
      <c r="GC502" s="46"/>
      <c r="GD502" s="46"/>
      <c r="GE502" s="46"/>
      <c r="GF502" s="46"/>
      <c r="GG502" s="46"/>
      <c r="GH502" s="46"/>
      <c r="GI502" s="46"/>
      <c r="GJ502" s="46"/>
      <c r="GK502" s="46"/>
      <c r="GL502" s="46"/>
      <c r="GM502" s="46"/>
      <c r="GN502" s="46"/>
      <c r="GO502" s="46"/>
      <c r="GP502" s="46"/>
      <c r="GQ502" s="46"/>
      <c r="GR502" s="46"/>
      <c r="GS502" s="46"/>
      <c r="GT502" s="46"/>
      <c r="GU502" s="46"/>
      <c r="GV502" s="46"/>
      <c r="GW502" s="46"/>
      <c r="GX502" s="46"/>
      <c r="GY502" s="46"/>
      <c r="GZ502" s="46"/>
      <c r="HA502" s="46"/>
      <c r="HB502" s="46"/>
      <c r="HC502" s="46"/>
      <c r="HD502" s="46"/>
      <c r="HE502" s="46"/>
      <c r="HF502" s="46"/>
      <c r="HG502" s="46"/>
      <c r="HH502" s="46"/>
      <c r="HI502" s="46"/>
      <c r="HJ502" s="46"/>
      <c r="HK502" s="46"/>
      <c r="HL502" s="46"/>
      <c r="HM502" s="46"/>
      <c r="HN502" s="46"/>
      <c r="HO502" s="46"/>
      <c r="HP502" s="46"/>
      <c r="HQ502" s="46"/>
      <c r="HR502" s="46"/>
      <c r="HS502" s="46"/>
      <c r="HT502" s="46"/>
      <c r="HU502" s="46"/>
      <c r="HV502" s="46"/>
      <c r="HW502" s="46"/>
      <c r="HX502" s="46"/>
      <c r="HY502" s="46"/>
      <c r="HZ502" s="46"/>
      <c r="IA502" s="46"/>
      <c r="IB502" s="46"/>
      <c r="IC502" s="46"/>
      <c r="ID502" s="46"/>
      <c r="IE502" s="46"/>
      <c r="IF502" s="46"/>
      <c r="IG502" s="46"/>
      <c r="IH502" s="46"/>
      <c r="II502" s="46"/>
      <c r="IJ502" s="46"/>
      <c r="IK502" s="46"/>
      <c r="IL502" s="46"/>
      <c r="IM502" s="46"/>
      <c r="IN502" s="46"/>
      <c r="IO502" s="46"/>
      <c r="IP502" s="46"/>
      <c r="IQ502" s="46"/>
      <c r="IR502" s="46"/>
      <c r="IS502" s="46"/>
      <c r="IT502" s="46"/>
      <c r="IU502" s="46"/>
      <c r="IV502" s="46"/>
      <c r="IW502" s="46"/>
      <c r="IX502" s="46"/>
      <c r="IY502" s="46"/>
      <c r="IZ502" s="46"/>
      <c r="JA502" s="46"/>
      <c r="JB502" s="46"/>
      <c r="JC502" s="46"/>
      <c r="JD502" s="46"/>
      <c r="JE502" s="46"/>
      <c r="JF502" s="46"/>
      <c r="JG502" s="46"/>
      <c r="JH502" s="46"/>
      <c r="JI502" s="46"/>
      <c r="JJ502" s="46"/>
      <c r="JK502" s="46"/>
      <c r="JL502" s="46"/>
      <c r="JM502" s="46"/>
      <c r="JN502" s="46"/>
      <c r="JO502" s="46"/>
      <c r="JP502" s="46"/>
      <c r="JQ502" s="46"/>
      <c r="JR502" s="46"/>
      <c r="JS502" s="46"/>
      <c r="JT502" s="46"/>
      <c r="JU502" s="46"/>
      <c r="JV502" s="46"/>
      <c r="JW502" s="46"/>
      <c r="JX502" s="46"/>
      <c r="JY502" s="46"/>
      <c r="JZ502" s="46"/>
      <c r="KA502" s="46"/>
      <c r="KB502" s="46"/>
      <c r="KC502" s="46"/>
      <c r="KD502" s="46"/>
      <c r="KE502" s="46"/>
      <c r="KF502" s="46"/>
      <c r="KG502" s="46"/>
      <c r="KH502" s="46"/>
      <c r="KI502" s="46"/>
      <c r="KJ502" s="46"/>
      <c r="KK502" s="46"/>
      <c r="KL502" s="46"/>
      <c r="KM502" s="46"/>
      <c r="KN502" s="46"/>
      <c r="KO502" s="46"/>
      <c r="KP502" s="46"/>
      <c r="KQ502" s="46"/>
      <c r="KR502" s="46"/>
      <c r="KS502" s="46"/>
      <c r="KT502" s="46"/>
      <c r="KU502" s="46"/>
      <c r="KV502" s="46"/>
      <c r="KW502" s="46"/>
      <c r="KX502" s="46"/>
      <c r="KY502" s="46"/>
      <c r="KZ502" s="46"/>
      <c r="LA502" s="46"/>
      <c r="LB502" s="46"/>
      <c r="LC502" s="46"/>
      <c r="LD502" s="46"/>
      <c r="LE502" s="46"/>
      <c r="LF502" s="46"/>
      <c r="LG502" s="46"/>
      <c r="LH502" s="46"/>
      <c r="LI502" s="46"/>
      <c r="LJ502" s="46"/>
      <c r="LK502" s="46"/>
      <c r="LL502" s="46"/>
      <c r="LM502" s="46"/>
      <c r="LN502" s="46"/>
      <c r="LO502" s="46"/>
      <c r="LP502" s="46"/>
      <c r="LQ502" s="46"/>
      <c r="LR502" s="46"/>
      <c r="LS502" s="46"/>
      <c r="LT502" s="46"/>
      <c r="LU502" s="46"/>
      <c r="LV502" s="46"/>
      <c r="LW502" s="46"/>
      <c r="LX502" s="46"/>
      <c r="LY502" s="46"/>
      <c r="LZ502" s="46"/>
      <c r="MA502" s="46"/>
      <c r="MB502" s="46"/>
      <c r="MC502" s="46"/>
      <c r="MD502" s="46"/>
      <c r="ME502" s="46"/>
      <c r="MF502" s="46"/>
      <c r="MG502" s="46"/>
      <c r="MH502" s="46"/>
      <c r="MI502" s="46"/>
      <c r="MJ502" s="46"/>
      <c r="MK502" s="46"/>
      <c r="ML502" s="46"/>
      <c r="MM502" s="46"/>
      <c r="MN502" s="46"/>
      <c r="MO502" s="46"/>
      <c r="MP502" s="46"/>
      <c r="MQ502" s="46"/>
      <c r="MR502" s="46"/>
      <c r="MS502" s="46"/>
      <c r="MT502" s="46"/>
      <c r="MU502" s="46"/>
      <c r="MV502" s="46"/>
      <c r="MW502" s="46"/>
      <c r="MX502" s="46"/>
      <c r="MY502" s="46"/>
      <c r="MZ502" s="46"/>
      <c r="NA502" s="46"/>
      <c r="NB502" s="46"/>
      <c r="NC502" s="46"/>
      <c r="ND502" s="46"/>
      <c r="NE502" s="46"/>
      <c r="NF502" s="46"/>
      <c r="NG502" s="46"/>
      <c r="NH502" s="46"/>
      <c r="NI502" s="46"/>
      <c r="NJ502" s="46"/>
      <c r="NK502" s="46"/>
      <c r="NL502" s="46"/>
      <c r="NM502" s="46"/>
      <c r="NN502" s="46"/>
      <c r="NO502" s="46"/>
      <c r="NP502" s="46"/>
      <c r="NQ502" s="46"/>
      <c r="NR502" s="46"/>
      <c r="NS502" s="46"/>
      <c r="NT502" s="46"/>
      <c r="NU502" s="46"/>
      <c r="NV502" s="46"/>
      <c r="NW502" s="46"/>
      <c r="NX502" s="46"/>
      <c r="NY502" s="46"/>
      <c r="NZ502" s="46"/>
      <c r="OA502" s="46"/>
      <c r="OB502" s="46"/>
      <c r="OC502" s="46"/>
      <c r="OD502" s="46"/>
      <c r="OE502" s="46"/>
      <c r="OF502" s="46"/>
      <c r="OG502" s="46"/>
      <c r="OH502" s="46"/>
      <c r="OI502" s="46"/>
      <c r="OJ502" s="46"/>
      <c r="OK502" s="46"/>
      <c r="OL502" s="46"/>
      <c r="OM502" s="46"/>
      <c r="ON502" s="46"/>
      <c r="OO502" s="46"/>
      <c r="OP502" s="46"/>
      <c r="OQ502" s="46"/>
      <c r="OR502" s="46"/>
      <c r="OS502" s="46"/>
      <c r="OT502" s="46"/>
      <c r="OU502" s="46"/>
      <c r="OV502" s="46"/>
      <c r="OW502" s="46"/>
      <c r="OX502" s="46"/>
      <c r="OY502" s="46"/>
      <c r="OZ502" s="46"/>
      <c r="PA502" s="46"/>
      <c r="PB502" s="46"/>
      <c r="PC502" s="46"/>
      <c r="PD502" s="46"/>
      <c r="PE502" s="46"/>
      <c r="PF502" s="46"/>
      <c r="PG502" s="46"/>
      <c r="PH502" s="46"/>
      <c r="PI502" s="46"/>
      <c r="PJ502" s="46"/>
      <c r="PK502" s="46"/>
      <c r="PL502" s="46"/>
      <c r="PM502" s="46"/>
      <c r="PN502" s="46"/>
      <c r="PO502" s="46"/>
      <c r="PP502" s="46"/>
      <c r="PQ502" s="46"/>
      <c r="PR502" s="46"/>
    </row>
    <row r="503" spans="1:434" ht="18" customHeight="1" x14ac:dyDescent="0.25">
      <c r="A503" s="68" t="s">
        <v>2</v>
      </c>
      <c r="B503" s="69" t="s">
        <v>230</v>
      </c>
      <c r="C503" s="71">
        <v>1176.8800000000001</v>
      </c>
      <c r="D503" s="70">
        <v>532.65</v>
      </c>
      <c r="E503" s="70">
        <v>539.33000000000004</v>
      </c>
      <c r="F503" s="70">
        <v>644.69000000000005</v>
      </c>
      <c r="G503" s="70">
        <v>620.27</v>
      </c>
      <c r="H503" s="71">
        <v>1178.6400000000001</v>
      </c>
      <c r="I503" s="71">
        <v>1085.52</v>
      </c>
      <c r="J503" s="70">
        <v>961.84</v>
      </c>
      <c r="K503" s="70">
        <v>979.58</v>
      </c>
      <c r="L503" s="71">
        <v>1158.78</v>
      </c>
      <c r="M503" s="71"/>
      <c r="N503" s="71"/>
      <c r="O503" s="270">
        <f t="shared" ref="O503:O542" si="63">SUM(C503:N503)/12</f>
        <v>739.84833333333336</v>
      </c>
      <c r="P503" s="44">
        <f t="shared" si="61"/>
        <v>8878.18</v>
      </c>
      <c r="Q503" s="46"/>
      <c r="R503" s="62"/>
      <c r="S503" s="62"/>
      <c r="T503" s="62"/>
      <c r="U503" s="62"/>
      <c r="V503" s="62"/>
      <c r="W503" s="62"/>
    </row>
    <row r="504" spans="1:434" ht="18" customHeight="1" x14ac:dyDescent="0.25">
      <c r="A504" s="68" t="s">
        <v>2</v>
      </c>
      <c r="B504" s="69" t="s">
        <v>231</v>
      </c>
      <c r="C504" s="70">
        <v>18.61</v>
      </c>
      <c r="D504" s="70">
        <v>26.06</v>
      </c>
      <c r="E504" s="70">
        <v>0</v>
      </c>
      <c r="F504" s="70">
        <v>0</v>
      </c>
      <c r="G504" s="70">
        <v>0</v>
      </c>
      <c r="H504" s="70">
        <v>0</v>
      </c>
      <c r="I504" s="70">
        <v>24.54</v>
      </c>
      <c r="J504" s="70">
        <v>24.54</v>
      </c>
      <c r="K504" s="70">
        <v>24.54</v>
      </c>
      <c r="L504" s="70">
        <v>16.98</v>
      </c>
      <c r="M504" s="70"/>
      <c r="N504" s="70"/>
      <c r="O504" s="270">
        <f t="shared" si="63"/>
        <v>11.272499999999999</v>
      </c>
      <c r="P504" s="44">
        <f t="shared" si="61"/>
        <v>135.26999999999998</v>
      </c>
      <c r="Q504" s="62"/>
      <c r="R504" s="62"/>
      <c r="S504" s="62"/>
      <c r="T504" s="62"/>
      <c r="U504" s="62"/>
      <c r="V504" s="62"/>
      <c r="W504" s="62"/>
    </row>
    <row r="505" spans="1:434" ht="18" customHeight="1" x14ac:dyDescent="0.25">
      <c r="A505" s="68" t="s">
        <v>2</v>
      </c>
      <c r="B505" s="69" t="s">
        <v>232</v>
      </c>
      <c r="C505" s="70">
        <f>98.57+43.23</f>
        <v>141.79999999999998</v>
      </c>
      <c r="D505" s="70">
        <v>90.87</v>
      </c>
      <c r="E505" s="70">
        <v>58.75</v>
      </c>
      <c r="F505" s="70">
        <v>81.02</v>
      </c>
      <c r="G505" s="70">
        <v>31.34</v>
      </c>
      <c r="H505" s="70">
        <f>22.31+44</f>
        <v>66.31</v>
      </c>
      <c r="I505" s="70">
        <f>23.07+43.2</f>
        <v>66.27000000000001</v>
      </c>
      <c r="J505" s="70">
        <f>27.12+42.35</f>
        <v>69.47</v>
      </c>
      <c r="K505" s="70">
        <f>39.8+42.1</f>
        <v>81.900000000000006</v>
      </c>
      <c r="L505" s="70">
        <f>97.32+38.48</f>
        <v>135.79999999999998</v>
      </c>
      <c r="M505" s="70"/>
      <c r="N505" s="70"/>
      <c r="O505" s="270">
        <f t="shared" si="63"/>
        <v>68.627499999999984</v>
      </c>
      <c r="P505" s="44">
        <f t="shared" si="61"/>
        <v>823.52999999999986</v>
      </c>
      <c r="Q505" s="62"/>
      <c r="R505" s="62"/>
      <c r="S505" s="62"/>
      <c r="T505" s="62"/>
      <c r="U505" s="62"/>
      <c r="V505" s="62"/>
      <c r="W505" s="62"/>
    </row>
    <row r="506" spans="1:434" ht="18" customHeight="1" x14ac:dyDescent="0.25">
      <c r="A506" s="68" t="s">
        <v>2</v>
      </c>
      <c r="B506" s="69" t="s">
        <v>233</v>
      </c>
      <c r="C506" s="70">
        <v>135.69999999999999</v>
      </c>
      <c r="D506" s="70">
        <v>48.41</v>
      </c>
      <c r="E506" s="70">
        <v>39.880000000000003</v>
      </c>
      <c r="F506" s="70">
        <v>70.23</v>
      </c>
      <c r="G506" s="70">
        <v>46.85</v>
      </c>
      <c r="H506" s="70">
        <v>13.85</v>
      </c>
      <c r="I506" s="70">
        <v>121.44</v>
      </c>
      <c r="J506" s="70">
        <v>142.54</v>
      </c>
      <c r="K506" s="70">
        <v>160.43</v>
      </c>
      <c r="L506" s="70">
        <v>36.380000000000003</v>
      </c>
      <c r="M506" s="70"/>
      <c r="N506" s="70"/>
      <c r="O506" s="270">
        <f t="shared" si="63"/>
        <v>67.975833333333327</v>
      </c>
      <c r="P506" s="44">
        <f t="shared" si="61"/>
        <v>815.70999999999992</v>
      </c>
      <c r="Q506" s="62"/>
      <c r="R506" s="62"/>
      <c r="S506" s="62"/>
      <c r="T506" s="62"/>
      <c r="U506" s="62"/>
      <c r="V506" s="62"/>
      <c r="W506" s="62"/>
    </row>
    <row r="507" spans="1:434" ht="18" customHeight="1" x14ac:dyDescent="0.25">
      <c r="A507" s="68" t="s">
        <v>2</v>
      </c>
      <c r="B507" s="69" t="s">
        <v>234</v>
      </c>
      <c r="C507" s="70">
        <v>20.149999999999999</v>
      </c>
      <c r="D507" s="70">
        <v>10.18</v>
      </c>
      <c r="E507" s="70">
        <v>8.2899999999999991</v>
      </c>
      <c r="F507" s="70">
        <v>9.1999999999999993</v>
      </c>
      <c r="G507" s="70">
        <v>8.82</v>
      </c>
      <c r="H507" s="70">
        <v>18.73</v>
      </c>
      <c r="I507" s="70">
        <v>17.79</v>
      </c>
      <c r="J507" s="70">
        <v>18.39</v>
      </c>
      <c r="K507" s="70">
        <v>20.23</v>
      </c>
      <c r="L507" s="70">
        <v>18.28</v>
      </c>
      <c r="M507" s="70"/>
      <c r="N507" s="70"/>
      <c r="O507" s="270">
        <f t="shared" si="63"/>
        <v>12.505000000000001</v>
      </c>
      <c r="P507" s="44">
        <f t="shared" si="61"/>
        <v>150.06</v>
      </c>
      <c r="Q507" s="62"/>
      <c r="R507" s="62"/>
      <c r="S507" s="62"/>
      <c r="T507" s="62"/>
      <c r="U507" s="62"/>
      <c r="V507" s="62"/>
      <c r="W507" s="62"/>
    </row>
    <row r="508" spans="1:434" ht="18" customHeight="1" x14ac:dyDescent="0.25">
      <c r="A508" s="68" t="s">
        <v>2</v>
      </c>
      <c r="B508" s="69" t="s">
        <v>235</v>
      </c>
      <c r="C508" s="70">
        <v>27.68</v>
      </c>
      <c r="D508" s="70">
        <v>26.06</v>
      </c>
      <c r="E508" s="70">
        <v>24.43</v>
      </c>
      <c r="F508" s="70">
        <v>22.8</v>
      </c>
      <c r="G508" s="70">
        <v>24.43</v>
      </c>
      <c r="H508" s="70">
        <v>23.45</v>
      </c>
      <c r="I508" s="70">
        <v>21.18</v>
      </c>
      <c r="J508" s="70">
        <v>22.8</v>
      </c>
      <c r="K508" s="70">
        <v>36.299999999999997</v>
      </c>
      <c r="L508" s="70">
        <v>46.59</v>
      </c>
      <c r="M508" s="70"/>
      <c r="N508" s="70"/>
      <c r="O508" s="270">
        <f t="shared" si="63"/>
        <v>22.97666666666667</v>
      </c>
      <c r="P508" s="44">
        <f t="shared" si="61"/>
        <v>275.72000000000003</v>
      </c>
      <c r="Q508" s="62"/>
      <c r="R508" s="62" t="s">
        <v>236</v>
      </c>
    </row>
    <row r="509" spans="1:434" s="183" customFormat="1" ht="18" customHeight="1" x14ac:dyDescent="0.25">
      <c r="A509" s="180" t="s">
        <v>2</v>
      </c>
      <c r="B509" s="181" t="s">
        <v>39</v>
      </c>
      <c r="C509" s="272">
        <v>6250.29</v>
      </c>
      <c r="D509" s="273">
        <v>5384.49</v>
      </c>
      <c r="E509" s="273">
        <v>4436</v>
      </c>
      <c r="F509" s="273">
        <v>5159.8599999999997</v>
      </c>
      <c r="G509" s="273">
        <v>4773.28</v>
      </c>
      <c r="H509" s="273">
        <v>4187.26</v>
      </c>
      <c r="I509" s="273">
        <v>3866.89</v>
      </c>
      <c r="J509" s="273">
        <v>3266.25</v>
      </c>
      <c r="K509" s="273">
        <v>3307.26</v>
      </c>
      <c r="L509" s="273">
        <v>4850.0200000000004</v>
      </c>
      <c r="M509" s="273">
        <v>5600</v>
      </c>
      <c r="N509" s="273">
        <v>6000</v>
      </c>
      <c r="O509" s="270">
        <f t="shared" si="63"/>
        <v>4756.8</v>
      </c>
      <c r="P509" s="44">
        <f t="shared" si="61"/>
        <v>57081.600000000006</v>
      </c>
      <c r="Q509" s="182">
        <v>0.23506299999999999</v>
      </c>
      <c r="R509" s="182">
        <v>0.25856899999999999</v>
      </c>
      <c r="S509" s="182"/>
      <c r="T509" s="182"/>
      <c r="U509" s="182"/>
      <c r="V509" s="182"/>
      <c r="W509" s="182"/>
    </row>
    <row r="510" spans="1:434" ht="18" customHeight="1" x14ac:dyDescent="0.25">
      <c r="A510" s="67" t="s">
        <v>2</v>
      </c>
      <c r="B510" s="53" t="s">
        <v>230</v>
      </c>
      <c r="C510" s="75">
        <v>5678.47</v>
      </c>
      <c r="D510" s="75">
        <v>4460.1400000000003</v>
      </c>
      <c r="E510" s="75">
        <v>3665.48</v>
      </c>
      <c r="F510" s="75">
        <v>4381.6099999999997</v>
      </c>
      <c r="G510" s="75">
        <v>4215.62</v>
      </c>
      <c r="H510" s="75">
        <v>3969.98</v>
      </c>
      <c r="I510" s="75">
        <v>3511.24</v>
      </c>
      <c r="J510" s="75">
        <v>2902.09</v>
      </c>
      <c r="K510" s="75">
        <v>2989.58</v>
      </c>
      <c r="L510" s="75">
        <v>4490.6899999999996</v>
      </c>
      <c r="M510" s="74" t="s">
        <v>2</v>
      </c>
      <c r="N510" s="74" t="s">
        <v>2</v>
      </c>
      <c r="O510" s="270">
        <f t="shared" si="63"/>
        <v>3355.4083333333342</v>
      </c>
      <c r="P510" s="44">
        <f t="shared" si="61"/>
        <v>40264.900000000009</v>
      </c>
      <c r="Q510" s="46"/>
      <c r="R510" s="46"/>
      <c r="S510" s="46"/>
      <c r="T510" s="46"/>
      <c r="U510" s="46"/>
      <c r="V510" s="46"/>
      <c r="W510" s="46"/>
    </row>
    <row r="511" spans="1:434" ht="18" customHeight="1" x14ac:dyDescent="0.25">
      <c r="A511" s="67"/>
      <c r="B511" s="53" t="s">
        <v>231</v>
      </c>
      <c r="C511" s="74" t="s">
        <v>2</v>
      </c>
      <c r="D511" s="74">
        <v>80</v>
      </c>
      <c r="E511" s="74" t="s">
        <v>2</v>
      </c>
      <c r="F511" s="74" t="s">
        <v>2</v>
      </c>
      <c r="G511" s="74" t="s">
        <v>2</v>
      </c>
      <c r="H511" s="74" t="s">
        <v>2</v>
      </c>
      <c r="I511" s="74" t="s">
        <v>2</v>
      </c>
      <c r="J511" s="74" t="s">
        <v>2</v>
      </c>
      <c r="K511" s="74" t="s">
        <v>2</v>
      </c>
      <c r="L511" s="74" t="s">
        <v>2</v>
      </c>
      <c r="M511" s="74" t="s">
        <v>2</v>
      </c>
      <c r="N511" s="74" t="s">
        <v>2</v>
      </c>
      <c r="O511" s="270">
        <f t="shared" si="63"/>
        <v>6.666666666666667</v>
      </c>
      <c r="P511" s="44">
        <f t="shared" si="61"/>
        <v>80</v>
      </c>
      <c r="Q511" s="46"/>
      <c r="R511" s="46"/>
      <c r="S511" s="46"/>
      <c r="T511" s="46"/>
      <c r="U511" s="46"/>
      <c r="V511" s="46"/>
      <c r="W511" s="46"/>
    </row>
    <row r="512" spans="1:434" ht="18" customHeight="1" x14ac:dyDescent="0.25">
      <c r="A512" s="67" t="s">
        <v>2</v>
      </c>
      <c r="B512" s="53" t="s">
        <v>232</v>
      </c>
      <c r="C512" s="74">
        <v>372.01</v>
      </c>
      <c r="D512" s="74">
        <v>482.04</v>
      </c>
      <c r="E512" s="74">
        <v>403.07</v>
      </c>
      <c r="F512" s="74">
        <v>378.88</v>
      </c>
      <c r="G512" s="74">
        <v>216.65</v>
      </c>
      <c r="H512" s="74">
        <v>101.09</v>
      </c>
      <c r="I512" s="74">
        <v>86.89</v>
      </c>
      <c r="J512" s="74">
        <v>71.73</v>
      </c>
      <c r="K512" s="74">
        <v>67.069999999999993</v>
      </c>
      <c r="L512" s="74">
        <v>223.5</v>
      </c>
      <c r="M512" s="74" t="s">
        <v>2</v>
      </c>
      <c r="N512" s="74" t="s">
        <v>2</v>
      </c>
      <c r="O512" s="270">
        <f t="shared" si="63"/>
        <v>200.2441666666667</v>
      </c>
      <c r="P512" s="44">
        <f t="shared" si="61"/>
        <v>2402.9300000000003</v>
      </c>
      <c r="Q512" s="46"/>
      <c r="R512" s="46"/>
      <c r="S512" s="46"/>
      <c r="T512" s="46"/>
      <c r="U512" s="46"/>
      <c r="V512" s="46"/>
      <c r="W512" s="46"/>
    </row>
    <row r="513" spans="1:425" ht="18" customHeight="1" x14ac:dyDescent="0.25">
      <c r="A513" s="67" t="s">
        <v>2</v>
      </c>
      <c r="B513" s="53" t="s">
        <v>233</v>
      </c>
      <c r="C513" s="74">
        <v>199.81</v>
      </c>
      <c r="D513" s="74">
        <v>282.31</v>
      </c>
      <c r="E513" s="74">
        <v>292.45100000000002</v>
      </c>
      <c r="F513" s="74">
        <v>329.36900000000003</v>
      </c>
      <c r="G513" s="74">
        <v>266.00700000000001</v>
      </c>
      <c r="H513" s="74">
        <v>44.19</v>
      </c>
      <c r="I513" s="74">
        <v>203.76</v>
      </c>
      <c r="J513" s="74">
        <v>222.43</v>
      </c>
      <c r="K513" s="74">
        <v>175.61</v>
      </c>
      <c r="L513" s="74">
        <v>65.83</v>
      </c>
      <c r="M513" s="74" t="s">
        <v>2</v>
      </c>
      <c r="N513" s="74" t="s">
        <v>2</v>
      </c>
      <c r="O513" s="270">
        <f t="shared" si="63"/>
        <v>173.48058333333336</v>
      </c>
      <c r="P513" s="44">
        <f t="shared" si="61"/>
        <v>2081.7670000000003</v>
      </c>
      <c r="Q513" s="46"/>
      <c r="R513" s="46"/>
      <c r="S513" s="46"/>
      <c r="T513" s="46"/>
      <c r="U513" s="46"/>
      <c r="V513" s="46"/>
      <c r="W513" s="46"/>
    </row>
    <row r="514" spans="1:425" ht="18" customHeight="1" x14ac:dyDescent="0.25">
      <c r="A514" s="67"/>
      <c r="B514" s="53" t="s">
        <v>237</v>
      </c>
      <c r="C514" s="74" t="s">
        <v>2</v>
      </c>
      <c r="D514" s="74">
        <v>80</v>
      </c>
      <c r="E514" s="74">
        <v>75</v>
      </c>
      <c r="F514" s="74">
        <v>70</v>
      </c>
      <c r="G514" s="74">
        <v>75</v>
      </c>
      <c r="H514" s="74">
        <v>72</v>
      </c>
      <c r="I514" s="74">
        <v>65</v>
      </c>
      <c r="J514" s="74">
        <v>70</v>
      </c>
      <c r="K514" s="74">
        <v>75</v>
      </c>
      <c r="L514" s="74">
        <v>70</v>
      </c>
      <c r="M514" s="74" t="s">
        <v>2</v>
      </c>
      <c r="N514" s="74" t="s">
        <v>2</v>
      </c>
      <c r="O514" s="270">
        <f t="shared" si="63"/>
        <v>54.333333333333336</v>
      </c>
      <c r="P514" s="44">
        <f t="shared" si="61"/>
        <v>652</v>
      </c>
      <c r="Q514" s="46"/>
      <c r="R514" s="46"/>
      <c r="S514" s="46"/>
      <c r="T514" s="46"/>
      <c r="U514" s="46"/>
      <c r="V514" s="46"/>
      <c r="W514" s="46"/>
    </row>
    <row r="515" spans="1:425" ht="18" customHeight="1" x14ac:dyDescent="0.25">
      <c r="A515" s="67" t="s">
        <v>2</v>
      </c>
      <c r="B515" s="76" t="s">
        <v>40</v>
      </c>
      <c r="C515" s="74" t="s">
        <v>2</v>
      </c>
      <c r="D515" s="74" t="s">
        <v>2</v>
      </c>
      <c r="E515" s="74" t="s">
        <v>2</v>
      </c>
      <c r="F515" s="74" t="s">
        <v>2</v>
      </c>
      <c r="G515" s="74" t="s">
        <v>2</v>
      </c>
      <c r="H515" s="74" t="s">
        <v>2</v>
      </c>
      <c r="I515" s="74" t="s">
        <v>2</v>
      </c>
      <c r="J515" s="74" t="s">
        <v>2</v>
      </c>
      <c r="K515" s="74" t="s">
        <v>2</v>
      </c>
      <c r="L515" s="74" t="s">
        <v>2</v>
      </c>
      <c r="M515" s="74" t="s">
        <v>2</v>
      </c>
      <c r="N515" s="74" t="s">
        <v>2</v>
      </c>
      <c r="O515" s="270">
        <f t="shared" si="63"/>
        <v>0</v>
      </c>
      <c r="P515" s="44">
        <f t="shared" si="61"/>
        <v>0</v>
      </c>
      <c r="Q515" s="46"/>
      <c r="R515" s="46"/>
      <c r="S515" s="46"/>
      <c r="T515" s="46"/>
      <c r="U515" s="46"/>
      <c r="V515" s="46"/>
      <c r="W515" s="46"/>
    </row>
    <row r="516" spans="1:425" s="179" customFormat="1" ht="18" customHeight="1" x14ac:dyDescent="0.25">
      <c r="A516" s="177">
        <v>2</v>
      </c>
      <c r="B516" s="178" t="s">
        <v>41</v>
      </c>
      <c r="C516" s="274">
        <v>6337.17</v>
      </c>
      <c r="D516" s="276">
        <v>5502.33</v>
      </c>
      <c r="E516" s="276">
        <v>4899.42</v>
      </c>
      <c r="F516" s="276">
        <v>5054.3100000000004</v>
      </c>
      <c r="G516" s="276">
        <v>3677.93</v>
      </c>
      <c r="H516" s="276">
        <v>1514.56</v>
      </c>
      <c r="I516" s="275">
        <v>135.91</v>
      </c>
      <c r="J516" s="275">
        <v>95.64</v>
      </c>
      <c r="K516" s="275">
        <v>114.08</v>
      </c>
      <c r="L516" s="275">
        <v>241.89</v>
      </c>
      <c r="M516" s="276">
        <v>6774.6</v>
      </c>
      <c r="N516" s="276">
        <v>9445.43</v>
      </c>
      <c r="O516" s="270">
        <f t="shared" si="63"/>
        <v>3649.439166666667</v>
      </c>
      <c r="P516" s="238">
        <f>SUM(C516:N516)</f>
        <v>43793.270000000004</v>
      </c>
      <c r="Q516" s="228">
        <f>D495-P516</f>
        <v>0</v>
      </c>
      <c r="R516" s="46"/>
      <c r="S516" s="46"/>
      <c r="T516" s="46"/>
      <c r="U516" s="46"/>
      <c r="V516" s="46"/>
      <c r="W516" s="46"/>
      <c r="X516" s="46"/>
      <c r="Y516" s="46"/>
      <c r="Z516" s="46"/>
      <c r="AA516" s="46"/>
      <c r="AB516" s="46"/>
      <c r="AC516" s="46"/>
      <c r="AD516" s="46"/>
      <c r="AE516" s="46"/>
      <c r="AF516" s="46"/>
      <c r="AG516" s="46"/>
      <c r="AH516" s="46"/>
      <c r="AI516" s="46"/>
      <c r="AJ516" s="46"/>
      <c r="AK516" s="46"/>
      <c r="AL516" s="46"/>
      <c r="AM516" s="46"/>
      <c r="AN516" s="46"/>
      <c r="AO516" s="46"/>
      <c r="AP516" s="46"/>
      <c r="AQ516" s="46"/>
      <c r="AR516" s="46"/>
      <c r="AS516" s="46"/>
      <c r="AT516" s="46"/>
      <c r="AU516" s="46"/>
      <c r="AV516" s="46"/>
      <c r="AW516" s="46"/>
      <c r="AX516" s="46"/>
      <c r="AY516" s="46"/>
      <c r="AZ516" s="46"/>
      <c r="BA516" s="46"/>
      <c r="BB516" s="46"/>
      <c r="BC516" s="46"/>
      <c r="BD516" s="46"/>
      <c r="BE516" s="46"/>
      <c r="BF516" s="46"/>
      <c r="BG516" s="46"/>
      <c r="BH516" s="46"/>
      <c r="BI516" s="46"/>
      <c r="BJ516" s="46"/>
      <c r="BK516" s="46"/>
      <c r="BL516" s="46"/>
      <c r="BM516" s="46"/>
      <c r="BN516" s="46"/>
      <c r="BO516" s="46"/>
      <c r="BP516" s="46"/>
      <c r="BQ516" s="46"/>
      <c r="BR516" s="46"/>
      <c r="BS516" s="46"/>
      <c r="BT516" s="46"/>
      <c r="BU516" s="46"/>
      <c r="BV516" s="46"/>
      <c r="BW516" s="46"/>
      <c r="BX516" s="46"/>
      <c r="BY516" s="46"/>
      <c r="BZ516" s="46"/>
      <c r="CA516" s="46"/>
      <c r="CB516" s="46"/>
      <c r="CC516" s="46"/>
      <c r="CD516" s="46"/>
      <c r="CE516" s="46"/>
      <c r="CF516" s="46"/>
      <c r="CG516" s="46"/>
      <c r="CH516" s="46"/>
      <c r="CI516" s="46"/>
      <c r="CJ516" s="46"/>
      <c r="CK516" s="46"/>
      <c r="CL516" s="46"/>
      <c r="CM516" s="46"/>
      <c r="CN516" s="46"/>
      <c r="CO516" s="46"/>
      <c r="CP516" s="46"/>
      <c r="CQ516" s="46"/>
      <c r="CR516" s="46"/>
      <c r="CS516" s="46"/>
      <c r="CT516" s="46"/>
      <c r="CU516" s="46"/>
      <c r="CV516" s="46"/>
      <c r="CW516" s="46"/>
      <c r="CX516" s="46"/>
      <c r="CY516" s="46"/>
      <c r="CZ516" s="46"/>
      <c r="DA516" s="46"/>
      <c r="DB516" s="46"/>
      <c r="DC516" s="46"/>
      <c r="DD516" s="46"/>
      <c r="DE516" s="46"/>
      <c r="DF516" s="46"/>
      <c r="DG516" s="46"/>
      <c r="DH516" s="46"/>
      <c r="DI516" s="46"/>
      <c r="DJ516" s="46"/>
      <c r="DK516" s="46"/>
      <c r="DL516" s="46"/>
      <c r="DM516" s="46"/>
      <c r="DN516" s="46"/>
      <c r="DO516" s="46"/>
      <c r="DP516" s="46"/>
      <c r="DQ516" s="46"/>
      <c r="DR516" s="46"/>
      <c r="DS516" s="46"/>
      <c r="DT516" s="46"/>
      <c r="DU516" s="46"/>
      <c r="DV516" s="46"/>
      <c r="DW516" s="46"/>
      <c r="DX516" s="46"/>
      <c r="DY516" s="46"/>
      <c r="DZ516" s="46"/>
      <c r="EA516" s="46"/>
      <c r="EB516" s="46"/>
      <c r="EC516" s="46"/>
      <c r="ED516" s="46"/>
      <c r="EE516" s="46"/>
      <c r="EF516" s="46"/>
      <c r="EG516" s="46"/>
      <c r="EH516" s="46"/>
      <c r="EI516" s="46"/>
      <c r="EJ516" s="46"/>
      <c r="EK516" s="46"/>
      <c r="EL516" s="46"/>
      <c r="EM516" s="46"/>
      <c r="EN516" s="46"/>
      <c r="EO516" s="46"/>
      <c r="EP516" s="46"/>
      <c r="EQ516" s="46"/>
      <c r="ER516" s="46"/>
      <c r="ES516" s="46"/>
      <c r="ET516" s="46"/>
      <c r="EU516" s="46"/>
      <c r="EV516" s="46"/>
      <c r="EW516" s="46"/>
      <c r="EX516" s="46"/>
      <c r="EY516" s="46"/>
      <c r="EZ516" s="46"/>
      <c r="FA516" s="46"/>
      <c r="FB516" s="46"/>
      <c r="FC516" s="46"/>
      <c r="FD516" s="46"/>
      <c r="FE516" s="46"/>
      <c r="FF516" s="46"/>
      <c r="FG516" s="46"/>
      <c r="FH516" s="46"/>
      <c r="FI516" s="46"/>
      <c r="FJ516" s="46"/>
      <c r="FK516" s="46"/>
      <c r="FL516" s="46"/>
      <c r="FM516" s="46"/>
      <c r="FN516" s="46"/>
      <c r="FO516" s="46"/>
      <c r="FP516" s="46"/>
      <c r="FQ516" s="46"/>
      <c r="FR516" s="46"/>
      <c r="FS516" s="46"/>
      <c r="FT516" s="46"/>
      <c r="FU516" s="46"/>
      <c r="FV516" s="46"/>
      <c r="FW516" s="46"/>
      <c r="FX516" s="46"/>
      <c r="FY516" s="46"/>
      <c r="FZ516" s="46"/>
      <c r="GA516" s="46"/>
      <c r="GB516" s="46"/>
      <c r="GC516" s="46"/>
      <c r="GD516" s="46"/>
      <c r="GE516" s="46"/>
      <c r="GF516" s="46"/>
      <c r="GG516" s="46"/>
      <c r="GH516" s="46"/>
      <c r="GI516" s="46"/>
      <c r="GJ516" s="46"/>
      <c r="GK516" s="46"/>
      <c r="GL516" s="46"/>
      <c r="GM516" s="46"/>
      <c r="GN516" s="46"/>
      <c r="GO516" s="46"/>
      <c r="GP516" s="46"/>
      <c r="GQ516" s="46"/>
      <c r="GR516" s="46"/>
      <c r="GS516" s="46"/>
      <c r="GT516" s="46"/>
      <c r="GU516" s="46"/>
      <c r="GV516" s="46"/>
      <c r="GW516" s="46"/>
      <c r="GX516" s="46"/>
      <c r="GY516" s="46"/>
      <c r="GZ516" s="46"/>
      <c r="HA516" s="46"/>
      <c r="HB516" s="46"/>
      <c r="HC516" s="46"/>
      <c r="HD516" s="46"/>
      <c r="HE516" s="46"/>
      <c r="HF516" s="46"/>
      <c r="HG516" s="46"/>
      <c r="HH516" s="46"/>
      <c r="HI516" s="46"/>
      <c r="HJ516" s="46"/>
      <c r="HK516" s="46"/>
      <c r="HL516" s="46"/>
      <c r="HM516" s="46"/>
      <c r="HN516" s="46"/>
      <c r="HO516" s="46"/>
      <c r="HP516" s="46"/>
      <c r="HQ516" s="46"/>
      <c r="HR516" s="46"/>
      <c r="HS516" s="46"/>
      <c r="HT516" s="46"/>
      <c r="HU516" s="46"/>
      <c r="HV516" s="46"/>
      <c r="HW516" s="46"/>
      <c r="HX516" s="46"/>
      <c r="HY516" s="46"/>
      <c r="HZ516" s="46"/>
      <c r="IA516" s="46"/>
      <c r="IB516" s="46"/>
      <c r="IC516" s="46"/>
      <c r="ID516" s="46"/>
      <c r="IE516" s="46"/>
      <c r="IF516" s="46"/>
      <c r="IG516" s="46"/>
      <c r="IH516" s="46"/>
      <c r="II516" s="46"/>
      <c r="IJ516" s="46"/>
      <c r="IK516" s="46"/>
      <c r="IL516" s="46"/>
      <c r="IM516" s="46"/>
      <c r="IN516" s="46"/>
      <c r="IO516" s="46"/>
      <c r="IP516" s="46"/>
      <c r="IQ516" s="46"/>
      <c r="IR516" s="46"/>
      <c r="IS516" s="46"/>
      <c r="IT516" s="46"/>
      <c r="IU516" s="46"/>
      <c r="IV516" s="46"/>
      <c r="IW516" s="46"/>
      <c r="IX516" s="46"/>
      <c r="IY516" s="46"/>
      <c r="IZ516" s="46"/>
      <c r="JA516" s="46"/>
      <c r="JB516" s="46"/>
      <c r="JC516" s="46"/>
      <c r="JD516" s="46"/>
      <c r="JE516" s="46"/>
      <c r="JF516" s="46"/>
      <c r="JG516" s="46"/>
      <c r="JH516" s="46"/>
      <c r="JI516" s="46"/>
      <c r="JJ516" s="46"/>
      <c r="JK516" s="46"/>
      <c r="JL516" s="46"/>
      <c r="JM516" s="46"/>
      <c r="JN516" s="46"/>
      <c r="JO516" s="46"/>
      <c r="JP516" s="46"/>
      <c r="JQ516" s="46"/>
      <c r="JR516" s="46"/>
      <c r="JS516" s="46"/>
      <c r="JT516" s="46"/>
      <c r="JU516" s="46"/>
      <c r="JV516" s="46"/>
      <c r="JW516" s="46"/>
      <c r="JX516" s="46"/>
      <c r="JY516" s="46"/>
      <c r="JZ516" s="46"/>
      <c r="KA516" s="46"/>
      <c r="KB516" s="46"/>
      <c r="KC516" s="46"/>
      <c r="KD516" s="46"/>
      <c r="KE516" s="46"/>
      <c r="KF516" s="46"/>
      <c r="KG516" s="46"/>
      <c r="KH516" s="46"/>
      <c r="KI516" s="46"/>
      <c r="KJ516" s="46"/>
      <c r="KK516" s="46"/>
      <c r="KL516" s="46"/>
      <c r="KM516" s="46"/>
      <c r="KN516" s="46"/>
      <c r="KO516" s="46"/>
      <c r="KP516" s="46"/>
      <c r="KQ516" s="46"/>
      <c r="KR516" s="46"/>
      <c r="KS516" s="46"/>
      <c r="KT516" s="46"/>
      <c r="KU516" s="46"/>
      <c r="KV516" s="46"/>
      <c r="KW516" s="46"/>
      <c r="KX516" s="46"/>
      <c r="KY516" s="46"/>
      <c r="KZ516" s="46"/>
      <c r="LA516" s="46"/>
      <c r="LB516" s="46"/>
      <c r="LC516" s="46"/>
      <c r="LD516" s="46"/>
      <c r="LE516" s="46"/>
      <c r="LF516" s="46"/>
      <c r="LG516" s="46"/>
      <c r="LH516" s="46"/>
      <c r="LI516" s="46"/>
      <c r="LJ516" s="46"/>
      <c r="LK516" s="46"/>
      <c r="LL516" s="46"/>
      <c r="LM516" s="46"/>
      <c r="LN516" s="46"/>
      <c r="LO516" s="46"/>
      <c r="LP516" s="46"/>
      <c r="LQ516" s="46"/>
      <c r="LR516" s="46"/>
      <c r="LS516" s="46"/>
      <c r="LT516" s="46"/>
      <c r="LU516" s="46"/>
      <c r="LV516" s="46"/>
      <c r="LW516" s="46"/>
      <c r="LX516" s="46"/>
      <c r="LY516" s="46"/>
      <c r="LZ516" s="46"/>
      <c r="MA516" s="46"/>
      <c r="MB516" s="46"/>
      <c r="MC516" s="46"/>
      <c r="MD516" s="46"/>
      <c r="ME516" s="46"/>
      <c r="MF516" s="46"/>
      <c r="MG516" s="46"/>
      <c r="MH516" s="46"/>
      <c r="MI516" s="46"/>
      <c r="MJ516" s="46"/>
      <c r="MK516" s="46"/>
      <c r="ML516" s="46"/>
      <c r="MM516" s="46"/>
      <c r="MN516" s="46"/>
      <c r="MO516" s="46"/>
      <c r="MP516" s="46"/>
      <c r="MQ516" s="46"/>
      <c r="MR516" s="46"/>
      <c r="MS516" s="46"/>
      <c r="MT516" s="46"/>
      <c r="MU516" s="46"/>
      <c r="MV516" s="46"/>
      <c r="MW516" s="46"/>
      <c r="MX516" s="46"/>
      <c r="MY516" s="46"/>
      <c r="MZ516" s="46"/>
      <c r="NA516" s="46"/>
      <c r="NB516" s="46"/>
      <c r="NC516" s="46"/>
      <c r="ND516" s="46"/>
      <c r="NE516" s="46"/>
      <c r="NF516" s="46"/>
      <c r="NG516" s="46"/>
      <c r="NH516" s="46"/>
      <c r="NI516" s="46"/>
      <c r="NJ516" s="46"/>
      <c r="NK516" s="46"/>
      <c r="NL516" s="46"/>
      <c r="NM516" s="46"/>
      <c r="NN516" s="46"/>
      <c r="NO516" s="46"/>
      <c r="NP516" s="46"/>
      <c r="NQ516" s="46"/>
      <c r="NR516" s="46"/>
      <c r="NS516" s="46"/>
      <c r="NT516" s="46"/>
      <c r="NU516" s="46"/>
      <c r="NV516" s="46"/>
      <c r="NW516" s="46"/>
      <c r="NX516" s="46"/>
      <c r="NY516" s="46"/>
      <c r="NZ516" s="46"/>
      <c r="OA516" s="46"/>
      <c r="OB516" s="46"/>
      <c r="OC516" s="46"/>
      <c r="OD516" s="46"/>
      <c r="OE516" s="46"/>
      <c r="OF516" s="46"/>
      <c r="OG516" s="46"/>
      <c r="OH516" s="46"/>
      <c r="OI516" s="46"/>
      <c r="OJ516" s="46"/>
      <c r="OK516" s="46"/>
      <c r="OL516" s="46"/>
      <c r="OM516" s="46"/>
      <c r="ON516" s="46"/>
      <c r="OO516" s="46"/>
      <c r="OP516" s="46"/>
      <c r="OQ516" s="46"/>
      <c r="OR516" s="46"/>
      <c r="OS516" s="46"/>
      <c r="OT516" s="46"/>
      <c r="OU516" s="46"/>
      <c r="OV516" s="46"/>
      <c r="OW516" s="46"/>
      <c r="OX516" s="46"/>
      <c r="OY516" s="46"/>
      <c r="OZ516" s="46"/>
      <c r="PA516" s="46"/>
      <c r="PB516" s="46"/>
      <c r="PC516" s="46"/>
      <c r="PD516" s="46"/>
      <c r="PE516" s="46"/>
      <c r="PF516" s="46"/>
      <c r="PG516" s="46"/>
      <c r="PH516" s="46"/>
      <c r="PI516" s="46"/>
    </row>
    <row r="517" spans="1:425" ht="18" customHeight="1" x14ac:dyDescent="0.25">
      <c r="A517" s="68" t="s">
        <v>2</v>
      </c>
      <c r="B517" s="69" t="s">
        <v>230</v>
      </c>
      <c r="C517" s="71">
        <v>5641.71</v>
      </c>
      <c r="D517" s="71">
        <v>5020.0600000000004</v>
      </c>
      <c r="E517" s="71">
        <v>4480.34</v>
      </c>
      <c r="F517" s="71">
        <v>4698.7700000000004</v>
      </c>
      <c r="G517" s="71">
        <v>3383.27</v>
      </c>
      <c r="H517" s="71">
        <v>1453.51</v>
      </c>
      <c r="I517" s="70">
        <v>135.91</v>
      </c>
      <c r="J517" s="70">
        <v>95.64</v>
      </c>
      <c r="K517" s="70">
        <v>114.08</v>
      </c>
      <c r="L517" s="70">
        <v>147.46</v>
      </c>
      <c r="M517" s="70" t="s">
        <v>2</v>
      </c>
      <c r="N517" s="70" t="s">
        <v>2</v>
      </c>
      <c r="O517" s="270">
        <f t="shared" si="63"/>
        <v>2097.5625</v>
      </c>
      <c r="P517" s="44">
        <f t="shared" si="61"/>
        <v>25170.75</v>
      </c>
      <c r="Q517" s="46"/>
      <c r="R517" s="62"/>
      <c r="S517" s="62"/>
      <c r="T517" s="62"/>
      <c r="U517" s="62"/>
      <c r="V517" s="62"/>
      <c r="W517" s="62"/>
    </row>
    <row r="518" spans="1:425" ht="18" customHeight="1" x14ac:dyDescent="0.25">
      <c r="A518" s="68" t="s">
        <v>2</v>
      </c>
      <c r="B518" s="69" t="s">
        <v>231</v>
      </c>
      <c r="C518" s="70">
        <v>169.84</v>
      </c>
      <c r="D518" s="70">
        <v>152.16999999999999</v>
      </c>
      <c r="E518" s="70">
        <v>127.18</v>
      </c>
      <c r="F518" s="70">
        <v>129.63999999999999</v>
      </c>
      <c r="G518" s="70">
        <v>96.42</v>
      </c>
      <c r="H518" s="70" t="s">
        <v>2</v>
      </c>
      <c r="I518" s="70" t="s">
        <v>2</v>
      </c>
      <c r="J518" s="70" t="s">
        <v>2</v>
      </c>
      <c r="K518" s="70" t="s">
        <v>2</v>
      </c>
      <c r="L518" s="70">
        <v>7.87</v>
      </c>
      <c r="M518" s="70" t="s">
        <v>2</v>
      </c>
      <c r="N518" s="70" t="s">
        <v>2</v>
      </c>
      <c r="O518" s="270">
        <f t="shared" si="63"/>
        <v>56.926666666666655</v>
      </c>
      <c r="P518" s="44">
        <f t="shared" si="61"/>
        <v>683.11999999999989</v>
      </c>
      <c r="Q518" s="62"/>
      <c r="R518" s="62"/>
      <c r="S518" s="62"/>
      <c r="T518" s="62"/>
      <c r="U518" s="62"/>
      <c r="V518" s="62"/>
      <c r="W518" s="62"/>
    </row>
    <row r="519" spans="1:425" ht="18" customHeight="1" x14ac:dyDescent="0.25">
      <c r="A519" s="68" t="s">
        <v>2</v>
      </c>
      <c r="B519" s="69" t="s">
        <v>232</v>
      </c>
      <c r="C519" s="70">
        <v>90.43</v>
      </c>
      <c r="D519" s="70">
        <v>68.62</v>
      </c>
      <c r="E519" s="70">
        <v>59.07</v>
      </c>
      <c r="F519" s="70">
        <v>54.8</v>
      </c>
      <c r="G519" s="70">
        <v>48.28</v>
      </c>
      <c r="H519" s="70">
        <v>38.159999999999997</v>
      </c>
      <c r="I519" s="70" t="s">
        <v>2</v>
      </c>
      <c r="J519" s="70" t="s">
        <v>2</v>
      </c>
      <c r="K519" s="70" t="s">
        <v>2</v>
      </c>
      <c r="L519" s="70">
        <v>24.17</v>
      </c>
      <c r="M519" s="70" t="s">
        <v>2</v>
      </c>
      <c r="N519" s="70" t="s">
        <v>2</v>
      </c>
      <c r="O519" s="270">
        <f t="shared" si="63"/>
        <v>31.960833333333337</v>
      </c>
      <c r="P519" s="44">
        <f t="shared" si="61"/>
        <v>383.53000000000003</v>
      </c>
      <c r="Q519" s="62"/>
      <c r="R519" s="62"/>
      <c r="S519" s="62"/>
      <c r="T519" s="62"/>
      <c r="U519" s="62"/>
      <c r="V519" s="62"/>
      <c r="W519" s="62"/>
    </row>
    <row r="520" spans="1:425" ht="18" customHeight="1" x14ac:dyDescent="0.25">
      <c r="A520" s="68" t="s">
        <v>2</v>
      </c>
      <c r="B520" s="69" t="s">
        <v>233</v>
      </c>
      <c r="C520" s="70">
        <v>416.44</v>
      </c>
      <c r="D520" s="70">
        <v>241.41</v>
      </c>
      <c r="E520" s="70">
        <v>216.33</v>
      </c>
      <c r="F520" s="70">
        <v>152.97999999999999</v>
      </c>
      <c r="G520" s="70">
        <v>141.38</v>
      </c>
      <c r="H520" s="70">
        <v>22.89</v>
      </c>
      <c r="I520" s="70" t="s">
        <v>2</v>
      </c>
      <c r="J520" s="70" t="s">
        <v>2</v>
      </c>
      <c r="K520" s="70" t="s">
        <v>2</v>
      </c>
      <c r="L520" s="70">
        <v>62.39</v>
      </c>
      <c r="M520" s="70" t="s">
        <v>2</v>
      </c>
      <c r="N520" s="70" t="s">
        <v>2</v>
      </c>
      <c r="O520" s="270">
        <f t="shared" si="63"/>
        <v>104.48500000000001</v>
      </c>
      <c r="P520" s="44">
        <f t="shared" si="61"/>
        <v>1253.8200000000002</v>
      </c>
      <c r="Q520" s="62"/>
      <c r="R520" s="62"/>
      <c r="S520" s="62"/>
      <c r="T520" s="62"/>
      <c r="U520" s="62"/>
      <c r="V520" s="62"/>
      <c r="W520" s="62"/>
    </row>
    <row r="521" spans="1:425" ht="18" customHeight="1" x14ac:dyDescent="0.25">
      <c r="A521" s="68" t="s">
        <v>2</v>
      </c>
      <c r="B521" s="69" t="s">
        <v>234</v>
      </c>
      <c r="C521" s="70">
        <v>18.75</v>
      </c>
      <c r="D521" s="70">
        <v>20.07</v>
      </c>
      <c r="E521" s="70">
        <v>16.5</v>
      </c>
      <c r="F521" s="70">
        <v>18.12</v>
      </c>
      <c r="G521" s="70">
        <v>8.58</v>
      </c>
      <c r="H521" s="70" t="s">
        <v>2</v>
      </c>
      <c r="I521" s="70" t="s">
        <v>2</v>
      </c>
      <c r="J521" s="70" t="s">
        <v>2</v>
      </c>
      <c r="K521" s="70" t="s">
        <v>2</v>
      </c>
      <c r="L521" s="70" t="s">
        <v>2</v>
      </c>
      <c r="M521" s="70" t="s">
        <v>2</v>
      </c>
      <c r="N521" s="70" t="s">
        <v>2</v>
      </c>
      <c r="O521" s="270">
        <f t="shared" si="63"/>
        <v>6.835</v>
      </c>
      <c r="P521" s="44">
        <f t="shared" si="61"/>
        <v>82.02</v>
      </c>
      <c r="Q521" s="62"/>
      <c r="R521" s="62" t="s">
        <v>238</v>
      </c>
      <c r="S521" s="62"/>
    </row>
    <row r="522" spans="1:425" s="187" customFormat="1" ht="18" customHeight="1" x14ac:dyDescent="0.25">
      <c r="A522" s="184" t="s">
        <v>2</v>
      </c>
      <c r="B522" s="185" t="s">
        <v>42</v>
      </c>
      <c r="C522" s="271">
        <v>73.56</v>
      </c>
      <c r="D522" s="277">
        <v>66.015000000000001</v>
      </c>
      <c r="E522" s="277">
        <v>58.923999999999999</v>
      </c>
      <c r="F522" s="277">
        <v>56.286000000000001</v>
      </c>
      <c r="G522" s="277">
        <v>40.064999999999998</v>
      </c>
      <c r="H522" s="277">
        <v>16.597000000000001</v>
      </c>
      <c r="I522" s="277">
        <v>1.52</v>
      </c>
      <c r="J522" s="277">
        <v>1.07</v>
      </c>
      <c r="K522" s="277">
        <v>1.17</v>
      </c>
      <c r="L522" s="277">
        <v>2.403</v>
      </c>
      <c r="M522" s="277">
        <v>34.340000000000003</v>
      </c>
      <c r="N522" s="277">
        <v>47.58</v>
      </c>
      <c r="O522" s="270">
        <f t="shared" si="63"/>
        <v>33.294166666666669</v>
      </c>
      <c r="P522" s="44">
        <f t="shared" si="61"/>
        <v>399.53000000000003</v>
      </c>
      <c r="Q522" s="186">
        <v>64.781639999999996</v>
      </c>
      <c r="R522" s="186">
        <v>68.668539999999993</v>
      </c>
      <c r="S522" s="186"/>
      <c r="T522" s="186"/>
      <c r="U522" s="186"/>
      <c r="V522" s="186"/>
      <c r="W522" s="186"/>
    </row>
    <row r="523" spans="1:425" ht="18" customHeight="1" x14ac:dyDescent="0.25">
      <c r="A523" s="67" t="s">
        <v>2</v>
      </c>
      <c r="B523" s="53" t="s">
        <v>230</v>
      </c>
      <c r="C523" s="74">
        <v>69.95</v>
      </c>
      <c r="D523" s="74">
        <v>62.25</v>
      </c>
      <c r="E523" s="74">
        <v>55.55</v>
      </c>
      <c r="F523" s="74">
        <v>53.9</v>
      </c>
      <c r="G523" s="74">
        <v>37.86</v>
      </c>
      <c r="H523" s="74">
        <v>16.239999999999998</v>
      </c>
      <c r="I523" s="74">
        <v>1.52</v>
      </c>
      <c r="J523" s="74">
        <v>1.07</v>
      </c>
      <c r="K523" s="74">
        <v>1.17</v>
      </c>
      <c r="L523" s="74">
        <v>1.43</v>
      </c>
      <c r="M523" s="74" t="s">
        <v>2</v>
      </c>
      <c r="N523" s="74" t="s">
        <v>2</v>
      </c>
      <c r="O523" s="270">
        <f t="shared" si="63"/>
        <v>25.078333333333333</v>
      </c>
      <c r="P523" s="44">
        <f t="shared" si="61"/>
        <v>300.94</v>
      </c>
      <c r="Q523" s="46"/>
      <c r="R523" s="46"/>
      <c r="S523" s="46"/>
      <c r="T523" s="46"/>
      <c r="U523" s="46"/>
      <c r="V523" s="46"/>
      <c r="W523" s="46"/>
    </row>
    <row r="524" spans="1:425" ht="18" customHeight="1" x14ac:dyDescent="0.25">
      <c r="A524" s="67" t="s">
        <v>2</v>
      </c>
      <c r="B524" s="53" t="s">
        <v>233</v>
      </c>
      <c r="C524" s="74">
        <v>3.61</v>
      </c>
      <c r="D524" s="74">
        <v>3.7650000000000001</v>
      </c>
      <c r="E524" s="74">
        <v>3.3740000000000001</v>
      </c>
      <c r="F524" s="74">
        <v>2.3860000000000001</v>
      </c>
      <c r="G524" s="74">
        <v>2.2050000000000001</v>
      </c>
      <c r="H524" s="74">
        <v>0.35699999999999998</v>
      </c>
      <c r="I524" s="74" t="s">
        <v>2</v>
      </c>
      <c r="J524" s="74" t="s">
        <v>2</v>
      </c>
      <c r="K524" s="74" t="s">
        <v>2</v>
      </c>
      <c r="L524" s="74">
        <v>0.97299999999999998</v>
      </c>
      <c r="M524" s="74" t="s">
        <v>2</v>
      </c>
      <c r="N524" s="74" t="s">
        <v>2</v>
      </c>
      <c r="O524" s="270">
        <f t="shared" si="63"/>
        <v>1.3891666666666669</v>
      </c>
      <c r="P524" s="44">
        <f t="shared" si="61"/>
        <v>16.670000000000002</v>
      </c>
      <c r="Q524" s="46"/>
      <c r="R524" s="46"/>
      <c r="S524" s="46"/>
      <c r="T524" s="46"/>
      <c r="U524" s="46"/>
      <c r="V524" s="46"/>
      <c r="W524" s="46"/>
    </row>
    <row r="525" spans="1:425" ht="18" customHeight="1" x14ac:dyDescent="0.25">
      <c r="A525" s="67" t="s">
        <v>2</v>
      </c>
      <c r="B525" s="76" t="s">
        <v>40</v>
      </c>
      <c r="C525" s="74"/>
      <c r="D525" s="74"/>
      <c r="E525" s="74"/>
      <c r="F525" s="74"/>
      <c r="G525" s="74"/>
      <c r="H525" s="74"/>
      <c r="I525" s="74"/>
      <c r="J525" s="74"/>
      <c r="K525" s="74"/>
      <c r="L525" s="74"/>
      <c r="M525" s="74"/>
      <c r="N525" s="74"/>
      <c r="O525" s="270">
        <f t="shared" si="63"/>
        <v>0</v>
      </c>
      <c r="P525" s="44">
        <f t="shared" si="61"/>
        <v>0</v>
      </c>
      <c r="Q525" s="46"/>
      <c r="R525" s="46"/>
      <c r="S525" s="46"/>
      <c r="T525" s="46"/>
      <c r="U525" s="46"/>
      <c r="V525" s="46"/>
      <c r="W525" s="46"/>
    </row>
    <row r="526" spans="1:425" ht="18" customHeight="1" x14ac:dyDescent="0.25">
      <c r="A526" s="68">
        <v>3</v>
      </c>
      <c r="B526" s="69" t="s">
        <v>47</v>
      </c>
      <c r="C526" s="70"/>
      <c r="D526" s="70"/>
      <c r="E526" s="70"/>
      <c r="F526" s="70"/>
      <c r="G526" s="70"/>
      <c r="H526" s="70"/>
      <c r="I526" s="70"/>
      <c r="J526" s="70"/>
      <c r="K526" s="70"/>
      <c r="L526" s="70"/>
      <c r="M526" s="70"/>
      <c r="N526" s="70"/>
      <c r="O526" s="270">
        <f t="shared" si="63"/>
        <v>0</v>
      </c>
      <c r="P526" s="44">
        <f t="shared" si="61"/>
        <v>0</v>
      </c>
      <c r="Q526" s="62"/>
      <c r="R526" s="62"/>
      <c r="S526" s="62"/>
      <c r="T526" s="62"/>
      <c r="U526" s="62"/>
      <c r="V526" s="62"/>
      <c r="W526" s="62"/>
    </row>
    <row r="527" spans="1:425" ht="18" customHeight="1" x14ac:dyDescent="0.25">
      <c r="A527" s="67" t="s">
        <v>2</v>
      </c>
      <c r="B527" s="53" t="s">
        <v>239</v>
      </c>
      <c r="C527" s="74"/>
      <c r="D527" s="74"/>
      <c r="E527" s="74"/>
      <c r="F527" s="74"/>
      <c r="G527" s="74"/>
      <c r="H527" s="74"/>
      <c r="I527" s="74"/>
      <c r="J527" s="74"/>
      <c r="K527" s="74"/>
      <c r="L527" s="74"/>
      <c r="M527" s="74"/>
      <c r="N527" s="74"/>
      <c r="O527" s="270">
        <f t="shared" si="63"/>
        <v>0</v>
      </c>
      <c r="P527" s="44">
        <f t="shared" si="61"/>
        <v>0</v>
      </c>
      <c r="Q527" s="46"/>
      <c r="R527" s="46"/>
      <c r="S527" s="46"/>
      <c r="T527" s="46"/>
      <c r="U527" s="46"/>
      <c r="V527" s="46"/>
      <c r="W527" s="46"/>
    </row>
    <row r="528" spans="1:425" ht="18" customHeight="1" x14ac:dyDescent="0.25">
      <c r="A528" s="67" t="s">
        <v>2</v>
      </c>
      <c r="B528" s="76" t="s">
        <v>40</v>
      </c>
      <c r="C528" s="74"/>
      <c r="D528" s="74"/>
      <c r="E528" s="74"/>
      <c r="F528" s="74"/>
      <c r="G528" s="74"/>
      <c r="H528" s="74"/>
      <c r="I528" s="74"/>
      <c r="J528" s="74"/>
      <c r="K528" s="74"/>
      <c r="L528" s="74"/>
      <c r="M528" s="74"/>
      <c r="N528" s="74"/>
      <c r="O528" s="270">
        <f t="shared" si="63"/>
        <v>0</v>
      </c>
      <c r="P528" s="44">
        <f t="shared" si="61"/>
        <v>0</v>
      </c>
      <c r="Q528" s="46"/>
      <c r="R528" s="46"/>
      <c r="S528" s="46"/>
      <c r="T528" s="46"/>
      <c r="U528" s="46"/>
      <c r="V528" s="46"/>
      <c r="W528" s="46"/>
    </row>
    <row r="529" spans="1:23" ht="18" customHeight="1" x14ac:dyDescent="0.25">
      <c r="A529" s="68">
        <v>4</v>
      </c>
      <c r="B529" s="69" t="s">
        <v>51</v>
      </c>
      <c r="C529" s="70"/>
      <c r="D529" s="70"/>
      <c r="E529" s="70"/>
      <c r="F529" s="70"/>
      <c r="G529" s="70"/>
      <c r="H529" s="70"/>
      <c r="I529" s="70"/>
      <c r="J529" s="70"/>
      <c r="K529" s="70"/>
      <c r="L529" s="70"/>
      <c r="M529" s="70"/>
      <c r="N529" s="70"/>
      <c r="O529" s="270">
        <f t="shared" si="63"/>
        <v>0</v>
      </c>
      <c r="P529" s="44">
        <f t="shared" si="61"/>
        <v>0</v>
      </c>
      <c r="Q529" s="62"/>
      <c r="R529" s="62"/>
      <c r="S529" s="62"/>
      <c r="T529" s="62"/>
      <c r="U529" s="62"/>
      <c r="V529" s="62"/>
      <c r="W529" s="62"/>
    </row>
    <row r="530" spans="1:23" ht="18" customHeight="1" x14ac:dyDescent="0.25">
      <c r="A530" s="67" t="s">
        <v>240</v>
      </c>
      <c r="B530" s="77" t="s">
        <v>53</v>
      </c>
      <c r="C530" s="74"/>
      <c r="D530" s="74"/>
      <c r="E530" s="74"/>
      <c r="F530" s="74"/>
      <c r="G530" s="74"/>
      <c r="H530" s="74"/>
      <c r="I530" s="74"/>
      <c r="J530" s="74"/>
      <c r="K530" s="74"/>
      <c r="L530" s="74"/>
      <c r="M530" s="74"/>
      <c r="N530" s="74"/>
      <c r="O530" s="270">
        <f t="shared" si="63"/>
        <v>0</v>
      </c>
      <c r="P530" s="44">
        <f t="shared" si="61"/>
        <v>0</v>
      </c>
      <c r="Q530" s="46"/>
      <c r="R530" s="46"/>
      <c r="S530" s="46"/>
      <c r="T530" s="46"/>
      <c r="U530" s="46"/>
      <c r="V530" s="46"/>
      <c r="W530" s="46"/>
    </row>
    <row r="531" spans="1:23" ht="18" customHeight="1" x14ac:dyDescent="0.25">
      <c r="A531" s="67" t="s">
        <v>2</v>
      </c>
      <c r="B531" s="77" t="s">
        <v>54</v>
      </c>
      <c r="C531" s="74"/>
      <c r="D531" s="74"/>
      <c r="E531" s="74"/>
      <c r="F531" s="74"/>
      <c r="G531" s="74"/>
      <c r="H531" s="74"/>
      <c r="I531" s="74"/>
      <c r="J531" s="74"/>
      <c r="K531" s="74"/>
      <c r="L531" s="74"/>
      <c r="M531" s="74"/>
      <c r="N531" s="74"/>
      <c r="O531" s="270">
        <f t="shared" si="63"/>
        <v>0</v>
      </c>
      <c r="P531" s="44">
        <f t="shared" si="61"/>
        <v>0</v>
      </c>
      <c r="Q531" s="46"/>
      <c r="R531" s="46"/>
      <c r="S531" s="46"/>
      <c r="T531" s="46"/>
      <c r="U531" s="46"/>
      <c r="V531" s="46"/>
      <c r="W531" s="46"/>
    </row>
    <row r="532" spans="1:23" ht="18" customHeight="1" x14ac:dyDescent="0.25">
      <c r="A532" s="67" t="s">
        <v>241</v>
      </c>
      <c r="B532" s="77" t="s">
        <v>53</v>
      </c>
      <c r="C532" s="74"/>
      <c r="D532" s="74"/>
      <c r="E532" s="74"/>
      <c r="F532" s="74"/>
      <c r="G532" s="74"/>
      <c r="H532" s="74"/>
      <c r="I532" s="74"/>
      <c r="J532" s="74"/>
      <c r="K532" s="74"/>
      <c r="L532" s="74"/>
      <c r="M532" s="74"/>
      <c r="N532" s="74"/>
      <c r="O532" s="270">
        <f t="shared" si="63"/>
        <v>0</v>
      </c>
      <c r="P532" s="44">
        <f t="shared" si="61"/>
        <v>0</v>
      </c>
      <c r="Q532" s="46"/>
      <c r="R532" s="46"/>
      <c r="S532" s="46"/>
      <c r="T532" s="46"/>
      <c r="U532" s="46"/>
      <c r="V532" s="46"/>
      <c r="W532" s="46"/>
    </row>
    <row r="533" spans="1:23" ht="18" customHeight="1" x14ac:dyDescent="0.25">
      <c r="A533" s="67" t="s">
        <v>2</v>
      </c>
      <c r="B533" s="77" t="s">
        <v>54</v>
      </c>
      <c r="C533" s="74"/>
      <c r="D533" s="74"/>
      <c r="E533" s="74"/>
      <c r="F533" s="74"/>
      <c r="G533" s="74"/>
      <c r="H533" s="74"/>
      <c r="I533" s="74"/>
      <c r="J533" s="74"/>
      <c r="K533" s="74"/>
      <c r="L533" s="74"/>
      <c r="M533" s="74"/>
      <c r="N533" s="74"/>
      <c r="O533" s="270">
        <f t="shared" si="63"/>
        <v>0</v>
      </c>
      <c r="P533" s="44">
        <f t="shared" si="61"/>
        <v>0</v>
      </c>
      <c r="Q533" s="46"/>
      <c r="R533" s="46"/>
      <c r="S533" s="46"/>
      <c r="T533" s="46"/>
      <c r="U533" s="46"/>
      <c r="V533" s="46"/>
      <c r="W533" s="46"/>
    </row>
    <row r="534" spans="1:23" ht="18" customHeight="1" x14ac:dyDescent="0.25">
      <c r="A534" s="68">
        <v>5</v>
      </c>
      <c r="B534" s="69" t="s">
        <v>57</v>
      </c>
      <c r="C534" s="70"/>
      <c r="D534" s="70"/>
      <c r="E534" s="70"/>
      <c r="F534" s="70"/>
      <c r="G534" s="70"/>
      <c r="H534" s="70"/>
      <c r="I534" s="70"/>
      <c r="J534" s="70"/>
      <c r="K534" s="70"/>
      <c r="L534" s="70"/>
      <c r="M534" s="70"/>
      <c r="N534" s="70"/>
      <c r="O534" s="270">
        <f t="shared" si="63"/>
        <v>0</v>
      </c>
      <c r="P534" s="44">
        <f t="shared" si="61"/>
        <v>0</v>
      </c>
      <c r="Q534" s="62"/>
      <c r="R534" s="62"/>
      <c r="S534" s="62"/>
      <c r="T534" s="62"/>
      <c r="U534" s="62"/>
      <c r="V534" s="62"/>
      <c r="W534" s="62"/>
    </row>
    <row r="535" spans="1:23" ht="18" customHeight="1" x14ac:dyDescent="0.25">
      <c r="A535" s="67" t="s">
        <v>242</v>
      </c>
      <c r="B535" s="53" t="s">
        <v>59</v>
      </c>
      <c r="C535" s="74"/>
      <c r="D535" s="74"/>
      <c r="E535" s="74"/>
      <c r="F535" s="74"/>
      <c r="G535" s="74"/>
      <c r="H535" s="74"/>
      <c r="I535" s="74"/>
      <c r="J535" s="74"/>
      <c r="K535" s="74"/>
      <c r="L535" s="74"/>
      <c r="M535" s="74"/>
      <c r="N535" s="74"/>
      <c r="O535" s="270">
        <f t="shared" si="63"/>
        <v>0</v>
      </c>
      <c r="P535" s="44">
        <f t="shared" si="61"/>
        <v>0</v>
      </c>
      <c r="Q535" s="46"/>
      <c r="R535" s="46"/>
      <c r="S535" s="46"/>
      <c r="T535" s="46"/>
      <c r="U535" s="46"/>
      <c r="V535" s="46"/>
      <c r="W535" s="46"/>
    </row>
    <row r="536" spans="1:23" ht="18" customHeight="1" x14ac:dyDescent="0.25">
      <c r="A536" s="67" t="s">
        <v>2</v>
      </c>
      <c r="B536" s="53" t="s">
        <v>60</v>
      </c>
      <c r="C536" s="74"/>
      <c r="D536" s="74"/>
      <c r="E536" s="74"/>
      <c r="F536" s="74"/>
      <c r="G536" s="74"/>
      <c r="H536" s="74"/>
      <c r="I536" s="74"/>
      <c r="J536" s="74"/>
      <c r="K536" s="74"/>
      <c r="L536" s="74"/>
      <c r="M536" s="74"/>
      <c r="N536" s="74"/>
      <c r="O536" s="270">
        <f t="shared" si="63"/>
        <v>0</v>
      </c>
      <c r="P536" s="44">
        <f t="shared" si="61"/>
        <v>0</v>
      </c>
      <c r="Q536" s="46"/>
      <c r="R536" s="46"/>
      <c r="S536" s="46"/>
      <c r="T536" s="46"/>
      <c r="U536" s="46"/>
      <c r="V536" s="46"/>
      <c r="W536" s="46"/>
    </row>
    <row r="537" spans="1:23" ht="18" customHeight="1" x14ac:dyDescent="0.25">
      <c r="A537" s="67" t="s">
        <v>2</v>
      </c>
      <c r="B537" s="53" t="s">
        <v>61</v>
      </c>
      <c r="C537" s="74"/>
      <c r="D537" s="74"/>
      <c r="E537" s="74"/>
      <c r="F537" s="74"/>
      <c r="G537" s="74"/>
      <c r="H537" s="74"/>
      <c r="I537" s="74"/>
      <c r="J537" s="74"/>
      <c r="K537" s="74"/>
      <c r="L537" s="74"/>
      <c r="M537" s="74"/>
      <c r="N537" s="74"/>
      <c r="O537" s="270">
        <f t="shared" si="63"/>
        <v>0</v>
      </c>
      <c r="P537" s="44">
        <f t="shared" si="61"/>
        <v>0</v>
      </c>
      <c r="Q537" s="46"/>
      <c r="R537" s="46"/>
      <c r="S537" s="46"/>
      <c r="T537" s="46"/>
      <c r="U537" s="46"/>
      <c r="V537" s="46"/>
      <c r="W537" s="46"/>
    </row>
    <row r="538" spans="1:23" ht="18" customHeight="1" x14ac:dyDescent="0.25">
      <c r="A538" s="78" t="s">
        <v>243</v>
      </c>
      <c r="B538" s="53" t="s">
        <v>63</v>
      </c>
      <c r="C538" s="74"/>
      <c r="D538" s="74"/>
      <c r="E538" s="74"/>
      <c r="F538" s="74"/>
      <c r="G538" s="74"/>
      <c r="H538" s="74"/>
      <c r="I538" s="74"/>
      <c r="J538" s="74"/>
      <c r="K538" s="74"/>
      <c r="L538" s="74"/>
      <c r="M538" s="74"/>
      <c r="N538" s="74"/>
      <c r="O538" s="270">
        <f t="shared" si="63"/>
        <v>0</v>
      </c>
      <c r="P538" s="44">
        <f t="shared" si="61"/>
        <v>0</v>
      </c>
      <c r="Q538" s="46"/>
      <c r="R538" s="46"/>
      <c r="S538" s="46"/>
      <c r="T538" s="46"/>
      <c r="U538" s="46"/>
      <c r="V538" s="46"/>
      <c r="W538" s="46"/>
    </row>
    <row r="539" spans="1:23" ht="18" customHeight="1" x14ac:dyDescent="0.25">
      <c r="A539" s="78" t="s">
        <v>2</v>
      </c>
      <c r="B539" s="79" t="s">
        <v>10</v>
      </c>
      <c r="C539" s="74"/>
      <c r="D539" s="74"/>
      <c r="E539" s="74"/>
      <c r="F539" s="74"/>
      <c r="G539" s="74"/>
      <c r="H539" s="74"/>
      <c r="I539" s="74"/>
      <c r="J539" s="74"/>
      <c r="K539" s="74"/>
      <c r="L539" s="74"/>
      <c r="M539" s="74"/>
      <c r="N539" s="74"/>
      <c r="O539" s="270">
        <f t="shared" si="63"/>
        <v>0</v>
      </c>
      <c r="P539" s="44">
        <f t="shared" si="61"/>
        <v>0</v>
      </c>
      <c r="Q539" s="46"/>
      <c r="R539" s="46"/>
      <c r="S539" s="46"/>
      <c r="T539" s="46"/>
      <c r="U539" s="46"/>
      <c r="V539" s="46"/>
      <c r="W539" s="46"/>
    </row>
    <row r="540" spans="1:23" ht="18" customHeight="1" x14ac:dyDescent="0.25">
      <c r="A540" s="78" t="s">
        <v>2</v>
      </c>
      <c r="B540" s="79" t="s">
        <v>13</v>
      </c>
      <c r="C540" s="74"/>
      <c r="D540" s="74"/>
      <c r="E540" s="74"/>
      <c r="F540" s="74"/>
      <c r="G540" s="74"/>
      <c r="H540" s="74"/>
      <c r="I540" s="74"/>
      <c r="J540" s="74"/>
      <c r="K540" s="74"/>
      <c r="L540" s="74"/>
      <c r="M540" s="74"/>
      <c r="N540" s="74"/>
      <c r="O540" s="270">
        <f t="shared" si="63"/>
        <v>0</v>
      </c>
      <c r="P540" s="44">
        <f t="shared" si="61"/>
        <v>0</v>
      </c>
      <c r="Q540" s="46"/>
      <c r="R540" s="46"/>
      <c r="S540" s="46"/>
      <c r="T540" s="46"/>
      <c r="U540" s="46"/>
      <c r="V540" s="46"/>
      <c r="W540" s="46"/>
    </row>
    <row r="541" spans="1:23" ht="18" customHeight="1" x14ac:dyDescent="0.25">
      <c r="A541" s="78" t="s">
        <v>2</v>
      </c>
      <c r="B541" s="79" t="s">
        <v>16</v>
      </c>
      <c r="C541" s="74"/>
      <c r="D541" s="74"/>
      <c r="E541" s="74"/>
      <c r="F541" s="74"/>
      <c r="G541" s="74"/>
      <c r="H541" s="74"/>
      <c r="I541" s="74"/>
      <c r="J541" s="74"/>
      <c r="K541" s="74"/>
      <c r="L541" s="74"/>
      <c r="M541" s="74"/>
      <c r="N541" s="74"/>
      <c r="O541" s="270">
        <f t="shared" si="63"/>
        <v>0</v>
      </c>
      <c r="P541" s="44">
        <f t="shared" si="61"/>
        <v>0</v>
      </c>
      <c r="Q541" s="46"/>
      <c r="R541" s="46"/>
      <c r="S541" s="46"/>
      <c r="T541" s="46"/>
      <c r="U541" s="46"/>
      <c r="V541" s="46"/>
      <c r="W541" s="46"/>
    </row>
    <row r="542" spans="1:23" ht="18" customHeight="1" x14ac:dyDescent="0.25">
      <c r="A542" s="67" t="s">
        <v>2</v>
      </c>
      <c r="B542" s="79" t="s">
        <v>20</v>
      </c>
      <c r="C542" s="74"/>
      <c r="D542" s="74"/>
      <c r="E542" s="74"/>
      <c r="F542" s="74"/>
      <c r="G542" s="74"/>
      <c r="H542" s="74"/>
      <c r="I542" s="74"/>
      <c r="J542" s="74"/>
      <c r="K542" s="74"/>
      <c r="L542" s="74"/>
      <c r="M542" s="74"/>
      <c r="N542" s="74"/>
      <c r="O542" s="270">
        <f t="shared" si="63"/>
        <v>0</v>
      </c>
      <c r="P542" s="44">
        <f t="shared" si="61"/>
        <v>0</v>
      </c>
      <c r="Q542" s="46"/>
      <c r="R542" s="46"/>
      <c r="S542" s="46"/>
      <c r="T542" s="46"/>
      <c r="U542" s="46"/>
      <c r="V542" s="46"/>
      <c r="W542" s="46"/>
    </row>
    <row r="543" spans="1:23" ht="18" customHeight="1" x14ac:dyDescent="0.3">
      <c r="A543" s="443" t="s">
        <v>80</v>
      </c>
      <c r="B543" s="443"/>
      <c r="C543" s="443"/>
      <c r="D543" s="443"/>
      <c r="E543" s="443"/>
      <c r="F543" s="443"/>
      <c r="G543" s="443"/>
      <c r="H543" s="443"/>
      <c r="I543" s="443"/>
      <c r="J543" s="443"/>
      <c r="K543" s="443"/>
      <c r="L543" s="443"/>
      <c r="M543" s="443"/>
      <c r="N543" s="443"/>
      <c r="O543" s="116" t="s">
        <v>2</v>
      </c>
      <c r="P543" s="44">
        <f t="shared" ref="P543:P559" si="64">SUM(C543:N543)</f>
        <v>0</v>
      </c>
      <c r="Q543" s="46"/>
      <c r="R543" s="46"/>
      <c r="S543" s="46"/>
      <c r="T543" s="46"/>
      <c r="U543" s="46"/>
      <c r="V543" s="46"/>
      <c r="W543" s="46"/>
    </row>
    <row r="544" spans="1:23" ht="18" customHeight="1" x14ac:dyDescent="0.25">
      <c r="A544" s="431" t="s">
        <v>0</v>
      </c>
      <c r="B544" s="431"/>
      <c r="C544" s="431"/>
      <c r="D544" s="431"/>
      <c r="E544" s="431"/>
      <c r="F544" s="431"/>
      <c r="G544" s="431"/>
      <c r="H544" s="431"/>
      <c r="I544" s="431"/>
      <c r="J544" s="431"/>
      <c r="K544" s="431"/>
      <c r="L544" s="431"/>
      <c r="M544" s="431"/>
      <c r="N544" s="431"/>
      <c r="O544" s="45"/>
      <c r="P544" s="44">
        <f t="shared" si="64"/>
        <v>0</v>
      </c>
      <c r="Q544" s="46"/>
      <c r="R544" s="46"/>
      <c r="S544" s="46"/>
      <c r="T544" s="46"/>
      <c r="U544" s="46"/>
      <c r="V544" s="46"/>
      <c r="W544" s="46"/>
    </row>
    <row r="545" spans="1:23" ht="18" customHeight="1" x14ac:dyDescent="0.35">
      <c r="A545" s="432" t="s">
        <v>1</v>
      </c>
      <c r="B545" s="432"/>
      <c r="C545" s="432"/>
      <c r="D545" s="432"/>
      <c r="E545" s="432"/>
      <c r="F545" s="432"/>
      <c r="G545" s="432"/>
      <c r="H545" s="432"/>
      <c r="I545" s="432"/>
      <c r="J545" s="432"/>
      <c r="K545" s="432"/>
      <c r="L545" s="432"/>
      <c r="M545" s="432"/>
      <c r="N545" s="432"/>
      <c r="O545" s="432"/>
      <c r="P545" s="44">
        <f t="shared" si="64"/>
        <v>0</v>
      </c>
      <c r="Q545" s="46"/>
      <c r="R545" s="46"/>
      <c r="S545" s="46"/>
      <c r="T545" s="46"/>
      <c r="U545" s="46"/>
      <c r="V545" s="46"/>
      <c r="W545" s="46"/>
    </row>
    <row r="546" spans="1:23" ht="64.5" customHeight="1" x14ac:dyDescent="0.25">
      <c r="A546" s="47" t="s">
        <v>2</v>
      </c>
      <c r="B546" s="48" t="s">
        <v>2</v>
      </c>
      <c r="C546" s="48" t="s">
        <v>3</v>
      </c>
      <c r="D546" s="48" t="s">
        <v>4</v>
      </c>
      <c r="E546" s="48" t="s">
        <v>5</v>
      </c>
      <c r="F546" s="48" t="s">
        <v>6</v>
      </c>
      <c r="G546" s="49"/>
      <c r="H546" s="49"/>
      <c r="I546" s="49"/>
      <c r="J546" s="49"/>
      <c r="K546" s="49"/>
      <c r="L546" s="289"/>
      <c r="M546" s="290"/>
      <c r="N546" s="290"/>
      <c r="O546" s="290"/>
      <c r="P546" s="44">
        <f t="shared" si="64"/>
        <v>0</v>
      </c>
      <c r="Q546" s="46"/>
      <c r="R546" s="46"/>
      <c r="S546" s="46"/>
      <c r="T546" s="46"/>
      <c r="U546" s="46"/>
      <c r="V546" s="46"/>
      <c r="W546" s="46"/>
    </row>
    <row r="547" spans="1:23" ht="18" customHeight="1" x14ac:dyDescent="0.25">
      <c r="A547" s="52" t="s">
        <v>9</v>
      </c>
      <c r="B547" s="53" t="s">
        <v>10</v>
      </c>
      <c r="C547" s="53">
        <v>0</v>
      </c>
      <c r="D547" s="53">
        <f>C555+D555+E555+F555+G555+H555+I555+J555+K555+L555+M555+N555</f>
        <v>9265</v>
      </c>
      <c r="E547" s="53">
        <v>2800</v>
      </c>
      <c r="F547" s="54">
        <f>D547-E547</f>
        <v>6465</v>
      </c>
      <c r="G547" s="49"/>
      <c r="H547" s="49"/>
      <c r="I547" s="49"/>
      <c r="J547" s="49"/>
      <c r="K547" s="49"/>
      <c r="L547" s="289"/>
      <c r="M547" s="290"/>
      <c r="N547" s="291"/>
      <c r="O547" s="293"/>
      <c r="P547" s="44">
        <f t="shared" si="64"/>
        <v>18530</v>
      </c>
      <c r="Q547" s="46"/>
      <c r="R547" s="46"/>
      <c r="S547" s="46"/>
      <c r="T547" s="46"/>
      <c r="U547" s="46"/>
      <c r="V547" s="46"/>
      <c r="W547" s="46"/>
    </row>
    <row r="548" spans="1:23" ht="18" customHeight="1" x14ac:dyDescent="0.25">
      <c r="A548" s="52" t="s">
        <v>12</v>
      </c>
      <c r="B548" s="53" t="s">
        <v>13</v>
      </c>
      <c r="C548" s="53">
        <v>0</v>
      </c>
      <c r="D548" s="53">
        <f>C558+D558+E558+F558+G558+H558+I558+J558+K558+L558+M558+N558</f>
        <v>11500.17</v>
      </c>
      <c r="E548" s="53">
        <v>3200</v>
      </c>
      <c r="F548" s="54">
        <f>D548-E548</f>
        <v>8300.17</v>
      </c>
      <c r="G548" s="49"/>
      <c r="H548" s="49"/>
      <c r="I548" s="49"/>
      <c r="J548" s="49"/>
      <c r="K548" s="49"/>
      <c r="L548" s="289"/>
      <c r="M548" s="290"/>
      <c r="N548" s="291"/>
      <c r="O548" s="293"/>
      <c r="P548" s="44">
        <f t="shared" si="64"/>
        <v>23000.34</v>
      </c>
      <c r="Q548" s="46"/>
      <c r="R548" s="46"/>
      <c r="S548" s="46"/>
      <c r="T548" s="46"/>
      <c r="U548" s="46"/>
      <c r="V548" s="46"/>
      <c r="W548" s="46"/>
    </row>
    <row r="549" spans="1:23" ht="18" customHeight="1" x14ac:dyDescent="0.25">
      <c r="A549" s="52" t="s">
        <v>15</v>
      </c>
      <c r="B549" s="53" t="s">
        <v>16</v>
      </c>
      <c r="C549" s="53">
        <v>0</v>
      </c>
      <c r="D549" s="53">
        <v>0</v>
      </c>
      <c r="E549" s="53">
        <v>0</v>
      </c>
      <c r="F549" s="53">
        <v>0</v>
      </c>
      <c r="G549" s="49"/>
      <c r="H549" s="49"/>
      <c r="I549" s="49"/>
      <c r="J549" s="49"/>
      <c r="K549" s="49"/>
      <c r="L549" s="289"/>
      <c r="M549" s="290"/>
      <c r="N549" s="290"/>
      <c r="O549" s="293"/>
      <c r="P549" s="44">
        <f t="shared" si="64"/>
        <v>0</v>
      </c>
      <c r="Q549" s="46"/>
      <c r="R549" s="46"/>
      <c r="S549" s="46"/>
      <c r="T549" s="46"/>
      <c r="U549" s="46"/>
      <c r="V549" s="46"/>
      <c r="W549" s="46"/>
    </row>
    <row r="550" spans="1:23" ht="18" customHeight="1" x14ac:dyDescent="0.25">
      <c r="A550" s="52" t="s">
        <v>19</v>
      </c>
      <c r="B550" s="53" t="s">
        <v>20</v>
      </c>
      <c r="C550" s="53">
        <v>0</v>
      </c>
      <c r="D550" s="53">
        <v>0</v>
      </c>
      <c r="E550" s="53">
        <v>0</v>
      </c>
      <c r="F550" s="53">
        <v>0</v>
      </c>
      <c r="G550" s="49"/>
      <c r="H550" s="49"/>
      <c r="I550" s="49"/>
      <c r="J550" s="49"/>
      <c r="K550" s="49"/>
      <c r="L550" s="289"/>
      <c r="M550" s="289"/>
      <c r="N550" s="294"/>
      <c r="O550" s="295"/>
      <c r="P550" s="44">
        <f t="shared" si="64"/>
        <v>0</v>
      </c>
      <c r="Q550" s="46"/>
      <c r="R550" s="46"/>
      <c r="S550" s="46"/>
      <c r="T550" s="46"/>
      <c r="U550" s="46"/>
      <c r="V550" s="46"/>
      <c r="W550" s="46"/>
    </row>
    <row r="551" spans="1:23" ht="18" customHeight="1" x14ac:dyDescent="0.25">
      <c r="A551" s="52" t="s">
        <v>21</v>
      </c>
      <c r="B551" s="53" t="s">
        <v>22</v>
      </c>
      <c r="C551" s="53">
        <v>0</v>
      </c>
      <c r="D551" s="53">
        <v>0</v>
      </c>
      <c r="E551" s="53">
        <v>0</v>
      </c>
      <c r="F551" s="53">
        <v>0</v>
      </c>
      <c r="G551" s="49"/>
      <c r="H551" s="49"/>
      <c r="I551" s="49"/>
      <c r="J551" s="49"/>
      <c r="K551" s="49"/>
      <c r="L551" s="49"/>
      <c r="M551" s="49"/>
      <c r="N551" s="60"/>
      <c r="O551" s="61"/>
      <c r="P551" s="44">
        <f t="shared" si="64"/>
        <v>0</v>
      </c>
      <c r="Q551" s="46"/>
      <c r="R551" s="46"/>
      <c r="S551" s="46"/>
      <c r="T551" s="46"/>
      <c r="U551" s="46"/>
      <c r="V551" s="46"/>
      <c r="W551" s="46"/>
    </row>
    <row r="552" spans="1:23" ht="18" customHeight="1" x14ac:dyDescent="0.25">
      <c r="A552" s="49"/>
      <c r="B552" s="49"/>
      <c r="C552" s="49"/>
      <c r="D552" s="49"/>
      <c r="E552" s="49"/>
      <c r="F552" s="49"/>
      <c r="G552" s="49"/>
      <c r="H552" s="49"/>
      <c r="I552" s="49"/>
      <c r="J552" s="49"/>
      <c r="K552" s="49"/>
      <c r="L552" s="49"/>
      <c r="M552" s="49"/>
      <c r="N552" s="60"/>
      <c r="O552" s="61"/>
      <c r="P552" s="44">
        <f t="shared" si="64"/>
        <v>0</v>
      </c>
      <c r="Q552" s="46"/>
      <c r="R552" s="46"/>
      <c r="S552" s="46"/>
      <c r="T552" s="46"/>
      <c r="U552" s="46"/>
      <c r="V552" s="46"/>
      <c r="W552" s="46"/>
    </row>
    <row r="553" spans="1:23" ht="18" customHeight="1" x14ac:dyDescent="0.25">
      <c r="A553" s="63" t="s">
        <v>2</v>
      </c>
      <c r="B553" s="64" t="s">
        <v>23</v>
      </c>
      <c r="C553" s="65" t="s">
        <v>24</v>
      </c>
      <c r="D553" s="65" t="s">
        <v>25</v>
      </c>
      <c r="E553" s="65" t="s">
        <v>26</v>
      </c>
      <c r="F553" s="65" t="s">
        <v>27</v>
      </c>
      <c r="G553" s="65" t="s">
        <v>28</v>
      </c>
      <c r="H553" s="65" t="s">
        <v>29</v>
      </c>
      <c r="I553" s="65" t="s">
        <v>30</v>
      </c>
      <c r="J553" s="65" t="s">
        <v>31</v>
      </c>
      <c r="K553" s="65" t="s">
        <v>32</v>
      </c>
      <c r="L553" s="65" t="s">
        <v>33</v>
      </c>
      <c r="M553" s="65" t="s">
        <v>34</v>
      </c>
      <c r="N553" s="65" t="s">
        <v>35</v>
      </c>
      <c r="O553" s="66" t="s">
        <v>36</v>
      </c>
      <c r="P553" s="44">
        <f t="shared" si="64"/>
        <v>0</v>
      </c>
      <c r="Q553" s="46"/>
      <c r="R553" s="46"/>
      <c r="S553" s="46"/>
      <c r="T553" s="46"/>
      <c r="U553" s="46"/>
      <c r="V553" s="46"/>
      <c r="W553" s="46"/>
    </row>
    <row r="554" spans="1:23" ht="18" customHeight="1" x14ac:dyDescent="0.3">
      <c r="A554" s="67" t="s">
        <v>2</v>
      </c>
      <c r="B554" s="428" t="s">
        <v>37</v>
      </c>
      <c r="C554" s="428"/>
      <c r="D554" s="428"/>
      <c r="E554" s="428"/>
      <c r="F554" s="428"/>
      <c r="G554" s="428"/>
      <c r="H554" s="428"/>
      <c r="I554" s="428"/>
      <c r="J554" s="428"/>
      <c r="K554" s="428"/>
      <c r="L554" s="428"/>
      <c r="M554" s="428"/>
      <c r="N554" s="428"/>
      <c r="O554" s="429"/>
      <c r="P554" s="44">
        <f t="shared" si="64"/>
        <v>0</v>
      </c>
      <c r="Q554" s="46"/>
      <c r="R554" s="46"/>
      <c r="S554" s="46"/>
      <c r="T554" s="46"/>
      <c r="U554" s="46"/>
      <c r="V554" s="46"/>
      <c r="W554" s="46"/>
    </row>
    <row r="555" spans="1:23" ht="18" customHeight="1" x14ac:dyDescent="0.25">
      <c r="A555" s="68" t="s">
        <v>9</v>
      </c>
      <c r="B555" s="69" t="s">
        <v>38</v>
      </c>
      <c r="C555" s="70">
        <v>265.45999999999998</v>
      </c>
      <c r="D555" s="70">
        <v>210</v>
      </c>
      <c r="E555" s="70">
        <v>167.89</v>
      </c>
      <c r="F555" s="70">
        <v>225.43</v>
      </c>
      <c r="G555" s="70">
        <v>336.61</v>
      </c>
      <c r="H555" s="70">
        <v>382.15</v>
      </c>
      <c r="I555" s="70">
        <v>405.46</v>
      </c>
      <c r="J555" s="70">
        <v>551.04999999999995</v>
      </c>
      <c r="K555" s="70">
        <v>577.95000000000005</v>
      </c>
      <c r="L555" s="70">
        <v>2047</v>
      </c>
      <c r="M555" s="70">
        <v>2048</v>
      </c>
      <c r="N555" s="70">
        <v>2048</v>
      </c>
      <c r="O555" s="192">
        <f>SUM(C555:N555)/12</f>
        <v>772.08333333333337</v>
      </c>
      <c r="P555" s="238">
        <f t="shared" si="64"/>
        <v>9265</v>
      </c>
      <c r="Q555" s="94">
        <f>D547-P555</f>
        <v>0</v>
      </c>
      <c r="R555" s="62"/>
      <c r="S555" s="62"/>
      <c r="T555" s="62"/>
      <c r="U555" s="62"/>
      <c r="V555" s="62"/>
      <c r="W555" s="62"/>
    </row>
    <row r="556" spans="1:23" ht="18" customHeight="1" x14ac:dyDescent="0.25">
      <c r="A556" s="67" t="s">
        <v>2</v>
      </c>
      <c r="B556" s="53" t="s">
        <v>39</v>
      </c>
      <c r="C556" s="74"/>
      <c r="D556" s="74"/>
      <c r="E556" s="74"/>
      <c r="F556" s="74"/>
      <c r="G556" s="74"/>
      <c r="H556" s="74"/>
      <c r="I556" s="74"/>
      <c r="J556" s="74"/>
      <c r="K556" s="74"/>
      <c r="L556" s="74"/>
      <c r="M556" s="74"/>
      <c r="N556" s="74"/>
      <c r="O556" s="192"/>
      <c r="P556" s="44">
        <f t="shared" si="64"/>
        <v>0</v>
      </c>
      <c r="Q556" s="46"/>
      <c r="R556" s="46"/>
      <c r="S556" s="46"/>
      <c r="T556" s="46"/>
      <c r="U556" s="46"/>
      <c r="V556" s="46"/>
      <c r="W556" s="46"/>
    </row>
    <row r="557" spans="1:23" ht="18" customHeight="1" x14ac:dyDescent="0.25">
      <c r="A557" s="67" t="s">
        <v>2</v>
      </c>
      <c r="B557" s="76" t="s">
        <v>40</v>
      </c>
      <c r="C557" s="74"/>
      <c r="D557" s="74"/>
      <c r="E557" s="74"/>
      <c r="F557" s="74"/>
      <c r="G557" s="74"/>
      <c r="H557" s="74"/>
      <c r="I557" s="74"/>
      <c r="J557" s="74"/>
      <c r="K557" s="74"/>
      <c r="L557" s="74"/>
      <c r="M557" s="74"/>
      <c r="N557" s="74"/>
      <c r="O557" s="192"/>
      <c r="P557" s="44">
        <f t="shared" si="64"/>
        <v>0</v>
      </c>
      <c r="Q557" s="46"/>
      <c r="R557" s="46"/>
      <c r="S557" s="46"/>
      <c r="T557" s="46"/>
      <c r="U557" s="46"/>
      <c r="V557" s="46"/>
      <c r="W557" s="46"/>
    </row>
    <row r="558" spans="1:23" ht="18" customHeight="1" x14ac:dyDescent="0.25">
      <c r="A558" s="68" t="s">
        <v>12</v>
      </c>
      <c r="B558" s="69" t="s">
        <v>41</v>
      </c>
      <c r="C558" s="70">
        <v>751.88</v>
      </c>
      <c r="D558" s="70">
        <v>788.23</v>
      </c>
      <c r="E558" s="70">
        <v>860.83</v>
      </c>
      <c r="F558" s="70">
        <v>625.20000000000005</v>
      </c>
      <c r="G558" s="70">
        <v>1186.49</v>
      </c>
      <c r="H558" s="70">
        <v>321.76</v>
      </c>
      <c r="I558" s="70">
        <v>283.67</v>
      </c>
      <c r="J558" s="70">
        <v>283.67</v>
      </c>
      <c r="K558" s="70">
        <v>234.44</v>
      </c>
      <c r="L558" s="70">
        <v>2054</v>
      </c>
      <c r="M558" s="70">
        <v>2055</v>
      </c>
      <c r="N558" s="70">
        <v>2055</v>
      </c>
      <c r="O558" s="192">
        <f t="shared" ref="O558" si="65">SUM(C558:N558)/12</f>
        <v>958.34749999999997</v>
      </c>
      <c r="P558" s="238">
        <f t="shared" si="64"/>
        <v>11500.17</v>
      </c>
      <c r="Q558" s="94">
        <f>D548-P558</f>
        <v>0</v>
      </c>
      <c r="R558" s="62"/>
      <c r="S558" s="62"/>
      <c r="T558" s="62"/>
      <c r="U558" s="62"/>
      <c r="V558" s="62"/>
      <c r="W558" s="62"/>
    </row>
    <row r="559" spans="1:23" ht="18" customHeight="1" x14ac:dyDescent="0.25">
      <c r="A559" s="67" t="s">
        <v>2</v>
      </c>
      <c r="B559" s="53" t="s">
        <v>42</v>
      </c>
      <c r="C559" s="74"/>
      <c r="D559" s="74"/>
      <c r="E559" s="74"/>
      <c r="F559" s="74"/>
      <c r="G559" s="74"/>
      <c r="H559" s="74"/>
      <c r="I559" s="74"/>
      <c r="J559" s="74"/>
      <c r="K559" s="74"/>
      <c r="L559" s="74"/>
      <c r="M559" s="74"/>
      <c r="N559" s="74"/>
      <c r="O559" s="74"/>
      <c r="P559" s="44">
        <f t="shared" si="64"/>
        <v>0</v>
      </c>
      <c r="Q559" s="46"/>
      <c r="R559" s="46"/>
      <c r="S559" s="46"/>
      <c r="T559" s="46"/>
      <c r="U559" s="46"/>
      <c r="V559" s="46"/>
      <c r="W559" s="46"/>
    </row>
    <row r="560" spans="1:23" ht="18" hidden="1" customHeight="1" x14ac:dyDescent="0.25">
      <c r="A560" s="67" t="s">
        <v>2</v>
      </c>
      <c r="B560" s="76" t="s">
        <v>40</v>
      </c>
      <c r="C560" s="74" t="s">
        <v>2</v>
      </c>
      <c r="D560" s="74" t="s">
        <v>2</v>
      </c>
      <c r="E560" s="74" t="s">
        <v>2</v>
      </c>
      <c r="F560" s="74" t="s">
        <v>2</v>
      </c>
      <c r="G560" s="74" t="s">
        <v>2</v>
      </c>
      <c r="H560" s="74" t="s">
        <v>2</v>
      </c>
      <c r="I560" s="74" t="s">
        <v>2</v>
      </c>
      <c r="J560" s="74" t="s">
        <v>2</v>
      </c>
      <c r="K560" s="74" t="s">
        <v>2</v>
      </c>
      <c r="L560" s="74" t="s">
        <v>2</v>
      </c>
      <c r="M560" s="74" t="s">
        <v>2</v>
      </c>
      <c r="N560" s="74" t="s">
        <v>2</v>
      </c>
      <c r="O560" s="72" t="s">
        <v>2</v>
      </c>
      <c r="P560" s="44">
        <f t="shared" ref="P560:P577" si="66">SUM(C560:N560)</f>
        <v>0</v>
      </c>
      <c r="Q560" s="46"/>
      <c r="R560" s="46"/>
      <c r="S560" s="46"/>
      <c r="T560" s="46"/>
      <c r="U560" s="46"/>
      <c r="V560" s="46"/>
      <c r="W560" s="46"/>
    </row>
    <row r="561" spans="1:23" ht="18" hidden="1" customHeight="1" x14ac:dyDescent="0.25">
      <c r="A561" s="68" t="s">
        <v>15</v>
      </c>
      <c r="B561" s="69" t="s">
        <v>47</v>
      </c>
      <c r="C561" s="70" t="s">
        <v>2</v>
      </c>
      <c r="D561" s="70" t="s">
        <v>2</v>
      </c>
      <c r="E561" s="70" t="s">
        <v>2</v>
      </c>
      <c r="F561" s="70" t="s">
        <v>2</v>
      </c>
      <c r="G561" s="70" t="s">
        <v>2</v>
      </c>
      <c r="H561" s="70" t="s">
        <v>2</v>
      </c>
      <c r="I561" s="70" t="s">
        <v>2</v>
      </c>
      <c r="J561" s="70" t="s">
        <v>2</v>
      </c>
      <c r="K561" s="70" t="s">
        <v>2</v>
      </c>
      <c r="L561" s="70" t="s">
        <v>2</v>
      </c>
      <c r="M561" s="70" t="s">
        <v>2</v>
      </c>
      <c r="N561" s="70" t="s">
        <v>2</v>
      </c>
      <c r="O561" s="72" t="s">
        <v>115</v>
      </c>
      <c r="P561" s="44">
        <f t="shared" si="66"/>
        <v>0</v>
      </c>
      <c r="Q561" s="62"/>
      <c r="R561" s="62"/>
      <c r="S561" s="62"/>
      <c r="T561" s="62"/>
      <c r="U561" s="62"/>
      <c r="V561" s="62"/>
      <c r="W561" s="62"/>
    </row>
    <row r="562" spans="1:23" ht="18" hidden="1" customHeight="1" x14ac:dyDescent="0.25">
      <c r="A562" s="67" t="s">
        <v>2</v>
      </c>
      <c r="B562" s="53" t="s">
        <v>48</v>
      </c>
      <c r="C562" s="74" t="s">
        <v>2</v>
      </c>
      <c r="D562" s="74" t="s">
        <v>2</v>
      </c>
      <c r="E562" s="74" t="s">
        <v>2</v>
      </c>
      <c r="F562" s="74" t="s">
        <v>2</v>
      </c>
      <c r="G562" s="74" t="s">
        <v>2</v>
      </c>
      <c r="H562" s="74" t="s">
        <v>2</v>
      </c>
      <c r="I562" s="74" t="s">
        <v>2</v>
      </c>
      <c r="J562" s="74" t="s">
        <v>2</v>
      </c>
      <c r="K562" s="74" t="s">
        <v>2</v>
      </c>
      <c r="L562" s="74" t="s">
        <v>2</v>
      </c>
      <c r="M562" s="74" t="s">
        <v>2</v>
      </c>
      <c r="N562" s="74" t="s">
        <v>2</v>
      </c>
      <c r="O562" s="72" t="s">
        <v>115</v>
      </c>
      <c r="P562" s="44">
        <f t="shared" si="66"/>
        <v>0</v>
      </c>
      <c r="Q562" s="46"/>
      <c r="R562" s="46"/>
      <c r="S562" s="46"/>
      <c r="T562" s="46"/>
      <c r="U562" s="46"/>
      <c r="V562" s="46"/>
      <c r="W562" s="46"/>
    </row>
    <row r="563" spans="1:23" ht="18" hidden="1" customHeight="1" x14ac:dyDescent="0.25">
      <c r="A563" s="67" t="s">
        <v>2</v>
      </c>
      <c r="B563" s="76" t="s">
        <v>40</v>
      </c>
      <c r="C563" s="74" t="s">
        <v>2</v>
      </c>
      <c r="D563" s="74" t="s">
        <v>2</v>
      </c>
      <c r="E563" s="74" t="s">
        <v>2</v>
      </c>
      <c r="F563" s="74" t="s">
        <v>2</v>
      </c>
      <c r="G563" s="74" t="s">
        <v>2</v>
      </c>
      <c r="H563" s="74" t="s">
        <v>2</v>
      </c>
      <c r="I563" s="74" t="s">
        <v>2</v>
      </c>
      <c r="J563" s="74" t="s">
        <v>2</v>
      </c>
      <c r="K563" s="74" t="s">
        <v>2</v>
      </c>
      <c r="L563" s="74" t="s">
        <v>2</v>
      </c>
      <c r="M563" s="74" t="s">
        <v>2</v>
      </c>
      <c r="N563" s="74" t="s">
        <v>2</v>
      </c>
      <c r="O563" s="72" t="s">
        <v>2</v>
      </c>
      <c r="P563" s="44">
        <f t="shared" si="66"/>
        <v>0</v>
      </c>
      <c r="Q563" s="46"/>
      <c r="R563" s="46"/>
      <c r="S563" s="46"/>
      <c r="T563" s="46"/>
      <c r="U563" s="46"/>
      <c r="V563" s="46"/>
      <c r="W563" s="46"/>
    </row>
    <row r="564" spans="1:23" ht="18" hidden="1" customHeight="1" x14ac:dyDescent="0.25">
      <c r="A564" s="68" t="s">
        <v>19</v>
      </c>
      <c r="B564" s="69" t="s">
        <v>51</v>
      </c>
      <c r="C564" s="70" t="s">
        <v>2</v>
      </c>
      <c r="D564" s="70" t="s">
        <v>2</v>
      </c>
      <c r="E564" s="70" t="s">
        <v>2</v>
      </c>
      <c r="F564" s="70" t="s">
        <v>2</v>
      </c>
      <c r="G564" s="70" t="s">
        <v>2</v>
      </c>
      <c r="H564" s="70" t="s">
        <v>2</v>
      </c>
      <c r="I564" s="70" t="s">
        <v>2</v>
      </c>
      <c r="J564" s="70" t="s">
        <v>2</v>
      </c>
      <c r="K564" s="70" t="s">
        <v>2</v>
      </c>
      <c r="L564" s="70" t="s">
        <v>2</v>
      </c>
      <c r="M564" s="70" t="s">
        <v>2</v>
      </c>
      <c r="N564" s="70" t="s">
        <v>2</v>
      </c>
      <c r="O564" s="72" t="s">
        <v>2</v>
      </c>
      <c r="P564" s="44">
        <f t="shared" si="66"/>
        <v>0</v>
      </c>
      <c r="Q564" s="62"/>
      <c r="R564" s="62"/>
      <c r="S564" s="62"/>
      <c r="T564" s="62"/>
      <c r="U564" s="62"/>
      <c r="V564" s="62"/>
      <c r="W564" s="62"/>
    </row>
    <row r="565" spans="1:23" ht="18" hidden="1" customHeight="1" x14ac:dyDescent="0.25">
      <c r="A565" s="67" t="s">
        <v>52</v>
      </c>
      <c r="B565" s="77" t="s">
        <v>53</v>
      </c>
      <c r="C565" s="74" t="s">
        <v>2</v>
      </c>
      <c r="D565" s="74" t="s">
        <v>2</v>
      </c>
      <c r="E565" s="74" t="s">
        <v>2</v>
      </c>
      <c r="F565" s="74" t="s">
        <v>2</v>
      </c>
      <c r="G565" s="74" t="s">
        <v>2</v>
      </c>
      <c r="H565" s="74" t="s">
        <v>2</v>
      </c>
      <c r="I565" s="74" t="s">
        <v>2</v>
      </c>
      <c r="J565" s="74" t="s">
        <v>2</v>
      </c>
      <c r="K565" s="74" t="s">
        <v>2</v>
      </c>
      <c r="L565" s="74" t="s">
        <v>2</v>
      </c>
      <c r="M565" s="74" t="s">
        <v>2</v>
      </c>
      <c r="N565" s="74" t="s">
        <v>2</v>
      </c>
      <c r="O565" s="72" t="s">
        <v>115</v>
      </c>
      <c r="P565" s="44">
        <f t="shared" si="66"/>
        <v>0</v>
      </c>
      <c r="Q565" s="46"/>
      <c r="R565" s="46"/>
      <c r="S565" s="46"/>
      <c r="T565" s="46"/>
      <c r="U565" s="46"/>
      <c r="V565" s="46"/>
      <c r="W565" s="46"/>
    </row>
    <row r="566" spans="1:23" ht="18" hidden="1" customHeight="1" x14ac:dyDescent="0.25">
      <c r="A566" s="67" t="s">
        <v>2</v>
      </c>
      <c r="B566" s="77" t="s">
        <v>54</v>
      </c>
      <c r="C566" s="74" t="s">
        <v>2</v>
      </c>
      <c r="D566" s="74" t="s">
        <v>2</v>
      </c>
      <c r="E566" s="74" t="s">
        <v>2</v>
      </c>
      <c r="F566" s="74" t="s">
        <v>2</v>
      </c>
      <c r="G566" s="74" t="s">
        <v>2</v>
      </c>
      <c r="H566" s="74" t="s">
        <v>2</v>
      </c>
      <c r="I566" s="74" t="s">
        <v>2</v>
      </c>
      <c r="J566" s="74" t="s">
        <v>2</v>
      </c>
      <c r="K566" s="74" t="s">
        <v>2</v>
      </c>
      <c r="L566" s="74" t="s">
        <v>2</v>
      </c>
      <c r="M566" s="74" t="s">
        <v>2</v>
      </c>
      <c r="N566" s="74" t="s">
        <v>2</v>
      </c>
      <c r="O566" s="72" t="s">
        <v>115</v>
      </c>
      <c r="P566" s="44">
        <f t="shared" si="66"/>
        <v>0</v>
      </c>
      <c r="Q566" s="46"/>
      <c r="R566" s="46"/>
      <c r="S566" s="46"/>
      <c r="T566" s="46"/>
      <c r="U566" s="46"/>
      <c r="V566" s="46"/>
      <c r="W566" s="46"/>
    </row>
    <row r="567" spans="1:23" ht="18" hidden="1" customHeight="1" x14ac:dyDescent="0.25">
      <c r="A567" s="67" t="s">
        <v>55</v>
      </c>
      <c r="B567" s="77" t="s">
        <v>53</v>
      </c>
      <c r="C567" s="74" t="s">
        <v>2</v>
      </c>
      <c r="D567" s="74" t="s">
        <v>2</v>
      </c>
      <c r="E567" s="74" t="s">
        <v>2</v>
      </c>
      <c r="F567" s="74" t="s">
        <v>2</v>
      </c>
      <c r="G567" s="74" t="s">
        <v>2</v>
      </c>
      <c r="H567" s="74" t="s">
        <v>2</v>
      </c>
      <c r="I567" s="74" t="s">
        <v>2</v>
      </c>
      <c r="J567" s="74" t="s">
        <v>2</v>
      </c>
      <c r="K567" s="74" t="s">
        <v>2</v>
      </c>
      <c r="L567" s="74" t="s">
        <v>2</v>
      </c>
      <c r="M567" s="74" t="s">
        <v>2</v>
      </c>
      <c r="N567" s="74" t="s">
        <v>2</v>
      </c>
      <c r="O567" s="72" t="s">
        <v>115</v>
      </c>
      <c r="P567" s="44">
        <f t="shared" si="66"/>
        <v>0</v>
      </c>
      <c r="Q567" s="46"/>
      <c r="R567" s="46"/>
      <c r="S567" s="46"/>
      <c r="T567" s="46"/>
      <c r="U567" s="46"/>
      <c r="V567" s="46"/>
      <c r="W567" s="46"/>
    </row>
    <row r="568" spans="1:23" ht="18" hidden="1" customHeight="1" x14ac:dyDescent="0.25">
      <c r="A568" s="67" t="s">
        <v>2</v>
      </c>
      <c r="B568" s="77" t="s">
        <v>54</v>
      </c>
      <c r="C568" s="74" t="s">
        <v>2</v>
      </c>
      <c r="D568" s="74" t="s">
        <v>2</v>
      </c>
      <c r="E568" s="74" t="s">
        <v>2</v>
      </c>
      <c r="F568" s="74" t="s">
        <v>2</v>
      </c>
      <c r="G568" s="74" t="s">
        <v>2</v>
      </c>
      <c r="H568" s="74" t="s">
        <v>2</v>
      </c>
      <c r="I568" s="74" t="s">
        <v>2</v>
      </c>
      <c r="J568" s="74" t="s">
        <v>2</v>
      </c>
      <c r="K568" s="74" t="s">
        <v>2</v>
      </c>
      <c r="L568" s="74" t="s">
        <v>2</v>
      </c>
      <c r="M568" s="74" t="s">
        <v>2</v>
      </c>
      <c r="N568" s="74" t="s">
        <v>2</v>
      </c>
      <c r="O568" s="72" t="s">
        <v>115</v>
      </c>
      <c r="P568" s="44">
        <f t="shared" si="66"/>
        <v>0</v>
      </c>
      <c r="Q568" s="46"/>
      <c r="R568" s="46"/>
      <c r="S568" s="46"/>
      <c r="T568" s="46"/>
      <c r="U568" s="46"/>
      <c r="V568" s="46"/>
      <c r="W568" s="46"/>
    </row>
    <row r="569" spans="1:23" ht="18" hidden="1" customHeight="1" x14ac:dyDescent="0.25">
      <c r="A569" s="68" t="s">
        <v>56</v>
      </c>
      <c r="B569" s="69" t="s">
        <v>111</v>
      </c>
      <c r="C569" s="70" t="s">
        <v>2</v>
      </c>
      <c r="D569" s="70" t="s">
        <v>2</v>
      </c>
      <c r="E569" s="70" t="s">
        <v>2</v>
      </c>
      <c r="F569" s="70" t="s">
        <v>2</v>
      </c>
      <c r="G569" s="70" t="s">
        <v>2</v>
      </c>
      <c r="H569" s="70" t="s">
        <v>2</v>
      </c>
      <c r="I569" s="70" t="s">
        <v>2</v>
      </c>
      <c r="J569" s="70" t="s">
        <v>2</v>
      </c>
      <c r="K569" s="70" t="s">
        <v>2</v>
      </c>
      <c r="L569" s="70" t="s">
        <v>2</v>
      </c>
      <c r="M569" s="70" t="s">
        <v>2</v>
      </c>
      <c r="N569" s="70" t="s">
        <v>2</v>
      </c>
      <c r="O569" s="72" t="s">
        <v>2</v>
      </c>
      <c r="P569" s="44">
        <f t="shared" si="66"/>
        <v>0</v>
      </c>
      <c r="Q569" s="62"/>
      <c r="R569" s="62"/>
      <c r="S569" s="62"/>
      <c r="T569" s="62"/>
      <c r="U569" s="62"/>
      <c r="V569" s="62"/>
      <c r="W569" s="62"/>
    </row>
    <row r="570" spans="1:23" ht="18" hidden="1" customHeight="1" x14ac:dyDescent="0.25">
      <c r="A570" s="67" t="s">
        <v>58</v>
      </c>
      <c r="B570" s="53" t="s">
        <v>59</v>
      </c>
      <c r="C570" s="74" t="s">
        <v>2</v>
      </c>
      <c r="D570" s="74" t="s">
        <v>2</v>
      </c>
      <c r="E570" s="74" t="s">
        <v>2</v>
      </c>
      <c r="F570" s="74" t="s">
        <v>2</v>
      </c>
      <c r="G570" s="74" t="s">
        <v>2</v>
      </c>
      <c r="H570" s="74" t="s">
        <v>2</v>
      </c>
      <c r="I570" s="74" t="s">
        <v>2</v>
      </c>
      <c r="J570" s="74" t="s">
        <v>2</v>
      </c>
      <c r="K570" s="74" t="s">
        <v>2</v>
      </c>
      <c r="L570" s="74" t="s">
        <v>2</v>
      </c>
      <c r="M570" s="74" t="s">
        <v>2</v>
      </c>
      <c r="N570" s="74" t="s">
        <v>2</v>
      </c>
      <c r="O570" s="72" t="s">
        <v>2</v>
      </c>
      <c r="P570" s="44">
        <f t="shared" si="66"/>
        <v>0</v>
      </c>
      <c r="Q570" s="46"/>
      <c r="R570" s="46"/>
      <c r="S570" s="46"/>
      <c r="T570" s="46"/>
      <c r="U570" s="46"/>
      <c r="V570" s="46"/>
      <c r="W570" s="46"/>
    </row>
    <row r="571" spans="1:23" ht="18" hidden="1" customHeight="1" x14ac:dyDescent="0.25">
      <c r="A571" s="78" t="s">
        <v>2</v>
      </c>
      <c r="B571" s="77" t="s">
        <v>60</v>
      </c>
      <c r="C571" s="74" t="s">
        <v>2</v>
      </c>
      <c r="D571" s="74" t="s">
        <v>2</v>
      </c>
      <c r="E571" s="74" t="s">
        <v>2</v>
      </c>
      <c r="F571" s="74" t="s">
        <v>2</v>
      </c>
      <c r="G571" s="74" t="s">
        <v>2</v>
      </c>
      <c r="H571" s="74" t="s">
        <v>2</v>
      </c>
      <c r="I571" s="74" t="s">
        <v>2</v>
      </c>
      <c r="J571" s="74" t="s">
        <v>2</v>
      </c>
      <c r="K571" s="74" t="s">
        <v>2</v>
      </c>
      <c r="L571" s="74" t="s">
        <v>2</v>
      </c>
      <c r="M571" s="74" t="s">
        <v>2</v>
      </c>
      <c r="N571" s="74" t="s">
        <v>2</v>
      </c>
      <c r="O571" s="72" t="s">
        <v>2</v>
      </c>
      <c r="P571" s="44">
        <f t="shared" si="66"/>
        <v>0</v>
      </c>
      <c r="Q571" s="46"/>
      <c r="R571" s="46"/>
      <c r="S571" s="46"/>
      <c r="T571" s="46"/>
      <c r="U571" s="46"/>
      <c r="V571" s="46"/>
      <c r="W571" s="46"/>
    </row>
    <row r="572" spans="1:23" ht="18" hidden="1" customHeight="1" x14ac:dyDescent="0.25">
      <c r="A572" s="81" t="s">
        <v>2</v>
      </c>
      <c r="B572" s="77" t="s">
        <v>61</v>
      </c>
      <c r="C572" s="74" t="s">
        <v>2</v>
      </c>
      <c r="D572" s="74" t="s">
        <v>2</v>
      </c>
      <c r="E572" s="74" t="s">
        <v>2</v>
      </c>
      <c r="F572" s="74" t="s">
        <v>2</v>
      </c>
      <c r="G572" s="74" t="s">
        <v>2</v>
      </c>
      <c r="H572" s="74" t="s">
        <v>2</v>
      </c>
      <c r="I572" s="74" t="s">
        <v>2</v>
      </c>
      <c r="J572" s="74" t="s">
        <v>2</v>
      </c>
      <c r="K572" s="74" t="s">
        <v>2</v>
      </c>
      <c r="L572" s="74" t="s">
        <v>2</v>
      </c>
      <c r="M572" s="74" t="s">
        <v>2</v>
      </c>
      <c r="N572" s="74" t="s">
        <v>2</v>
      </c>
      <c r="O572" s="72" t="s">
        <v>2</v>
      </c>
      <c r="P572" s="44">
        <f t="shared" si="66"/>
        <v>0</v>
      </c>
      <c r="Q572" s="46"/>
      <c r="R572" s="46"/>
      <c r="S572" s="46"/>
      <c r="T572" s="46"/>
      <c r="U572" s="46"/>
      <c r="V572" s="46"/>
      <c r="W572" s="46"/>
    </row>
    <row r="573" spans="1:23" ht="18" hidden="1" customHeight="1" x14ac:dyDescent="0.25">
      <c r="A573" s="81" t="s">
        <v>62</v>
      </c>
      <c r="B573" s="53" t="s">
        <v>63</v>
      </c>
      <c r="C573" s="74" t="s">
        <v>2</v>
      </c>
      <c r="D573" s="74" t="s">
        <v>2</v>
      </c>
      <c r="E573" s="74" t="s">
        <v>2</v>
      </c>
      <c r="F573" s="74" t="s">
        <v>2</v>
      </c>
      <c r="G573" s="74" t="s">
        <v>2</v>
      </c>
      <c r="H573" s="74" t="s">
        <v>2</v>
      </c>
      <c r="I573" s="74" t="s">
        <v>2</v>
      </c>
      <c r="J573" s="74" t="s">
        <v>2</v>
      </c>
      <c r="K573" s="74" t="s">
        <v>2</v>
      </c>
      <c r="L573" s="74" t="s">
        <v>2</v>
      </c>
      <c r="M573" s="74" t="s">
        <v>2</v>
      </c>
      <c r="N573" s="74" t="s">
        <v>2</v>
      </c>
      <c r="O573" s="72" t="s">
        <v>2</v>
      </c>
      <c r="P573" s="44">
        <f t="shared" si="66"/>
        <v>0</v>
      </c>
      <c r="Q573" s="46"/>
      <c r="R573" s="46"/>
      <c r="S573" s="46"/>
      <c r="T573" s="46"/>
      <c r="U573" s="46"/>
      <c r="V573" s="46"/>
      <c r="W573" s="46"/>
    </row>
    <row r="574" spans="1:23" ht="18" hidden="1" customHeight="1" x14ac:dyDescent="0.25">
      <c r="A574" s="78" t="s">
        <v>2</v>
      </c>
      <c r="B574" s="79" t="s">
        <v>10</v>
      </c>
      <c r="C574" s="74" t="s">
        <v>2</v>
      </c>
      <c r="D574" s="74" t="s">
        <v>2</v>
      </c>
      <c r="E574" s="74" t="s">
        <v>2</v>
      </c>
      <c r="F574" s="74" t="s">
        <v>2</v>
      </c>
      <c r="G574" s="74" t="s">
        <v>2</v>
      </c>
      <c r="H574" s="74" t="s">
        <v>2</v>
      </c>
      <c r="I574" s="74" t="s">
        <v>2</v>
      </c>
      <c r="J574" s="74" t="s">
        <v>2</v>
      </c>
      <c r="K574" s="74" t="s">
        <v>2</v>
      </c>
      <c r="L574" s="74" t="s">
        <v>2</v>
      </c>
      <c r="M574" s="74" t="s">
        <v>2</v>
      </c>
      <c r="N574" s="74" t="s">
        <v>2</v>
      </c>
      <c r="O574" s="72" t="s">
        <v>2</v>
      </c>
      <c r="P574" s="44">
        <f t="shared" si="66"/>
        <v>0</v>
      </c>
      <c r="Q574" s="46"/>
      <c r="R574" s="46"/>
      <c r="S574" s="46"/>
      <c r="T574" s="46"/>
      <c r="U574" s="46"/>
      <c r="V574" s="46"/>
      <c r="W574" s="46"/>
    </row>
    <row r="575" spans="1:23" ht="18" hidden="1" customHeight="1" x14ac:dyDescent="0.25">
      <c r="A575" s="78" t="s">
        <v>2</v>
      </c>
      <c r="B575" s="79" t="s">
        <v>13</v>
      </c>
      <c r="C575" s="74" t="s">
        <v>2</v>
      </c>
      <c r="D575" s="74" t="s">
        <v>2</v>
      </c>
      <c r="E575" s="74" t="s">
        <v>2</v>
      </c>
      <c r="F575" s="74" t="s">
        <v>2</v>
      </c>
      <c r="G575" s="74" t="s">
        <v>2</v>
      </c>
      <c r="H575" s="74" t="s">
        <v>2</v>
      </c>
      <c r="I575" s="74" t="s">
        <v>2</v>
      </c>
      <c r="J575" s="74" t="s">
        <v>2</v>
      </c>
      <c r="K575" s="74" t="s">
        <v>2</v>
      </c>
      <c r="L575" s="74" t="s">
        <v>2</v>
      </c>
      <c r="M575" s="74" t="s">
        <v>2</v>
      </c>
      <c r="N575" s="74" t="s">
        <v>2</v>
      </c>
      <c r="O575" s="72" t="s">
        <v>2</v>
      </c>
      <c r="P575" s="44">
        <f t="shared" si="66"/>
        <v>0</v>
      </c>
      <c r="Q575" s="46"/>
      <c r="R575" s="46"/>
      <c r="S575" s="46"/>
      <c r="T575" s="46"/>
      <c r="U575" s="46"/>
      <c r="V575" s="46"/>
      <c r="W575" s="46"/>
    </row>
    <row r="576" spans="1:23" ht="18" hidden="1" customHeight="1" x14ac:dyDescent="0.25">
      <c r="A576" s="78" t="s">
        <v>2</v>
      </c>
      <c r="B576" s="79" t="s">
        <v>16</v>
      </c>
      <c r="C576" s="74" t="s">
        <v>2</v>
      </c>
      <c r="D576" s="74" t="s">
        <v>2</v>
      </c>
      <c r="E576" s="74" t="s">
        <v>2</v>
      </c>
      <c r="F576" s="74" t="s">
        <v>2</v>
      </c>
      <c r="G576" s="74" t="s">
        <v>2</v>
      </c>
      <c r="H576" s="74" t="s">
        <v>2</v>
      </c>
      <c r="I576" s="74" t="s">
        <v>2</v>
      </c>
      <c r="J576" s="74" t="s">
        <v>2</v>
      </c>
      <c r="K576" s="74" t="s">
        <v>2</v>
      </c>
      <c r="L576" s="74" t="s">
        <v>2</v>
      </c>
      <c r="M576" s="74" t="s">
        <v>2</v>
      </c>
      <c r="N576" s="74" t="s">
        <v>2</v>
      </c>
      <c r="O576" s="72" t="s">
        <v>2</v>
      </c>
      <c r="P576" s="44">
        <f t="shared" si="66"/>
        <v>0</v>
      </c>
      <c r="Q576" s="46"/>
      <c r="R576" s="46"/>
      <c r="S576" s="46"/>
      <c r="T576" s="46"/>
      <c r="U576" s="46"/>
      <c r="V576" s="46"/>
      <c r="W576" s="46"/>
    </row>
    <row r="577" spans="1:23" ht="18" hidden="1" customHeight="1" x14ac:dyDescent="0.25">
      <c r="A577" s="67" t="s">
        <v>2</v>
      </c>
      <c r="B577" s="79" t="s">
        <v>20</v>
      </c>
      <c r="C577" s="74" t="s">
        <v>2</v>
      </c>
      <c r="D577" s="74" t="s">
        <v>2</v>
      </c>
      <c r="E577" s="74" t="s">
        <v>2</v>
      </c>
      <c r="F577" s="74" t="s">
        <v>2</v>
      </c>
      <c r="G577" s="74" t="s">
        <v>2</v>
      </c>
      <c r="H577" s="74" t="s">
        <v>2</v>
      </c>
      <c r="I577" s="74" t="s">
        <v>2</v>
      </c>
      <c r="J577" s="74" t="s">
        <v>2</v>
      </c>
      <c r="K577" s="74" t="s">
        <v>2</v>
      </c>
      <c r="L577" s="74" t="s">
        <v>2</v>
      </c>
      <c r="M577" s="74" t="s">
        <v>2</v>
      </c>
      <c r="N577" s="74" t="s">
        <v>2</v>
      </c>
      <c r="O577" s="72" t="s">
        <v>2</v>
      </c>
      <c r="P577" s="44">
        <f t="shared" si="66"/>
        <v>0</v>
      </c>
      <c r="Q577" s="46"/>
      <c r="R577" s="46"/>
      <c r="S577" s="46"/>
      <c r="T577" s="46"/>
      <c r="U577" s="46"/>
      <c r="V577" s="46"/>
      <c r="W577" s="46"/>
    </row>
    <row r="578" spans="1:23" ht="18" customHeight="1" x14ac:dyDescent="0.3">
      <c r="A578" s="443" t="s">
        <v>81</v>
      </c>
      <c r="B578" s="443"/>
      <c r="C578" s="443"/>
      <c r="D578" s="443"/>
      <c r="E578" s="443"/>
      <c r="F578" s="443"/>
      <c r="G578" s="443"/>
      <c r="H578" s="443"/>
      <c r="I578" s="443"/>
      <c r="J578" s="443"/>
      <c r="K578" s="443"/>
      <c r="L578" s="443"/>
      <c r="M578" s="443"/>
      <c r="N578" s="443"/>
      <c r="O578" s="116" t="s">
        <v>2</v>
      </c>
      <c r="P578" s="44">
        <f t="shared" ref="P578:P611" si="67">SUM(C578:N578)</f>
        <v>0</v>
      </c>
      <c r="Q578" s="46"/>
      <c r="R578" s="46"/>
      <c r="S578" s="46"/>
      <c r="T578" s="46"/>
      <c r="U578" s="46"/>
      <c r="V578" s="46"/>
      <c r="W578" s="46"/>
    </row>
    <row r="579" spans="1:23" ht="18" customHeight="1" x14ac:dyDescent="0.35">
      <c r="A579" s="432" t="s">
        <v>1</v>
      </c>
      <c r="B579" s="432"/>
      <c r="C579" s="432"/>
      <c r="D579" s="432"/>
      <c r="E579" s="432"/>
      <c r="F579" s="432"/>
      <c r="G579" s="432"/>
      <c r="H579" s="432"/>
      <c r="I579" s="432"/>
      <c r="J579" s="432"/>
      <c r="K579" s="432"/>
      <c r="L579" s="432"/>
      <c r="M579" s="432"/>
      <c r="N579" s="432"/>
      <c r="O579" s="432"/>
      <c r="P579" s="44">
        <f t="shared" si="67"/>
        <v>0</v>
      </c>
      <c r="Q579" s="46"/>
      <c r="R579" s="46"/>
      <c r="S579" s="46"/>
      <c r="T579" s="46"/>
      <c r="U579" s="46"/>
      <c r="V579" s="46"/>
      <c r="W579" s="46"/>
    </row>
    <row r="580" spans="1:23" ht="59.25" customHeight="1" x14ac:dyDescent="0.25">
      <c r="A580" s="47" t="s">
        <v>2</v>
      </c>
      <c r="B580" s="48" t="s">
        <v>2</v>
      </c>
      <c r="C580" s="48" t="s">
        <v>3</v>
      </c>
      <c r="D580" s="48" t="s">
        <v>4</v>
      </c>
      <c r="E580" s="48" t="s">
        <v>5</v>
      </c>
      <c r="F580" s="48" t="s">
        <v>6</v>
      </c>
      <c r="G580" s="49"/>
      <c r="H580" s="49"/>
      <c r="I580" s="49"/>
      <c r="J580" s="49"/>
      <c r="K580" s="49"/>
      <c r="L580" s="289"/>
      <c r="M580" s="290"/>
      <c r="N580" s="290"/>
      <c r="O580" s="290"/>
      <c r="P580" s="44">
        <f t="shared" si="67"/>
        <v>0</v>
      </c>
      <c r="Q580" s="46"/>
      <c r="R580" s="46"/>
      <c r="S580" s="46"/>
      <c r="T580" s="46"/>
      <c r="U580" s="46"/>
      <c r="V580" s="46"/>
      <c r="W580" s="46"/>
    </row>
    <row r="581" spans="1:23" ht="18" customHeight="1" x14ac:dyDescent="0.25">
      <c r="A581" s="52" t="s">
        <v>9</v>
      </c>
      <c r="B581" s="53" t="s">
        <v>10</v>
      </c>
      <c r="C581" s="54">
        <v>21425.18</v>
      </c>
      <c r="D581" s="53">
        <f>C589+D589+E589+F589+G589+H589+I589+J589+K589+L589+M589+N589</f>
        <v>5142.22</v>
      </c>
      <c r="E581" s="53">
        <v>5142</v>
      </c>
      <c r="F581" s="54">
        <f>D581-E581</f>
        <v>0.22000000000025466</v>
      </c>
      <c r="G581" s="49"/>
      <c r="H581" s="49"/>
      <c r="I581" s="49"/>
      <c r="J581" s="49"/>
      <c r="K581" s="49"/>
      <c r="L581" s="289"/>
      <c r="M581" s="290"/>
      <c r="N581" s="291"/>
      <c r="O581" s="292"/>
      <c r="P581" s="44">
        <f t="shared" si="67"/>
        <v>31709.620000000003</v>
      </c>
      <c r="Q581" s="46"/>
      <c r="R581" s="46"/>
      <c r="S581" s="46"/>
      <c r="T581" s="46"/>
      <c r="U581" s="46"/>
      <c r="V581" s="46"/>
      <c r="W581" s="46"/>
    </row>
    <row r="582" spans="1:23" ht="18" customHeight="1" x14ac:dyDescent="0.25">
      <c r="A582" s="52" t="s">
        <v>12</v>
      </c>
      <c r="B582" s="53" t="s">
        <v>13</v>
      </c>
      <c r="C582" s="54">
        <v>6201.6</v>
      </c>
      <c r="D582" s="53">
        <f>C592+D592+E592+F592+G592+H592+I592+J592+K592+L592+M592+N592</f>
        <v>5643.67</v>
      </c>
      <c r="E582" s="53">
        <v>5644</v>
      </c>
      <c r="F582" s="54">
        <f t="shared" ref="F582:F583" si="68">D582-E582</f>
        <v>-0.32999999999992724</v>
      </c>
      <c r="G582" s="49"/>
      <c r="H582" s="49"/>
      <c r="I582" s="49"/>
      <c r="J582" s="49"/>
      <c r="K582" s="49"/>
      <c r="L582" s="289"/>
      <c r="M582" s="290"/>
      <c r="N582" s="291"/>
      <c r="O582" s="292"/>
      <c r="P582" s="44">
        <f t="shared" si="67"/>
        <v>17488.940000000002</v>
      </c>
      <c r="Q582" s="46"/>
      <c r="R582" s="46"/>
      <c r="S582" s="46"/>
      <c r="T582" s="46"/>
      <c r="U582" s="46"/>
      <c r="V582" s="46"/>
      <c r="W582" s="46"/>
    </row>
    <row r="583" spans="1:23" ht="18" customHeight="1" x14ac:dyDescent="0.25">
      <c r="A583" s="52" t="s">
        <v>15</v>
      </c>
      <c r="B583" s="53" t="s">
        <v>16</v>
      </c>
      <c r="C583" s="53">
        <v>0</v>
      </c>
      <c r="D583" s="53">
        <v>0</v>
      </c>
      <c r="E583" s="53">
        <v>0</v>
      </c>
      <c r="F583" s="54">
        <f t="shared" si="68"/>
        <v>0</v>
      </c>
      <c r="G583" s="49"/>
      <c r="H583" s="49"/>
      <c r="I583" s="49"/>
      <c r="J583" s="49"/>
      <c r="K583" s="49"/>
      <c r="L583" s="289"/>
      <c r="M583" s="290"/>
      <c r="N583" s="290"/>
      <c r="O583" s="293"/>
      <c r="P583" s="44">
        <f t="shared" si="67"/>
        <v>0</v>
      </c>
      <c r="Q583" s="46"/>
      <c r="R583" s="46"/>
      <c r="S583" s="46"/>
      <c r="T583" s="46"/>
      <c r="U583" s="46"/>
      <c r="V583" s="46"/>
      <c r="W583" s="46"/>
    </row>
    <row r="584" spans="1:23" ht="18" customHeight="1" x14ac:dyDescent="0.25">
      <c r="A584" s="52" t="s">
        <v>19</v>
      </c>
      <c r="B584" s="53" t="s">
        <v>20</v>
      </c>
      <c r="C584" s="53">
        <v>0</v>
      </c>
      <c r="D584" s="53">
        <v>0</v>
      </c>
      <c r="E584" s="53">
        <v>0</v>
      </c>
      <c r="F584" s="53">
        <v>0</v>
      </c>
      <c r="G584" s="49"/>
      <c r="H584" s="49"/>
      <c r="I584" s="49"/>
      <c r="J584" s="49"/>
      <c r="K584" s="49"/>
      <c r="L584" s="289"/>
      <c r="M584" s="289"/>
      <c r="N584" s="294"/>
      <c r="O584" s="295"/>
      <c r="P584" s="44">
        <f t="shared" si="67"/>
        <v>0</v>
      </c>
      <c r="Q584" s="46"/>
      <c r="R584" s="46"/>
      <c r="S584" s="46"/>
      <c r="T584" s="46"/>
      <c r="U584" s="46"/>
      <c r="V584" s="46"/>
      <c r="W584" s="46"/>
    </row>
    <row r="585" spans="1:23" ht="18" customHeight="1" x14ac:dyDescent="0.25">
      <c r="A585" s="52" t="s">
        <v>21</v>
      </c>
      <c r="B585" s="53" t="s">
        <v>22</v>
      </c>
      <c r="C585" s="53">
        <v>0</v>
      </c>
      <c r="D585" s="53">
        <v>0</v>
      </c>
      <c r="E585" s="53">
        <v>0</v>
      </c>
      <c r="F585" s="53">
        <v>0</v>
      </c>
      <c r="G585" s="49"/>
      <c r="H585" s="49"/>
      <c r="I585" s="49"/>
      <c r="J585" s="49"/>
      <c r="K585" s="49"/>
      <c r="L585" s="49"/>
      <c r="M585" s="49"/>
      <c r="N585" s="60"/>
      <c r="O585" s="61"/>
      <c r="P585" s="44">
        <f t="shared" si="67"/>
        <v>0</v>
      </c>
      <c r="Q585" s="46"/>
      <c r="R585" s="46"/>
      <c r="S585" s="46"/>
      <c r="T585" s="46"/>
      <c r="U585" s="46"/>
      <c r="V585" s="46"/>
      <c r="W585" s="46"/>
    </row>
    <row r="586" spans="1:23" ht="18" customHeight="1" x14ac:dyDescent="0.25">
      <c r="A586" s="49"/>
      <c r="B586" s="49"/>
      <c r="C586" s="49"/>
      <c r="D586" s="49"/>
      <c r="E586" s="49"/>
      <c r="F586" s="49"/>
      <c r="G586" s="49"/>
      <c r="H586" s="49"/>
      <c r="I586" s="49"/>
      <c r="J586" s="49"/>
      <c r="K586" s="49"/>
      <c r="L586" s="49"/>
      <c r="M586" s="49"/>
      <c r="N586" s="60"/>
      <c r="O586" s="61"/>
      <c r="P586" s="44">
        <f t="shared" si="67"/>
        <v>0</v>
      </c>
      <c r="Q586" s="46"/>
      <c r="R586" s="46"/>
      <c r="S586" s="46"/>
      <c r="T586" s="46"/>
      <c r="U586" s="46"/>
      <c r="V586" s="46"/>
      <c r="W586" s="46"/>
    </row>
    <row r="587" spans="1:23" ht="18" customHeight="1" x14ac:dyDescent="0.25">
      <c r="A587" s="63" t="s">
        <v>2</v>
      </c>
      <c r="B587" s="64" t="s">
        <v>23</v>
      </c>
      <c r="C587" s="65" t="s">
        <v>24</v>
      </c>
      <c r="D587" s="65" t="s">
        <v>25</v>
      </c>
      <c r="E587" s="65" t="s">
        <v>26</v>
      </c>
      <c r="F587" s="65" t="s">
        <v>27</v>
      </c>
      <c r="G587" s="65" t="s">
        <v>28</v>
      </c>
      <c r="H587" s="65" t="s">
        <v>29</v>
      </c>
      <c r="I587" s="65" t="s">
        <v>30</v>
      </c>
      <c r="J587" s="65" t="s">
        <v>31</v>
      </c>
      <c r="K587" s="65" t="s">
        <v>32</v>
      </c>
      <c r="L587" s="65" t="s">
        <v>33</v>
      </c>
      <c r="M587" s="65" t="s">
        <v>34</v>
      </c>
      <c r="N587" s="65" t="s">
        <v>35</v>
      </c>
      <c r="O587" s="66" t="s">
        <v>36</v>
      </c>
      <c r="P587" s="44">
        <f t="shared" si="67"/>
        <v>0</v>
      </c>
      <c r="Q587" s="46"/>
      <c r="R587" s="46"/>
      <c r="S587" s="46"/>
      <c r="T587" s="46"/>
      <c r="U587" s="46"/>
      <c r="V587" s="46"/>
      <c r="W587" s="46"/>
    </row>
    <row r="588" spans="1:23" ht="18" customHeight="1" x14ac:dyDescent="0.3">
      <c r="A588" s="67" t="s">
        <v>2</v>
      </c>
      <c r="B588" s="428" t="s">
        <v>37</v>
      </c>
      <c r="C588" s="428"/>
      <c r="D588" s="428"/>
      <c r="E588" s="428"/>
      <c r="F588" s="428"/>
      <c r="G588" s="428"/>
      <c r="H588" s="428"/>
      <c r="I588" s="428"/>
      <c r="J588" s="428"/>
      <c r="K588" s="428"/>
      <c r="L588" s="428"/>
      <c r="M588" s="428"/>
      <c r="N588" s="428"/>
      <c r="O588" s="429"/>
      <c r="P588" s="44">
        <f t="shared" si="67"/>
        <v>0</v>
      </c>
      <c r="Q588" s="46"/>
      <c r="R588" s="46"/>
      <c r="S588" s="46"/>
      <c r="T588" s="46"/>
      <c r="U588" s="46"/>
      <c r="V588" s="46"/>
      <c r="W588" s="46"/>
    </row>
    <row r="589" spans="1:23" ht="18" customHeight="1" x14ac:dyDescent="0.25">
      <c r="A589" s="68" t="s">
        <v>9</v>
      </c>
      <c r="B589" s="69" t="s">
        <v>38</v>
      </c>
      <c r="C589" s="70">
        <v>105.49</v>
      </c>
      <c r="D589" s="70">
        <v>71.650000000000006</v>
      </c>
      <c r="E589" s="70">
        <v>81.760000000000005</v>
      </c>
      <c r="F589" s="70">
        <v>78.23</v>
      </c>
      <c r="G589" s="70">
        <v>485.35</v>
      </c>
      <c r="H589" s="70">
        <v>549.26</v>
      </c>
      <c r="I589" s="70">
        <v>551.41999999999996</v>
      </c>
      <c r="J589" s="70">
        <v>448.49</v>
      </c>
      <c r="K589" s="70">
        <v>674.08</v>
      </c>
      <c r="L589" s="70">
        <v>674.05</v>
      </c>
      <c r="M589" s="70">
        <v>711.22</v>
      </c>
      <c r="N589" s="70">
        <v>711.22</v>
      </c>
      <c r="O589" s="192">
        <f>SUM(C589:N589)/12</f>
        <v>428.51833333333337</v>
      </c>
      <c r="P589" s="238">
        <f>SUM(C589:N589)</f>
        <v>5142.22</v>
      </c>
      <c r="Q589" s="94">
        <f>D581-P589</f>
        <v>0</v>
      </c>
      <c r="R589" s="62" t="s">
        <v>154</v>
      </c>
      <c r="S589" s="62"/>
      <c r="T589" s="62"/>
      <c r="U589" s="62"/>
      <c r="V589" s="62"/>
      <c r="W589" s="62"/>
    </row>
    <row r="590" spans="1:23" ht="18" customHeight="1" x14ac:dyDescent="0.25">
      <c r="A590" s="67" t="s">
        <v>2</v>
      </c>
      <c r="B590" s="53" t="s">
        <v>39</v>
      </c>
      <c r="C590" s="75">
        <v>2083.7199999999998</v>
      </c>
      <c r="D590" s="75">
        <v>1658.19</v>
      </c>
      <c r="E590" s="75">
        <v>1667.45</v>
      </c>
      <c r="F590" s="75">
        <v>1593.58</v>
      </c>
      <c r="G590" s="75">
        <v>1509.96</v>
      </c>
      <c r="H590" s="75">
        <v>1412.25</v>
      </c>
      <c r="I590" s="75">
        <v>1542.73</v>
      </c>
      <c r="J590" s="75">
        <v>1387.3</v>
      </c>
      <c r="K590" s="75">
        <v>2085</v>
      </c>
      <c r="L590" s="75">
        <v>2085</v>
      </c>
      <c r="M590" s="75">
        <v>2200</v>
      </c>
      <c r="N590" s="75">
        <v>2200</v>
      </c>
      <c r="O590" s="193">
        <f t="shared" ref="O590:O593" si="69">SUM(C590:N590)/12</f>
        <v>1785.4316666666666</v>
      </c>
      <c r="P590" s="44">
        <f>SUM(C590:N590)</f>
        <v>21425.18</v>
      </c>
      <c r="Q590" s="46"/>
      <c r="R590" s="46"/>
      <c r="S590" s="46"/>
      <c r="T590" s="46"/>
      <c r="U590" s="46"/>
      <c r="V590" s="46"/>
      <c r="W590" s="46"/>
    </row>
    <row r="591" spans="1:23" ht="18" customHeight="1" x14ac:dyDescent="0.25">
      <c r="A591" s="67" t="s">
        <v>2</v>
      </c>
      <c r="B591" s="76" t="s">
        <v>40</v>
      </c>
      <c r="C591" s="74"/>
      <c r="D591" s="74"/>
      <c r="E591" s="74"/>
      <c r="F591" s="74"/>
      <c r="G591" s="74"/>
      <c r="H591" s="74"/>
      <c r="I591" s="74"/>
      <c r="J591" s="74"/>
      <c r="K591" s="74"/>
      <c r="L591" s="74"/>
      <c r="M591" s="74"/>
      <c r="N591" s="74"/>
      <c r="O591" s="192"/>
      <c r="P591" s="44">
        <f t="shared" si="67"/>
        <v>0</v>
      </c>
      <c r="Q591" s="46"/>
      <c r="R591" s="46"/>
      <c r="S591" s="46"/>
      <c r="T591" s="46"/>
      <c r="U591" s="46"/>
      <c r="V591" s="46"/>
      <c r="W591" s="46"/>
    </row>
    <row r="592" spans="1:23" ht="18" customHeight="1" x14ac:dyDescent="0.25">
      <c r="A592" s="68" t="s">
        <v>12</v>
      </c>
      <c r="B592" s="69" t="s">
        <v>41</v>
      </c>
      <c r="C592" s="70">
        <v>928.16</v>
      </c>
      <c r="D592" s="70">
        <v>755.73</v>
      </c>
      <c r="E592" s="70">
        <v>603.16999999999996</v>
      </c>
      <c r="F592" s="70">
        <v>786.38</v>
      </c>
      <c r="G592" s="70">
        <v>214.52</v>
      </c>
      <c r="H592" s="70">
        <v>30.37</v>
      </c>
      <c r="I592" s="70">
        <v>23.47</v>
      </c>
      <c r="J592" s="70">
        <v>17.34</v>
      </c>
      <c r="K592" s="70">
        <v>17.34</v>
      </c>
      <c r="L592" s="70">
        <v>755.73</v>
      </c>
      <c r="M592" s="70">
        <v>755.73</v>
      </c>
      <c r="N592" s="70">
        <v>755.73</v>
      </c>
      <c r="O592" s="192">
        <f t="shared" si="69"/>
        <v>470.30583333333334</v>
      </c>
      <c r="P592" s="238">
        <f>SUM(C592:N592)</f>
        <v>5643.67</v>
      </c>
      <c r="Q592" s="94">
        <f>D582-P592</f>
        <v>0</v>
      </c>
      <c r="R592" s="62"/>
      <c r="S592" s="62"/>
      <c r="T592" s="62"/>
      <c r="U592" s="62"/>
      <c r="V592" s="62"/>
      <c r="W592" s="62"/>
    </row>
    <row r="593" spans="1:23" ht="18" customHeight="1" x14ac:dyDescent="0.25">
      <c r="A593" s="67" t="s">
        <v>2</v>
      </c>
      <c r="B593" s="95" t="s">
        <v>244</v>
      </c>
      <c r="C593" s="74">
        <v>516.79999999999995</v>
      </c>
      <c r="D593" s="74">
        <v>516.79999999999995</v>
      </c>
      <c r="E593" s="74">
        <v>516.79999999999995</v>
      </c>
      <c r="F593" s="74">
        <v>516.79999999999995</v>
      </c>
      <c r="G593" s="74">
        <v>516.79999999999995</v>
      </c>
      <c r="H593" s="74">
        <v>516.79999999999995</v>
      </c>
      <c r="I593" s="74">
        <v>516.79999999999995</v>
      </c>
      <c r="J593" s="74">
        <v>516.79999999999995</v>
      </c>
      <c r="K593" s="74">
        <v>516.79999999999995</v>
      </c>
      <c r="L593" s="74">
        <v>516.79999999999995</v>
      </c>
      <c r="M593" s="74">
        <v>516.79999999999995</v>
      </c>
      <c r="N593" s="74">
        <v>516.79999999999995</v>
      </c>
      <c r="O593" s="193">
        <f t="shared" si="69"/>
        <v>516.80000000000007</v>
      </c>
      <c r="P593" s="44">
        <f>SUM(C593:N593)</f>
        <v>6201.6000000000013</v>
      </c>
      <c r="Q593" s="46"/>
      <c r="R593" s="46"/>
      <c r="S593" s="46"/>
      <c r="T593" s="46"/>
      <c r="U593" s="46"/>
      <c r="V593" s="46"/>
      <c r="W593" s="46"/>
    </row>
    <row r="594" spans="1:23" ht="18" customHeight="1" x14ac:dyDescent="0.25">
      <c r="A594" s="67" t="s">
        <v>2</v>
      </c>
      <c r="B594" s="76" t="s">
        <v>40</v>
      </c>
      <c r="C594" s="74"/>
      <c r="D594" s="74"/>
      <c r="E594" s="74"/>
      <c r="F594" s="74"/>
      <c r="G594" s="74"/>
      <c r="H594" s="74"/>
      <c r="I594" s="74"/>
      <c r="J594" s="74"/>
      <c r="K594" s="74"/>
      <c r="L594" s="74"/>
      <c r="M594" s="74"/>
      <c r="N594" s="74"/>
      <c r="O594" s="74"/>
      <c r="P594" s="44">
        <f t="shared" si="67"/>
        <v>0</v>
      </c>
      <c r="Q594" s="46"/>
      <c r="R594" s="46"/>
      <c r="S594" s="46"/>
      <c r="T594" s="46"/>
      <c r="U594" s="46"/>
      <c r="V594" s="46"/>
      <c r="W594" s="46"/>
    </row>
    <row r="595" spans="1:23" ht="18" customHeight="1" x14ac:dyDescent="0.25">
      <c r="A595" s="68" t="s">
        <v>15</v>
      </c>
      <c r="B595" s="69" t="s">
        <v>47</v>
      </c>
      <c r="C595" s="70"/>
      <c r="D595" s="70"/>
      <c r="E595" s="70"/>
      <c r="F595" s="70"/>
      <c r="G595" s="70"/>
      <c r="H595" s="70"/>
      <c r="I595" s="70"/>
      <c r="J595" s="70"/>
      <c r="K595" s="70"/>
      <c r="L595" s="70"/>
      <c r="M595" s="70"/>
      <c r="N595" s="70"/>
      <c r="O595" s="70"/>
      <c r="P595" s="44">
        <f t="shared" si="67"/>
        <v>0</v>
      </c>
      <c r="Q595" s="62"/>
      <c r="R595" s="62"/>
      <c r="S595" s="62"/>
      <c r="T595" s="62"/>
      <c r="U595" s="62"/>
      <c r="V595" s="62"/>
      <c r="W595" s="62"/>
    </row>
    <row r="596" spans="1:23" ht="18" customHeight="1" x14ac:dyDescent="0.25">
      <c r="A596" s="67" t="s">
        <v>2</v>
      </c>
      <c r="B596" s="53" t="s">
        <v>46</v>
      </c>
      <c r="C596" s="74"/>
      <c r="D596" s="74"/>
      <c r="E596" s="74"/>
      <c r="F596" s="74"/>
      <c r="G596" s="74"/>
      <c r="H596" s="74"/>
      <c r="I596" s="74"/>
      <c r="J596" s="74"/>
      <c r="K596" s="74"/>
      <c r="L596" s="74"/>
      <c r="M596" s="74"/>
      <c r="N596" s="74"/>
      <c r="O596" s="74"/>
      <c r="P596" s="44">
        <f t="shared" si="67"/>
        <v>0</v>
      </c>
      <c r="Q596" s="46"/>
      <c r="R596" s="46"/>
      <c r="S596" s="46"/>
      <c r="T596" s="46"/>
      <c r="U596" s="46"/>
      <c r="V596" s="46"/>
      <c r="W596" s="46"/>
    </row>
    <row r="597" spans="1:23" ht="18" customHeight="1" x14ac:dyDescent="0.25">
      <c r="A597" s="67" t="s">
        <v>2</v>
      </c>
      <c r="B597" s="76" t="s">
        <v>40</v>
      </c>
      <c r="C597" s="74"/>
      <c r="D597" s="74"/>
      <c r="E597" s="74"/>
      <c r="F597" s="74"/>
      <c r="G597" s="74"/>
      <c r="H597" s="74"/>
      <c r="I597" s="74"/>
      <c r="J597" s="74"/>
      <c r="K597" s="74"/>
      <c r="L597" s="74"/>
      <c r="M597" s="74"/>
      <c r="N597" s="74"/>
      <c r="O597" s="74"/>
      <c r="P597" s="44">
        <f t="shared" si="67"/>
        <v>0</v>
      </c>
      <c r="Q597" s="46"/>
      <c r="R597" s="46"/>
      <c r="S597" s="46"/>
      <c r="T597" s="46"/>
      <c r="U597" s="46"/>
      <c r="V597" s="46"/>
      <c r="W597" s="46"/>
    </row>
    <row r="598" spans="1:23" ht="18" customHeight="1" x14ac:dyDescent="0.25">
      <c r="A598" s="68" t="s">
        <v>19</v>
      </c>
      <c r="B598" s="69" t="s">
        <v>51</v>
      </c>
      <c r="C598" s="70"/>
      <c r="D598" s="70"/>
      <c r="E598" s="70"/>
      <c r="F598" s="70"/>
      <c r="G598" s="70"/>
      <c r="H598" s="70"/>
      <c r="I598" s="70"/>
      <c r="J598" s="70"/>
      <c r="K598" s="70"/>
      <c r="L598" s="70"/>
      <c r="M598" s="70"/>
      <c r="N598" s="70"/>
      <c r="O598" s="70"/>
      <c r="P598" s="44">
        <f t="shared" si="67"/>
        <v>0</v>
      </c>
      <c r="Q598" s="62"/>
      <c r="R598" s="62"/>
      <c r="S598" s="62"/>
      <c r="T598" s="62"/>
      <c r="U598" s="62"/>
      <c r="V598" s="62"/>
      <c r="W598" s="62"/>
    </row>
    <row r="599" spans="1:23" ht="18" customHeight="1" x14ac:dyDescent="0.25">
      <c r="A599" s="67" t="s">
        <v>52</v>
      </c>
      <c r="B599" s="77" t="s">
        <v>53</v>
      </c>
      <c r="C599" s="74"/>
      <c r="D599" s="74"/>
      <c r="E599" s="74"/>
      <c r="F599" s="74"/>
      <c r="G599" s="74"/>
      <c r="H599" s="74"/>
      <c r="I599" s="74"/>
      <c r="J599" s="74"/>
      <c r="K599" s="74"/>
      <c r="L599" s="74"/>
      <c r="M599" s="74"/>
      <c r="N599" s="74"/>
      <c r="O599" s="74"/>
      <c r="P599" s="44">
        <f t="shared" si="67"/>
        <v>0</v>
      </c>
      <c r="Q599" s="46"/>
      <c r="R599" s="46"/>
      <c r="S599" s="46"/>
      <c r="T599" s="46"/>
      <c r="U599" s="46"/>
      <c r="V599" s="46"/>
      <c r="W599" s="46"/>
    </row>
    <row r="600" spans="1:23" ht="18" customHeight="1" x14ac:dyDescent="0.25">
      <c r="A600" s="67" t="s">
        <v>2</v>
      </c>
      <c r="B600" s="77" t="s">
        <v>54</v>
      </c>
      <c r="C600" s="74"/>
      <c r="D600" s="74"/>
      <c r="E600" s="74"/>
      <c r="F600" s="74"/>
      <c r="G600" s="74"/>
      <c r="H600" s="74"/>
      <c r="I600" s="74"/>
      <c r="J600" s="74"/>
      <c r="K600" s="74"/>
      <c r="L600" s="74"/>
      <c r="M600" s="74"/>
      <c r="N600" s="74"/>
      <c r="O600" s="74"/>
      <c r="P600" s="44">
        <f t="shared" si="67"/>
        <v>0</v>
      </c>
      <c r="Q600" s="46"/>
      <c r="R600" s="46"/>
      <c r="S600" s="46"/>
      <c r="T600" s="46"/>
      <c r="U600" s="46"/>
      <c r="V600" s="46"/>
      <c r="W600" s="46"/>
    </row>
    <row r="601" spans="1:23" ht="18" customHeight="1" x14ac:dyDescent="0.25">
      <c r="A601" s="67" t="s">
        <v>55</v>
      </c>
      <c r="B601" s="77" t="s">
        <v>53</v>
      </c>
      <c r="C601" s="74"/>
      <c r="D601" s="74"/>
      <c r="E601" s="74"/>
      <c r="F601" s="74"/>
      <c r="G601" s="74"/>
      <c r="H601" s="74"/>
      <c r="I601" s="74"/>
      <c r="J601" s="74"/>
      <c r="K601" s="74"/>
      <c r="L601" s="74"/>
      <c r="M601" s="74"/>
      <c r="N601" s="74"/>
      <c r="O601" s="74"/>
      <c r="P601" s="44">
        <f t="shared" si="67"/>
        <v>0</v>
      </c>
      <c r="Q601" s="46"/>
      <c r="R601" s="46"/>
      <c r="S601" s="46"/>
      <c r="T601" s="46"/>
      <c r="U601" s="46"/>
      <c r="V601" s="46"/>
      <c r="W601" s="46"/>
    </row>
    <row r="602" spans="1:23" ht="18" customHeight="1" x14ac:dyDescent="0.25">
      <c r="A602" s="67" t="s">
        <v>2</v>
      </c>
      <c r="B602" s="77" t="s">
        <v>54</v>
      </c>
      <c r="C602" s="74"/>
      <c r="D602" s="74"/>
      <c r="E602" s="74"/>
      <c r="F602" s="74"/>
      <c r="G602" s="74"/>
      <c r="H602" s="74"/>
      <c r="I602" s="74"/>
      <c r="J602" s="74"/>
      <c r="K602" s="74"/>
      <c r="L602" s="74"/>
      <c r="M602" s="74"/>
      <c r="N602" s="74"/>
      <c r="O602" s="74"/>
      <c r="P602" s="44">
        <f t="shared" si="67"/>
        <v>0</v>
      </c>
      <c r="Q602" s="46"/>
      <c r="R602" s="46"/>
      <c r="S602" s="46"/>
      <c r="T602" s="46"/>
      <c r="U602" s="46"/>
      <c r="V602" s="46"/>
      <c r="W602" s="46"/>
    </row>
    <row r="603" spans="1:23" ht="18" customHeight="1" x14ac:dyDescent="0.25">
      <c r="A603" s="68" t="s">
        <v>56</v>
      </c>
      <c r="B603" s="69" t="s">
        <v>57</v>
      </c>
      <c r="C603" s="70"/>
      <c r="D603" s="70"/>
      <c r="E603" s="70"/>
      <c r="F603" s="70"/>
      <c r="G603" s="70"/>
      <c r="H603" s="70"/>
      <c r="I603" s="70"/>
      <c r="J603" s="70"/>
      <c r="K603" s="70"/>
      <c r="L603" s="70"/>
      <c r="M603" s="70"/>
      <c r="N603" s="70"/>
      <c r="O603" s="70"/>
      <c r="P603" s="44">
        <f t="shared" si="67"/>
        <v>0</v>
      </c>
      <c r="Q603" s="62"/>
      <c r="R603" s="62"/>
      <c r="S603" s="62"/>
      <c r="T603" s="62"/>
      <c r="U603" s="62"/>
      <c r="V603" s="62"/>
      <c r="W603" s="62"/>
    </row>
    <row r="604" spans="1:23" ht="18" customHeight="1" x14ac:dyDescent="0.25">
      <c r="A604" s="67" t="s">
        <v>58</v>
      </c>
      <c r="B604" s="53" t="s">
        <v>59</v>
      </c>
      <c r="C604" s="74"/>
      <c r="D604" s="74"/>
      <c r="E604" s="74"/>
      <c r="F604" s="74"/>
      <c r="G604" s="74"/>
      <c r="H604" s="74"/>
      <c r="I604" s="74"/>
      <c r="J604" s="74"/>
      <c r="K604" s="74"/>
      <c r="L604" s="74"/>
      <c r="M604" s="74"/>
      <c r="N604" s="74"/>
      <c r="O604" s="74"/>
      <c r="P604" s="44">
        <f t="shared" si="67"/>
        <v>0</v>
      </c>
      <c r="Q604" s="46"/>
      <c r="R604" s="46"/>
      <c r="S604" s="46"/>
    </row>
    <row r="605" spans="1:23" ht="18" customHeight="1" x14ac:dyDescent="0.25">
      <c r="A605" s="67" t="s">
        <v>2</v>
      </c>
      <c r="B605" s="53" t="s">
        <v>60</v>
      </c>
      <c r="C605" s="75"/>
      <c r="D605" s="75"/>
      <c r="E605" s="75"/>
      <c r="F605" s="75"/>
      <c r="G605" s="75"/>
      <c r="H605" s="75"/>
      <c r="I605" s="75"/>
      <c r="J605" s="75"/>
      <c r="K605" s="75"/>
      <c r="L605" s="75"/>
      <c r="M605" s="75"/>
      <c r="N605" s="75"/>
      <c r="O605" s="75"/>
      <c r="P605" s="44">
        <f t="shared" si="67"/>
        <v>0</v>
      </c>
      <c r="Q605" s="46"/>
      <c r="R605" s="46"/>
      <c r="W605" s="46"/>
    </row>
    <row r="606" spans="1:23" ht="18" customHeight="1" x14ac:dyDescent="0.25">
      <c r="A606" s="67" t="s">
        <v>2</v>
      </c>
      <c r="B606" s="53" t="s">
        <v>61</v>
      </c>
      <c r="C606" s="74"/>
      <c r="D606" s="74"/>
      <c r="E606" s="74"/>
      <c r="F606" s="74"/>
      <c r="G606" s="74"/>
      <c r="H606" s="74"/>
      <c r="I606" s="74"/>
      <c r="J606" s="74"/>
      <c r="K606" s="74"/>
      <c r="L606" s="74"/>
      <c r="M606" s="74"/>
      <c r="N606" s="74"/>
      <c r="O606" s="74"/>
      <c r="P606" s="44">
        <f t="shared" si="67"/>
        <v>0</v>
      </c>
      <c r="Q606" s="46"/>
      <c r="R606" s="46"/>
      <c r="S606" s="46"/>
      <c r="T606" s="46"/>
      <c r="U606" s="46"/>
      <c r="V606" s="46"/>
      <c r="W606" s="46"/>
    </row>
    <row r="607" spans="1:23" ht="18" customHeight="1" x14ac:dyDescent="0.25">
      <c r="A607" s="78" t="s">
        <v>62</v>
      </c>
      <c r="B607" s="53" t="s">
        <v>63</v>
      </c>
      <c r="C607" s="74"/>
      <c r="D607" s="74"/>
      <c r="E607" s="74"/>
      <c r="F607" s="74"/>
      <c r="G607" s="74"/>
      <c r="H607" s="74"/>
      <c r="I607" s="74"/>
      <c r="J607" s="74"/>
      <c r="K607" s="74"/>
      <c r="L607" s="74"/>
      <c r="M607" s="74"/>
      <c r="N607" s="74"/>
      <c r="O607" s="74"/>
      <c r="P607" s="44">
        <f t="shared" si="67"/>
        <v>0</v>
      </c>
      <c r="Q607" s="46"/>
      <c r="R607" s="46"/>
      <c r="S607" s="46"/>
      <c r="T607" s="46"/>
      <c r="U607" s="46"/>
      <c r="V607" s="46"/>
      <c r="W607" s="46"/>
    </row>
    <row r="608" spans="1:23" ht="18" customHeight="1" x14ac:dyDescent="0.25">
      <c r="A608" s="78" t="s">
        <v>2</v>
      </c>
      <c r="B608" s="79" t="s">
        <v>10</v>
      </c>
      <c r="C608" s="74"/>
      <c r="D608" s="74"/>
      <c r="E608" s="74"/>
      <c r="F608" s="74"/>
      <c r="G608" s="74"/>
      <c r="H608" s="74"/>
      <c r="I608" s="74"/>
      <c r="J608" s="74"/>
      <c r="K608" s="74"/>
      <c r="L608" s="74"/>
      <c r="M608" s="74"/>
      <c r="N608" s="74"/>
      <c r="O608" s="74"/>
      <c r="P608" s="44">
        <f t="shared" si="67"/>
        <v>0</v>
      </c>
      <c r="Q608" s="46"/>
      <c r="R608" s="46"/>
      <c r="S608" s="46"/>
      <c r="T608" s="46"/>
      <c r="U608" s="46"/>
      <c r="V608" s="46"/>
      <c r="W608" s="46"/>
    </row>
    <row r="609" spans="1:23" ht="18" customHeight="1" x14ac:dyDescent="0.25">
      <c r="A609" s="78" t="s">
        <v>2</v>
      </c>
      <c r="B609" s="79" t="s">
        <v>13</v>
      </c>
      <c r="C609" s="74"/>
      <c r="D609" s="74"/>
      <c r="E609" s="74"/>
      <c r="F609" s="74"/>
      <c r="G609" s="74"/>
      <c r="H609" s="74"/>
      <c r="I609" s="74"/>
      <c r="J609" s="74"/>
      <c r="K609" s="74"/>
      <c r="L609" s="74"/>
      <c r="M609" s="74"/>
      <c r="N609" s="74"/>
      <c r="O609" s="74"/>
      <c r="P609" s="44">
        <f t="shared" si="67"/>
        <v>0</v>
      </c>
      <c r="Q609" s="46"/>
      <c r="R609" s="46"/>
      <c r="S609" s="46"/>
      <c r="T609" s="46"/>
      <c r="U609" s="46"/>
      <c r="V609" s="46"/>
      <c r="W609" s="46"/>
    </row>
    <row r="610" spans="1:23" ht="18" customHeight="1" x14ac:dyDescent="0.25">
      <c r="A610" s="78" t="s">
        <v>2</v>
      </c>
      <c r="B610" s="79" t="s">
        <v>16</v>
      </c>
      <c r="C610" s="74"/>
      <c r="D610" s="74"/>
      <c r="E610" s="74"/>
      <c r="F610" s="74"/>
      <c r="G610" s="74"/>
      <c r="H610" s="74"/>
      <c r="I610" s="74"/>
      <c r="J610" s="74"/>
      <c r="K610" s="74"/>
      <c r="L610" s="74"/>
      <c r="M610" s="74"/>
      <c r="N610" s="74"/>
      <c r="O610" s="74"/>
      <c r="P610" s="44">
        <f t="shared" si="67"/>
        <v>0</v>
      </c>
      <c r="Q610" s="46"/>
      <c r="R610" s="46"/>
      <c r="S610" s="46"/>
      <c r="T610" s="46"/>
      <c r="U610" s="46"/>
      <c r="V610" s="46"/>
      <c r="W610" s="46"/>
    </row>
    <row r="611" spans="1:23" ht="18" customHeight="1" x14ac:dyDescent="0.25">
      <c r="A611" s="67" t="s">
        <v>2</v>
      </c>
      <c r="B611" s="79" t="s">
        <v>20</v>
      </c>
      <c r="C611" s="74"/>
      <c r="D611" s="74"/>
      <c r="E611" s="74"/>
      <c r="F611" s="74"/>
      <c r="G611" s="74"/>
      <c r="H611" s="74"/>
      <c r="I611" s="74"/>
      <c r="J611" s="74"/>
      <c r="K611" s="74"/>
      <c r="L611" s="74"/>
      <c r="M611" s="74"/>
      <c r="N611" s="74"/>
      <c r="O611" s="74"/>
      <c r="P611" s="44">
        <f t="shared" si="67"/>
        <v>0</v>
      </c>
      <c r="Q611" s="46"/>
      <c r="R611" s="46"/>
      <c r="S611" s="46"/>
      <c r="T611" s="46"/>
      <c r="U611" s="46"/>
      <c r="V611" s="46"/>
      <c r="W611" s="46"/>
    </row>
    <row r="612" spans="1:23" ht="18" customHeight="1" x14ac:dyDescent="0.3">
      <c r="A612" s="444" t="s">
        <v>82</v>
      </c>
      <c r="B612" s="444"/>
      <c r="C612" s="444"/>
      <c r="D612" s="444"/>
      <c r="E612" s="444"/>
      <c r="F612" s="444"/>
      <c r="G612" s="444"/>
      <c r="H612" s="444"/>
      <c r="I612" s="444"/>
      <c r="J612" s="444"/>
      <c r="K612" s="444"/>
      <c r="L612" s="444"/>
      <c r="M612" s="444"/>
      <c r="N612" s="444"/>
      <c r="O612" s="116" t="s">
        <v>2</v>
      </c>
      <c r="P612" s="44">
        <f t="shared" ref="P612:P633" si="70">SUM(C612:N612)</f>
        <v>0</v>
      </c>
      <c r="Q612" s="46"/>
      <c r="R612" s="46"/>
      <c r="S612" s="46"/>
      <c r="T612" s="46"/>
      <c r="U612" s="46"/>
      <c r="V612" s="46"/>
      <c r="W612" s="46"/>
    </row>
    <row r="613" spans="1:23" ht="94.5" customHeight="1" x14ac:dyDescent="0.35">
      <c r="A613" s="445" t="s">
        <v>245</v>
      </c>
      <c r="B613" s="432"/>
      <c r="C613" s="432"/>
      <c r="D613" s="432"/>
      <c r="E613" s="432"/>
      <c r="F613" s="432"/>
      <c r="G613" s="432"/>
      <c r="H613" s="432"/>
      <c r="I613" s="432"/>
      <c r="J613" s="432"/>
      <c r="K613" s="432"/>
      <c r="L613" s="432"/>
      <c r="M613" s="432"/>
      <c r="N613" s="432"/>
      <c r="O613" s="432"/>
      <c r="P613" s="44">
        <f t="shared" si="70"/>
        <v>0</v>
      </c>
      <c r="Q613" s="46"/>
      <c r="R613" s="46"/>
      <c r="S613" s="46"/>
      <c r="T613" s="46"/>
      <c r="U613" s="46"/>
      <c r="V613" s="46"/>
      <c r="W613" s="46"/>
    </row>
    <row r="614" spans="1:23" ht="60.75" customHeight="1" x14ac:dyDescent="0.25">
      <c r="A614" s="47" t="s">
        <v>2</v>
      </c>
      <c r="B614" s="221" t="s">
        <v>2</v>
      </c>
      <c r="C614" s="48" t="s">
        <v>3</v>
      </c>
      <c r="D614" s="48" t="s">
        <v>4</v>
      </c>
      <c r="E614" s="48" t="s">
        <v>5</v>
      </c>
      <c r="F614" s="48" t="s">
        <v>6</v>
      </c>
      <c r="G614" s="49"/>
      <c r="H614" s="289"/>
      <c r="I614" s="300"/>
      <c r="J614" s="289"/>
      <c r="K614" s="289"/>
      <c r="L614" s="289"/>
      <c r="M614" s="290"/>
      <c r="N614" s="290"/>
      <c r="O614" s="290"/>
      <c r="P614" s="44">
        <f t="shared" si="70"/>
        <v>0</v>
      </c>
      <c r="Q614" s="46"/>
      <c r="R614" s="46"/>
      <c r="S614" s="46"/>
      <c r="T614" s="46"/>
      <c r="U614" s="46"/>
      <c r="V614" s="46"/>
      <c r="W614" s="46"/>
    </row>
    <row r="615" spans="1:23" ht="18" customHeight="1" x14ac:dyDescent="0.25">
      <c r="A615" s="52" t="s">
        <v>9</v>
      </c>
      <c r="B615" s="53" t="s">
        <v>10</v>
      </c>
      <c r="C615" s="54">
        <f>C625+D625+E625+F625+G625+H625+I625+J625+K625+L625+M625+N625</f>
        <v>986752</v>
      </c>
      <c r="D615" s="54">
        <f>C624+D624+E624+F624+G624+H624+I624+J624+K624+L624+M624+N624</f>
        <v>249308.77000000002</v>
      </c>
      <c r="E615" s="53">
        <v>204000</v>
      </c>
      <c r="F615" s="54">
        <f>D615-E615</f>
        <v>45308.770000000019</v>
      </c>
      <c r="G615" s="117"/>
      <c r="H615" s="301"/>
      <c r="I615" s="302"/>
      <c r="J615" s="299"/>
      <c r="K615" s="299"/>
      <c r="L615" s="289"/>
      <c r="M615" s="290"/>
      <c r="N615" s="291"/>
      <c r="O615" s="292"/>
      <c r="P615" s="44">
        <f t="shared" si="70"/>
        <v>1485369.54</v>
      </c>
      <c r="Q615" s="46"/>
      <c r="R615" s="46"/>
      <c r="S615" s="46"/>
      <c r="T615" s="46"/>
      <c r="U615" s="46"/>
      <c r="V615" s="46"/>
      <c r="W615" s="46"/>
    </row>
    <row r="616" spans="1:23" ht="18" customHeight="1" x14ac:dyDescent="0.25">
      <c r="A616" s="52" t="s">
        <v>12</v>
      </c>
      <c r="B616" s="53" t="s">
        <v>13</v>
      </c>
      <c r="C616" s="53">
        <f>C628+D628+E628+F628+G628+H628+I628+J628+K628+L628+M628+N628</f>
        <v>4262</v>
      </c>
      <c r="D616" s="54">
        <f>C627+D627+E627+F627+G627+H627+I627+J627+K627+L627+M627+N627</f>
        <v>536946.99</v>
      </c>
      <c r="E616" s="53">
        <v>300000</v>
      </c>
      <c r="F616" s="54">
        <f t="shared" ref="F616:F618" si="71">D616-E616</f>
        <v>236946.99</v>
      </c>
      <c r="G616" s="117"/>
      <c r="H616" s="301"/>
      <c r="I616" s="303"/>
      <c r="J616" s="299"/>
      <c r="K616" s="299"/>
      <c r="L616" s="289"/>
      <c r="M616" s="290"/>
      <c r="N616" s="291"/>
      <c r="O616" s="292"/>
      <c r="P616" s="44">
        <f t="shared" si="70"/>
        <v>1078155.98</v>
      </c>
      <c r="Q616" s="46"/>
      <c r="R616" s="46"/>
      <c r="S616" s="46"/>
      <c r="T616" s="46"/>
      <c r="U616" s="46"/>
      <c r="V616" s="46"/>
      <c r="W616" s="46"/>
    </row>
    <row r="617" spans="1:23" ht="18" customHeight="1" x14ac:dyDescent="0.25">
      <c r="A617" s="52" t="s">
        <v>15</v>
      </c>
      <c r="B617" s="53" t="s">
        <v>16</v>
      </c>
      <c r="C617" s="83">
        <f>C631+D631+E631+F631+G631+H631+I631+J631+K631+L631+M631+N631</f>
        <v>105165</v>
      </c>
      <c r="D617" s="54">
        <f>C630+D630+E630+F630+G630+H630+I630+J630+K630+L630+M630+N630</f>
        <v>368538.05000000005</v>
      </c>
      <c r="E617" s="53">
        <v>89000</v>
      </c>
      <c r="F617" s="54">
        <f t="shared" si="71"/>
        <v>279538.05000000005</v>
      </c>
      <c r="G617" s="117"/>
      <c r="H617" s="301"/>
      <c r="I617" s="302"/>
      <c r="J617" s="299"/>
      <c r="K617" s="299"/>
      <c r="L617" s="289"/>
      <c r="M617" s="290"/>
      <c r="N617" s="291"/>
      <c r="O617" s="292"/>
      <c r="P617" s="44">
        <f t="shared" si="70"/>
        <v>842241.10000000009</v>
      </c>
      <c r="Q617" s="46"/>
      <c r="R617" s="46"/>
      <c r="S617" s="46"/>
      <c r="T617" s="46"/>
      <c r="U617" s="46"/>
      <c r="V617" s="46"/>
      <c r="W617" s="46"/>
    </row>
    <row r="618" spans="1:23" ht="18" customHeight="1" x14ac:dyDescent="0.25">
      <c r="A618" s="52" t="s">
        <v>19</v>
      </c>
      <c r="B618" s="53" t="s">
        <v>20</v>
      </c>
      <c r="C618" s="53">
        <f>C635+D635+E635+F635+G635+H635+I635+J635+K635+L635+M635+N635</f>
        <v>106.02</v>
      </c>
      <c r="D618" s="54">
        <f>C634+D634+E634+F634+G634+H634+I634+J634+K634+L634+M634+N634</f>
        <v>47043.24</v>
      </c>
      <c r="E618" s="53">
        <v>16800</v>
      </c>
      <c r="F618" s="54">
        <f t="shared" si="71"/>
        <v>30243.239999999998</v>
      </c>
      <c r="G618" s="49"/>
      <c r="H618" s="289"/>
      <c r="I618" s="302"/>
      <c r="J618" s="299"/>
      <c r="K618" s="299"/>
      <c r="L618" s="289"/>
      <c r="M618" s="289"/>
      <c r="N618" s="294"/>
      <c r="O618" s="295"/>
      <c r="P618" s="44">
        <f t="shared" si="70"/>
        <v>94192.5</v>
      </c>
      <c r="Q618" s="46"/>
      <c r="R618" s="46"/>
      <c r="S618" s="46"/>
      <c r="T618" s="46"/>
      <c r="U618" s="46"/>
      <c r="V618" s="46"/>
      <c r="W618" s="46"/>
    </row>
    <row r="619" spans="1:23" ht="18" customHeight="1" x14ac:dyDescent="0.25">
      <c r="A619" s="52" t="s">
        <v>21</v>
      </c>
      <c r="B619" s="53" t="s">
        <v>22</v>
      </c>
      <c r="C619" s="53">
        <v>0</v>
      </c>
      <c r="D619" s="53">
        <v>0</v>
      </c>
      <c r="E619" s="53">
        <v>0</v>
      </c>
      <c r="F619" s="54">
        <f t="shared" ref="F619" si="72">D619-E619</f>
        <v>0</v>
      </c>
      <c r="G619" s="49"/>
      <c r="H619" s="289"/>
      <c r="I619" s="289"/>
      <c r="J619" s="289"/>
      <c r="K619" s="289"/>
      <c r="L619" s="289"/>
      <c r="M619" s="289"/>
      <c r="N619" s="294"/>
      <c r="O619" s="295"/>
      <c r="P619" s="44">
        <f t="shared" si="70"/>
        <v>0</v>
      </c>
      <c r="Q619" s="46"/>
      <c r="R619" s="46"/>
      <c r="S619" s="46"/>
      <c r="T619" s="46"/>
      <c r="U619" s="46"/>
      <c r="V619" s="46"/>
      <c r="W619" s="46"/>
    </row>
    <row r="620" spans="1:23" ht="18" customHeight="1" x14ac:dyDescent="0.25">
      <c r="A620" s="49"/>
      <c r="B620" s="49"/>
      <c r="C620" s="49"/>
      <c r="D620" s="49"/>
      <c r="E620" s="49">
        <v>609800</v>
      </c>
      <c r="F620" s="164">
        <f>F615+F616+F617+F618</f>
        <v>592037.05000000005</v>
      </c>
      <c r="G620" s="49"/>
      <c r="H620" s="49"/>
      <c r="I620" s="49"/>
      <c r="J620" s="49"/>
      <c r="K620" s="49"/>
      <c r="L620" s="49"/>
      <c r="M620" s="49"/>
      <c r="N620" s="60"/>
      <c r="O620" s="61"/>
      <c r="P620" s="44">
        <f t="shared" si="70"/>
        <v>1201837.05</v>
      </c>
      <c r="Q620" s="46"/>
      <c r="R620" s="46"/>
      <c r="S620" s="46"/>
      <c r="T620" s="46"/>
      <c r="U620" s="46"/>
      <c r="V620" s="46"/>
      <c r="W620" s="46"/>
    </row>
    <row r="621" spans="1:23" ht="18" customHeight="1" x14ac:dyDescent="0.25">
      <c r="A621" s="49"/>
      <c r="B621" s="49"/>
      <c r="C621" s="49"/>
      <c r="D621" s="49"/>
      <c r="E621" s="49"/>
      <c r="F621" s="49"/>
      <c r="G621" s="49"/>
      <c r="H621" s="49"/>
      <c r="I621" s="49"/>
      <c r="J621" s="49"/>
      <c r="K621" s="49"/>
      <c r="L621" s="49"/>
      <c r="M621" s="49"/>
      <c r="N621" s="60"/>
      <c r="O621" s="61"/>
      <c r="P621" s="44">
        <f t="shared" si="70"/>
        <v>0</v>
      </c>
      <c r="Q621" s="46"/>
      <c r="R621" s="46"/>
      <c r="S621" s="46"/>
      <c r="T621" s="46"/>
      <c r="U621" s="46"/>
      <c r="V621" s="46"/>
      <c r="W621" s="46"/>
    </row>
    <row r="622" spans="1:23" ht="18" customHeight="1" x14ac:dyDescent="0.25">
      <c r="A622" s="63" t="s">
        <v>2</v>
      </c>
      <c r="B622" s="64" t="s">
        <v>23</v>
      </c>
      <c r="C622" s="65" t="s">
        <v>24</v>
      </c>
      <c r="D622" s="65" t="s">
        <v>25</v>
      </c>
      <c r="E622" s="65" t="s">
        <v>26</v>
      </c>
      <c r="F622" s="65" t="s">
        <v>27</v>
      </c>
      <c r="G622" s="65" t="s">
        <v>28</v>
      </c>
      <c r="H622" s="65" t="s">
        <v>29</v>
      </c>
      <c r="I622" s="65" t="s">
        <v>30</v>
      </c>
      <c r="J622" s="65" t="s">
        <v>31</v>
      </c>
      <c r="K622" s="65" t="s">
        <v>32</v>
      </c>
      <c r="L622" s="65" t="s">
        <v>33</v>
      </c>
      <c r="M622" s="65" t="s">
        <v>34</v>
      </c>
      <c r="N622" s="65" t="s">
        <v>35</v>
      </c>
      <c r="O622" s="66" t="s">
        <v>36</v>
      </c>
      <c r="P622" s="44">
        <f t="shared" si="70"/>
        <v>0</v>
      </c>
      <c r="Q622" s="139" t="s">
        <v>246</v>
      </c>
      <c r="R622" s="46"/>
      <c r="S622" s="46"/>
      <c r="T622" s="46"/>
      <c r="U622" s="46"/>
      <c r="V622" s="46"/>
      <c r="W622" s="46"/>
    </row>
    <row r="623" spans="1:23" ht="18" customHeight="1" x14ac:dyDescent="0.3">
      <c r="A623" s="67" t="s">
        <v>2</v>
      </c>
      <c r="B623" s="428" t="s">
        <v>37</v>
      </c>
      <c r="C623" s="428"/>
      <c r="D623" s="428"/>
      <c r="E623" s="428"/>
      <c r="F623" s="428"/>
      <c r="G623" s="428"/>
      <c r="H623" s="428"/>
      <c r="I623" s="428"/>
      <c r="J623" s="428"/>
      <c r="K623" s="428"/>
      <c r="L623" s="428"/>
      <c r="M623" s="428"/>
      <c r="N623" s="428"/>
      <c r="O623" s="429"/>
      <c r="P623" s="44">
        <f t="shared" si="70"/>
        <v>0</v>
      </c>
      <c r="Q623" s="46"/>
      <c r="R623" s="46"/>
      <c r="S623" s="46"/>
      <c r="T623" s="46"/>
      <c r="U623" s="46"/>
      <c r="V623" s="46"/>
      <c r="W623" s="46"/>
    </row>
    <row r="624" spans="1:23" ht="37.5" customHeight="1" x14ac:dyDescent="0.25">
      <c r="A624" s="68" t="s">
        <v>9</v>
      </c>
      <c r="B624" s="69" t="s">
        <v>38</v>
      </c>
      <c r="C624" s="267">
        <v>8768.6</v>
      </c>
      <c r="D624" s="243">
        <v>18576.8</v>
      </c>
      <c r="E624" s="243">
        <v>19793</v>
      </c>
      <c r="F624" s="243">
        <v>18132</v>
      </c>
      <c r="G624" s="243">
        <v>18923</v>
      </c>
      <c r="H624" s="243">
        <v>19512</v>
      </c>
      <c r="I624" s="243">
        <v>17615</v>
      </c>
      <c r="J624" s="243">
        <v>19693</v>
      </c>
      <c r="K624" s="243">
        <v>19956</v>
      </c>
      <c r="L624" s="243">
        <v>30713.66</v>
      </c>
      <c r="M624" s="243">
        <v>29030.98</v>
      </c>
      <c r="N624" s="243">
        <v>28594.73</v>
      </c>
      <c r="O624" s="118">
        <f>SUM(C624:N624)/12</f>
        <v>20775.730833333335</v>
      </c>
      <c r="P624" s="238">
        <f>SUM(C624:N624)</f>
        <v>249308.77000000002</v>
      </c>
      <c r="Q624" s="188">
        <f>D615-P624</f>
        <v>0</v>
      </c>
      <c r="R624" s="188"/>
      <c r="S624" s="62"/>
      <c r="T624" s="62"/>
      <c r="U624" s="62"/>
      <c r="V624" s="62"/>
      <c r="W624" s="62"/>
    </row>
    <row r="625" spans="1:23" ht="37.5" customHeight="1" x14ac:dyDescent="0.25">
      <c r="A625" s="67" t="s">
        <v>2</v>
      </c>
      <c r="B625" s="53" t="s">
        <v>39</v>
      </c>
      <c r="C625" s="244">
        <v>44513</v>
      </c>
      <c r="D625" s="244">
        <v>94265</v>
      </c>
      <c r="E625" s="244">
        <v>99139</v>
      </c>
      <c r="F625" s="244">
        <v>92323</v>
      </c>
      <c r="G625" s="244">
        <v>90171</v>
      </c>
      <c r="H625" s="244">
        <v>72437</v>
      </c>
      <c r="I625" s="244">
        <v>63784</v>
      </c>
      <c r="J625" s="244">
        <v>71992</v>
      </c>
      <c r="K625" s="244">
        <v>72883</v>
      </c>
      <c r="L625" s="244">
        <v>95390</v>
      </c>
      <c r="M625" s="244">
        <v>95390</v>
      </c>
      <c r="N625" s="244">
        <v>94465</v>
      </c>
      <c r="O625" s="118">
        <f t="shared" ref="O625:O635" si="73">SUM(C625:N625)/12</f>
        <v>82229.333333333328</v>
      </c>
      <c r="P625" s="44">
        <f t="shared" si="70"/>
        <v>986752</v>
      </c>
      <c r="Q625" s="189">
        <f>C615-P625</f>
        <v>0</v>
      </c>
      <c r="R625" s="46">
        <v>97118.176666666797</v>
      </c>
      <c r="S625" s="46"/>
      <c r="T625" s="46"/>
      <c r="U625" s="46"/>
      <c r="V625" s="46"/>
      <c r="W625" s="46"/>
    </row>
    <row r="626" spans="1:23" ht="37.5" customHeight="1" x14ac:dyDescent="0.25">
      <c r="A626" s="67" t="s">
        <v>2</v>
      </c>
      <c r="B626" s="76" t="s">
        <v>40</v>
      </c>
      <c r="C626" s="245" t="s">
        <v>2</v>
      </c>
      <c r="D626" s="245" t="s">
        <v>2</v>
      </c>
      <c r="E626" s="245" t="s">
        <v>2</v>
      </c>
      <c r="F626" s="245" t="s">
        <v>2</v>
      </c>
      <c r="G626" s="245" t="s">
        <v>2</v>
      </c>
      <c r="H626" s="245" t="s">
        <v>2</v>
      </c>
      <c r="I626" s="245" t="s">
        <v>2</v>
      </c>
      <c r="J626" s="245" t="s">
        <v>2</v>
      </c>
      <c r="K626" s="245" t="s">
        <v>2</v>
      </c>
      <c r="L626" s="245" t="s">
        <v>2</v>
      </c>
      <c r="M626" s="245" t="s">
        <v>2</v>
      </c>
      <c r="N626" s="245" t="s">
        <v>2</v>
      </c>
      <c r="O626" s="118"/>
      <c r="P626" s="44">
        <f t="shared" si="70"/>
        <v>0</v>
      </c>
      <c r="Q626" s="46"/>
      <c r="R626" s="46"/>
      <c r="S626" s="46"/>
      <c r="T626" s="46"/>
      <c r="U626" s="46"/>
      <c r="V626" s="46"/>
      <c r="W626" s="46"/>
    </row>
    <row r="627" spans="1:23" ht="37.5" customHeight="1" x14ac:dyDescent="0.25">
      <c r="A627" s="68" t="s">
        <v>12</v>
      </c>
      <c r="B627" s="69" t="s">
        <v>41</v>
      </c>
      <c r="C627" s="243">
        <v>60580</v>
      </c>
      <c r="D627" s="243">
        <v>49835</v>
      </c>
      <c r="E627" s="243">
        <v>60298</v>
      </c>
      <c r="F627" s="243">
        <v>34492</v>
      </c>
      <c r="G627" s="243">
        <v>7712</v>
      </c>
      <c r="H627" s="243">
        <v>14541.17</v>
      </c>
      <c r="I627" s="199">
        <v>322</v>
      </c>
      <c r="J627" s="199">
        <v>305</v>
      </c>
      <c r="K627" s="243">
        <v>405</v>
      </c>
      <c r="L627" s="267">
        <v>102623.94</v>
      </c>
      <c r="M627" s="267">
        <v>102623.94</v>
      </c>
      <c r="N627" s="267">
        <v>103208.94</v>
      </c>
      <c r="O627" s="118">
        <f t="shared" si="73"/>
        <v>44745.582499999997</v>
      </c>
      <c r="P627" s="238">
        <f t="shared" si="70"/>
        <v>536946.99</v>
      </c>
      <c r="Q627" s="188">
        <f>D616-P627</f>
        <v>0</v>
      </c>
      <c r="R627" s="62">
        <v>-38229.506999999925</v>
      </c>
      <c r="S627" s="62"/>
      <c r="T627" s="62"/>
      <c r="U627" s="62"/>
      <c r="V627" s="62"/>
      <c r="W627" s="62"/>
    </row>
    <row r="628" spans="1:23" ht="37.5" customHeight="1" x14ac:dyDescent="0.25">
      <c r="A628" s="67" t="s">
        <v>2</v>
      </c>
      <c r="B628" s="53" t="s">
        <v>42</v>
      </c>
      <c r="C628" s="200">
        <v>806</v>
      </c>
      <c r="D628" s="200">
        <v>675</v>
      </c>
      <c r="E628" s="200">
        <v>614</v>
      </c>
      <c r="F628" s="200">
        <v>433</v>
      </c>
      <c r="G628" s="200">
        <v>147</v>
      </c>
      <c r="H628" s="200">
        <v>71</v>
      </c>
      <c r="I628" s="200">
        <v>4</v>
      </c>
      <c r="J628" s="200">
        <v>4</v>
      </c>
      <c r="K628" s="200">
        <v>5</v>
      </c>
      <c r="L628" s="200">
        <v>501</v>
      </c>
      <c r="M628" s="200">
        <v>501</v>
      </c>
      <c r="N628" s="200">
        <v>501</v>
      </c>
      <c r="O628" s="118">
        <f t="shared" si="73"/>
        <v>355.16666666666669</v>
      </c>
      <c r="P628" s="44">
        <f t="shared" si="70"/>
        <v>4262</v>
      </c>
      <c r="Q628" s="189">
        <f>C616-P628</f>
        <v>0</v>
      </c>
      <c r="R628" s="46">
        <v>-132.33333333333394</v>
      </c>
      <c r="S628" s="46"/>
      <c r="T628" s="46"/>
      <c r="U628" s="46"/>
      <c r="V628" s="46"/>
      <c r="W628" s="46"/>
    </row>
    <row r="629" spans="1:23" ht="37.5" customHeight="1" x14ac:dyDescent="0.25">
      <c r="A629" s="67" t="s">
        <v>2</v>
      </c>
      <c r="B629" s="76" t="s">
        <v>40</v>
      </c>
      <c r="C629" s="190"/>
      <c r="D629" s="190"/>
      <c r="E629" s="190"/>
      <c r="F629" s="190"/>
      <c r="G629" s="190"/>
      <c r="H629" s="190"/>
      <c r="I629" s="190"/>
      <c r="J629" s="190"/>
      <c r="K629" s="190"/>
      <c r="L629" s="190"/>
      <c r="M629" s="190"/>
      <c r="N629" s="190"/>
      <c r="O629" s="118"/>
      <c r="P629" s="44">
        <f t="shared" si="70"/>
        <v>0</v>
      </c>
      <c r="Q629" s="46"/>
      <c r="R629" s="46"/>
      <c r="S629" s="46"/>
      <c r="T629" s="46"/>
      <c r="U629" s="46"/>
      <c r="V629" s="46"/>
      <c r="W629" s="46"/>
    </row>
    <row r="630" spans="1:23" ht="37.5" customHeight="1" x14ac:dyDescent="0.25">
      <c r="A630" s="68" t="s">
        <v>15</v>
      </c>
      <c r="B630" s="69" t="s">
        <v>47</v>
      </c>
      <c r="C630" s="247">
        <v>32958</v>
      </c>
      <c r="D630" s="247">
        <v>18892</v>
      </c>
      <c r="E630" s="247">
        <v>19575</v>
      </c>
      <c r="F630" s="247">
        <v>21284</v>
      </c>
      <c r="G630" s="246">
        <v>797</v>
      </c>
      <c r="H630" s="246">
        <v>150</v>
      </c>
      <c r="I630" s="246">
        <v>150</v>
      </c>
      <c r="J630" s="246">
        <v>150</v>
      </c>
      <c r="K630" s="247">
        <v>150</v>
      </c>
      <c r="L630" s="268">
        <v>91477.35</v>
      </c>
      <c r="M630" s="268">
        <v>91477.35</v>
      </c>
      <c r="N630" s="268">
        <v>91477.35</v>
      </c>
      <c r="O630" s="118">
        <f t="shared" si="73"/>
        <v>30711.504166666669</v>
      </c>
      <c r="P630" s="238">
        <f t="shared" si="70"/>
        <v>368538.05000000005</v>
      </c>
      <c r="Q630" s="191">
        <f>D617-P630</f>
        <v>0</v>
      </c>
      <c r="R630" s="62">
        <v>-30531.558625592399</v>
      </c>
      <c r="S630" s="62"/>
      <c r="T630" s="62"/>
      <c r="U630" s="62"/>
      <c r="V630" s="62"/>
      <c r="W630" s="62"/>
    </row>
    <row r="631" spans="1:23" ht="18" customHeight="1" x14ac:dyDescent="0.25">
      <c r="A631" s="67" t="s">
        <v>2</v>
      </c>
      <c r="B631" s="53" t="s">
        <v>46</v>
      </c>
      <c r="C631" s="249">
        <v>19824</v>
      </c>
      <c r="D631" s="249">
        <v>14430</v>
      </c>
      <c r="E631" s="249">
        <v>14963</v>
      </c>
      <c r="F631" s="249">
        <v>16270</v>
      </c>
      <c r="G631" s="248">
        <v>423</v>
      </c>
      <c r="H631" s="248">
        <v>0</v>
      </c>
      <c r="I631" s="248">
        <v>0</v>
      </c>
      <c r="J631" s="248">
        <v>0</v>
      </c>
      <c r="K631" s="248">
        <v>0</v>
      </c>
      <c r="L631" s="249">
        <v>13085</v>
      </c>
      <c r="M631" s="249">
        <v>13085</v>
      </c>
      <c r="N631" s="249">
        <v>13085</v>
      </c>
      <c r="O631" s="118">
        <f t="shared" si="73"/>
        <v>8763.75</v>
      </c>
      <c r="P631" s="44">
        <f t="shared" si="70"/>
        <v>105165</v>
      </c>
      <c r="Q631" s="189">
        <f>C617-P631</f>
        <v>0</v>
      </c>
      <c r="R631" s="46">
        <v>-5053.7440758293524</v>
      </c>
      <c r="S631" s="46"/>
      <c r="T631" s="46"/>
      <c r="U631" s="46"/>
      <c r="V631" s="46"/>
      <c r="W631" s="46"/>
    </row>
    <row r="632" spans="1:23" ht="18" customHeight="1" x14ac:dyDescent="0.25">
      <c r="A632" s="67" t="s">
        <v>2</v>
      </c>
      <c r="B632" s="76" t="s">
        <v>40</v>
      </c>
      <c r="C632" s="245" t="s">
        <v>2</v>
      </c>
      <c r="D632" s="245" t="s">
        <v>2</v>
      </c>
      <c r="E632" s="245" t="s">
        <v>2</v>
      </c>
      <c r="F632" s="245" t="s">
        <v>2</v>
      </c>
      <c r="G632" s="245" t="s">
        <v>2</v>
      </c>
      <c r="H632" s="245" t="s">
        <v>2</v>
      </c>
      <c r="I632" s="245" t="s">
        <v>2</v>
      </c>
      <c r="J632" s="245" t="s">
        <v>2</v>
      </c>
      <c r="K632" s="245" t="s">
        <v>2</v>
      </c>
      <c r="L632" s="245" t="s">
        <v>2</v>
      </c>
      <c r="M632" s="245" t="s">
        <v>2</v>
      </c>
      <c r="N632" s="245" t="s">
        <v>2</v>
      </c>
      <c r="O632" s="118">
        <f t="shared" si="73"/>
        <v>0</v>
      </c>
      <c r="P632" s="44">
        <f t="shared" si="70"/>
        <v>0</v>
      </c>
      <c r="Q632" s="46"/>
      <c r="R632" s="46"/>
      <c r="S632" s="46"/>
      <c r="T632" s="46"/>
      <c r="U632" s="46"/>
      <c r="V632" s="46"/>
      <c r="W632" s="46"/>
    </row>
    <row r="633" spans="1:23" ht="18" customHeight="1" x14ac:dyDescent="0.25">
      <c r="A633" s="68" t="s">
        <v>19</v>
      </c>
      <c r="B633" s="69" t="s">
        <v>51</v>
      </c>
      <c r="C633" s="199" t="s">
        <v>2</v>
      </c>
      <c r="D633" s="199" t="s">
        <v>2</v>
      </c>
      <c r="E633" s="199" t="s">
        <v>2</v>
      </c>
      <c r="F633" s="199" t="s">
        <v>2</v>
      </c>
      <c r="G633" s="199" t="s">
        <v>2</v>
      </c>
      <c r="H633" s="199" t="s">
        <v>2</v>
      </c>
      <c r="I633" s="199" t="s">
        <v>2</v>
      </c>
      <c r="J633" s="199" t="s">
        <v>2</v>
      </c>
      <c r="K633" s="199" t="s">
        <v>2</v>
      </c>
      <c r="L633" s="199" t="s">
        <v>2</v>
      </c>
      <c r="M633" s="199" t="s">
        <v>2</v>
      </c>
      <c r="N633" s="199" t="s">
        <v>2</v>
      </c>
      <c r="O633" s="118"/>
      <c r="P633" s="44">
        <f t="shared" si="70"/>
        <v>0</v>
      </c>
      <c r="Q633" s="62"/>
      <c r="R633" s="62"/>
      <c r="S633" s="62"/>
      <c r="T633" s="62"/>
      <c r="U633" s="62"/>
      <c r="V633" s="62"/>
      <c r="W633" s="62"/>
    </row>
    <row r="634" spans="1:23" ht="18" customHeight="1" x14ac:dyDescent="0.25">
      <c r="A634" s="67" t="s">
        <v>52</v>
      </c>
      <c r="B634" s="77" t="s">
        <v>247</v>
      </c>
      <c r="C634" s="267">
        <v>3197.43</v>
      </c>
      <c r="D634" s="267">
        <v>4368.17</v>
      </c>
      <c r="E634" s="267">
        <v>2678.34</v>
      </c>
      <c r="F634" s="267">
        <v>2609.5</v>
      </c>
      <c r="G634" s="267">
        <v>0</v>
      </c>
      <c r="H634" s="267">
        <v>0</v>
      </c>
      <c r="I634" s="267">
        <v>0</v>
      </c>
      <c r="J634" s="267">
        <v>0</v>
      </c>
      <c r="K634" s="267">
        <v>2508.33</v>
      </c>
      <c r="L634" s="267">
        <v>10560.49</v>
      </c>
      <c r="M634" s="267">
        <v>10560.49</v>
      </c>
      <c r="N634" s="267">
        <v>10560.49</v>
      </c>
      <c r="O634" s="118">
        <f>SUM(C634:N634)/12</f>
        <v>3920.27</v>
      </c>
      <c r="P634" s="238">
        <f t="shared" ref="P634:P646" si="74">SUM(C634:N634)</f>
        <v>47043.24</v>
      </c>
      <c r="Q634" s="228">
        <f>D618-P634</f>
        <v>0</v>
      </c>
      <c r="R634" s="46"/>
      <c r="S634" s="46"/>
      <c r="T634" s="46"/>
      <c r="U634" s="46"/>
      <c r="V634" s="46"/>
      <c r="W634" s="46"/>
    </row>
    <row r="635" spans="1:23" ht="18" customHeight="1" x14ac:dyDescent="0.25">
      <c r="A635" s="67" t="s">
        <v>2</v>
      </c>
      <c r="B635" s="77" t="s">
        <v>248</v>
      </c>
      <c r="C635" s="200">
        <v>15.85</v>
      </c>
      <c r="D635" s="200">
        <v>21.85</v>
      </c>
      <c r="E635" s="200">
        <v>12.9</v>
      </c>
      <c r="F635" s="200">
        <v>10</v>
      </c>
      <c r="G635" s="200">
        <v>0</v>
      </c>
      <c r="H635" s="200">
        <v>0</v>
      </c>
      <c r="I635" s="200">
        <v>0</v>
      </c>
      <c r="J635" s="200">
        <v>0</v>
      </c>
      <c r="K635" s="200">
        <v>3.33</v>
      </c>
      <c r="L635" s="200">
        <v>14.03</v>
      </c>
      <c r="M635" s="200">
        <v>14.03</v>
      </c>
      <c r="N635" s="200">
        <v>14.03</v>
      </c>
      <c r="O635" s="118">
        <f t="shared" si="73"/>
        <v>8.8349999999999991</v>
      </c>
      <c r="P635" s="44">
        <f t="shared" si="74"/>
        <v>106.02</v>
      </c>
      <c r="Q635" s="228">
        <f>C618-P635</f>
        <v>0</v>
      </c>
      <c r="R635" s="46"/>
      <c r="S635" s="46"/>
      <c r="T635" s="46"/>
      <c r="U635" s="46"/>
      <c r="V635" s="46"/>
      <c r="W635" s="46"/>
    </row>
    <row r="636" spans="1:23" ht="18" customHeight="1" x14ac:dyDescent="0.25">
      <c r="A636" s="67" t="s">
        <v>55</v>
      </c>
      <c r="B636" s="77" t="s">
        <v>53</v>
      </c>
      <c r="C636" s="190"/>
      <c r="D636" s="190"/>
      <c r="E636" s="190"/>
      <c r="F636" s="190"/>
      <c r="G636" s="190"/>
      <c r="H636" s="190"/>
      <c r="I636" s="190"/>
      <c r="J636" s="190"/>
      <c r="K636" s="190"/>
      <c r="L636" s="190"/>
      <c r="M636" s="190"/>
      <c r="N636" s="190"/>
      <c r="O636" s="74"/>
      <c r="P636" s="44">
        <f t="shared" si="74"/>
        <v>0</v>
      </c>
      <c r="Q636" s="46"/>
      <c r="R636" s="46"/>
      <c r="S636" s="46"/>
      <c r="T636" s="46"/>
      <c r="U636" s="46"/>
      <c r="V636" s="46"/>
      <c r="W636" s="46"/>
    </row>
    <row r="637" spans="1:23" ht="18" customHeight="1" x14ac:dyDescent="0.25">
      <c r="A637" s="67" t="s">
        <v>2</v>
      </c>
      <c r="B637" s="77" t="s">
        <v>54</v>
      </c>
      <c r="C637" s="74"/>
      <c r="D637" s="74"/>
      <c r="E637" s="74"/>
      <c r="F637" s="74"/>
      <c r="G637" s="194"/>
      <c r="H637" s="194"/>
      <c r="I637" s="194"/>
      <c r="J637" s="194"/>
      <c r="K637" s="194"/>
      <c r="L637" s="194"/>
      <c r="M637" s="194"/>
      <c r="N637" s="194"/>
      <c r="O637" s="74"/>
      <c r="P637" s="44">
        <f t="shared" si="74"/>
        <v>0</v>
      </c>
      <c r="Q637" s="46"/>
      <c r="R637" s="46"/>
      <c r="S637" s="46"/>
      <c r="T637" s="46"/>
      <c r="U637" s="46"/>
      <c r="V637" s="46"/>
      <c r="W637" s="46"/>
    </row>
    <row r="638" spans="1:23" ht="30.75" customHeight="1" x14ac:dyDescent="0.25">
      <c r="A638" s="68" t="s">
        <v>56</v>
      </c>
      <c r="B638" s="69" t="s">
        <v>57</v>
      </c>
      <c r="C638" s="70"/>
      <c r="D638" s="70"/>
      <c r="E638" s="70"/>
      <c r="F638" s="70"/>
      <c r="G638" s="195"/>
      <c r="H638" s="195"/>
      <c r="I638" s="195"/>
      <c r="J638" s="195"/>
      <c r="K638" s="195"/>
      <c r="L638" s="195"/>
      <c r="M638" s="195"/>
      <c r="N638" s="195"/>
      <c r="O638" s="70"/>
      <c r="P638" s="44">
        <f t="shared" si="74"/>
        <v>0</v>
      </c>
      <c r="Q638" s="62"/>
      <c r="R638" s="62"/>
      <c r="S638" s="62"/>
      <c r="T638" s="62"/>
      <c r="U638" s="62"/>
      <c r="V638" s="62"/>
      <c r="W638" s="62"/>
    </row>
    <row r="639" spans="1:23" ht="31.5" customHeight="1" x14ac:dyDescent="0.25">
      <c r="A639" s="67" t="s">
        <v>58</v>
      </c>
      <c r="B639" s="53" t="s">
        <v>59</v>
      </c>
      <c r="C639" s="75"/>
      <c r="D639" s="75"/>
      <c r="E639" s="75"/>
      <c r="F639" s="75"/>
      <c r="G639" s="194"/>
      <c r="H639" s="194"/>
      <c r="I639" s="194"/>
      <c r="J639" s="194"/>
      <c r="K639" s="194"/>
      <c r="L639" s="194"/>
      <c r="M639" s="194"/>
      <c r="N639" s="194"/>
      <c r="O639" s="75"/>
      <c r="P639" s="44">
        <f t="shared" si="74"/>
        <v>0</v>
      </c>
      <c r="Q639" s="46"/>
      <c r="R639" s="46"/>
      <c r="S639" s="46"/>
      <c r="T639" s="46"/>
      <c r="U639" s="46"/>
      <c r="V639" s="46"/>
      <c r="W639" s="46"/>
    </row>
    <row r="640" spans="1:23" ht="18" customHeight="1" x14ac:dyDescent="0.25">
      <c r="A640" s="67" t="s">
        <v>2</v>
      </c>
      <c r="B640" s="53" t="s">
        <v>60</v>
      </c>
      <c r="C640" s="75"/>
      <c r="D640" s="75"/>
      <c r="E640" s="75"/>
      <c r="F640" s="75"/>
      <c r="G640" s="194"/>
      <c r="H640" s="194"/>
      <c r="I640" s="194"/>
      <c r="J640" s="194"/>
      <c r="K640" s="194"/>
      <c r="L640" s="194"/>
      <c r="M640" s="194"/>
      <c r="N640" s="194"/>
      <c r="O640" s="75"/>
      <c r="P640" s="44">
        <f t="shared" si="74"/>
        <v>0</v>
      </c>
      <c r="Q640" s="46"/>
      <c r="R640" s="46"/>
      <c r="S640" s="46"/>
      <c r="T640" s="46"/>
      <c r="U640" s="46"/>
      <c r="V640" s="46"/>
      <c r="W640" s="46"/>
    </row>
    <row r="641" spans="1:23" ht="18" customHeight="1" x14ac:dyDescent="0.25">
      <c r="A641" s="67" t="s">
        <v>2</v>
      </c>
      <c r="B641" s="53" t="s">
        <v>61</v>
      </c>
      <c r="C641" s="113"/>
      <c r="D641" s="113"/>
      <c r="E641" s="113"/>
      <c r="F641" s="113"/>
      <c r="G641" s="194"/>
      <c r="H641" s="194"/>
      <c r="I641" s="194"/>
      <c r="J641" s="194"/>
      <c r="K641" s="194"/>
      <c r="L641" s="194"/>
      <c r="M641" s="194"/>
      <c r="N641" s="194"/>
      <c r="O641" s="113"/>
      <c r="P641" s="44">
        <f t="shared" si="74"/>
        <v>0</v>
      </c>
      <c r="Q641" s="46"/>
      <c r="R641" s="46"/>
      <c r="S641" s="46"/>
      <c r="T641" s="46"/>
      <c r="U641" s="46"/>
      <c r="V641" s="46"/>
      <c r="W641" s="46"/>
    </row>
    <row r="642" spans="1:23" ht="18" customHeight="1" x14ac:dyDescent="0.25">
      <c r="A642" s="78" t="s">
        <v>62</v>
      </c>
      <c r="B642" s="53" t="s">
        <v>63</v>
      </c>
      <c r="C642" s="74"/>
      <c r="D642" s="74"/>
      <c r="E642" s="74"/>
      <c r="F642" s="74"/>
      <c r="G642" s="194"/>
      <c r="H642" s="194"/>
      <c r="I642" s="194"/>
      <c r="J642" s="194"/>
      <c r="K642" s="194"/>
      <c r="L642" s="194"/>
      <c r="M642" s="194"/>
      <c r="N642" s="194"/>
      <c r="O642" s="74"/>
      <c r="P642" s="44">
        <f t="shared" si="74"/>
        <v>0</v>
      </c>
      <c r="Q642" s="46"/>
      <c r="R642" s="46"/>
      <c r="S642" s="46"/>
      <c r="T642" s="46"/>
      <c r="U642" s="46"/>
      <c r="V642" s="46"/>
      <c r="W642" s="46"/>
    </row>
    <row r="643" spans="1:23" ht="18" customHeight="1" x14ac:dyDescent="0.25">
      <c r="A643" s="78" t="s">
        <v>2</v>
      </c>
      <c r="B643" s="79" t="s">
        <v>10</v>
      </c>
      <c r="C643" s="113"/>
      <c r="D643" s="113"/>
      <c r="E643" s="113"/>
      <c r="F643" s="113"/>
      <c r="G643" s="194"/>
      <c r="H643" s="194"/>
      <c r="I643" s="194"/>
      <c r="J643" s="194"/>
      <c r="K643" s="194"/>
      <c r="L643" s="194"/>
      <c r="M643" s="194"/>
      <c r="N643" s="194"/>
      <c r="O643" s="113"/>
      <c r="P643" s="44">
        <f t="shared" si="74"/>
        <v>0</v>
      </c>
      <c r="Q643" s="46"/>
      <c r="R643" s="46"/>
      <c r="S643" s="46"/>
      <c r="T643" s="46"/>
      <c r="U643" s="46"/>
      <c r="V643" s="46"/>
      <c r="W643" s="46"/>
    </row>
    <row r="644" spans="1:23" ht="18" customHeight="1" x14ac:dyDescent="0.25">
      <c r="A644" s="78" t="s">
        <v>2</v>
      </c>
      <c r="B644" s="79" t="s">
        <v>13</v>
      </c>
      <c r="C644" s="74"/>
      <c r="D644" s="74"/>
      <c r="E644" s="74"/>
      <c r="F644" s="74"/>
      <c r="G644" s="194"/>
      <c r="H644" s="194"/>
      <c r="I644" s="194"/>
      <c r="J644" s="194"/>
      <c r="K644" s="194"/>
      <c r="L644" s="194"/>
      <c r="M644" s="194"/>
      <c r="N644" s="194"/>
      <c r="O644" s="74"/>
      <c r="P644" s="44">
        <f t="shared" si="74"/>
        <v>0</v>
      </c>
      <c r="Q644" s="46"/>
      <c r="R644" s="46"/>
      <c r="S644" s="46"/>
      <c r="T644" s="46"/>
      <c r="U644" s="46"/>
      <c r="V644" s="46"/>
      <c r="W644" s="46"/>
    </row>
    <row r="645" spans="1:23" ht="18" customHeight="1" x14ac:dyDescent="0.25">
      <c r="A645" s="78" t="s">
        <v>2</v>
      </c>
      <c r="B645" s="79" t="s">
        <v>16</v>
      </c>
      <c r="C645" s="74"/>
      <c r="D645" s="74"/>
      <c r="E645" s="74"/>
      <c r="F645" s="74"/>
      <c r="G645" s="194"/>
      <c r="H645" s="194"/>
      <c r="I645" s="194"/>
      <c r="J645" s="194"/>
      <c r="K645" s="194"/>
      <c r="L645" s="194"/>
      <c r="M645" s="194"/>
      <c r="N645" s="194"/>
      <c r="O645" s="74"/>
      <c r="P645" s="44">
        <f t="shared" si="74"/>
        <v>0</v>
      </c>
      <c r="Q645" s="46"/>
      <c r="R645" s="46"/>
      <c r="S645" s="46"/>
      <c r="T645" s="46"/>
      <c r="U645" s="46"/>
      <c r="V645" s="46"/>
      <c r="W645" s="46"/>
    </row>
    <row r="646" spans="1:23" ht="18" customHeight="1" x14ac:dyDescent="0.25">
      <c r="A646" s="67" t="s">
        <v>2</v>
      </c>
      <c r="B646" s="79" t="s">
        <v>20</v>
      </c>
      <c r="C646" s="74"/>
      <c r="D646" s="74"/>
      <c r="E646" s="74"/>
      <c r="F646" s="74"/>
      <c r="G646" s="194"/>
      <c r="H646" s="194"/>
      <c r="I646" s="194"/>
      <c r="J646" s="194"/>
      <c r="K646" s="194"/>
      <c r="L646" s="194"/>
      <c r="M646" s="194"/>
      <c r="N646" s="194"/>
      <c r="O646" s="74"/>
      <c r="P646" s="44">
        <f t="shared" si="74"/>
        <v>0</v>
      </c>
      <c r="Q646" s="46"/>
      <c r="R646" s="46"/>
      <c r="S646" s="46"/>
      <c r="T646" s="46"/>
      <c r="U646" s="46"/>
      <c r="V646" s="46"/>
      <c r="W646" s="46"/>
    </row>
  </sheetData>
  <mergeCells count="53">
    <mergeCell ref="B554:O554"/>
    <mergeCell ref="B588:O588"/>
    <mergeCell ref="B623:O623"/>
    <mergeCell ref="A491:N491"/>
    <mergeCell ref="A492:O492"/>
    <mergeCell ref="A543:N543"/>
    <mergeCell ref="A544:N544"/>
    <mergeCell ref="A545:O545"/>
    <mergeCell ref="B501:O501"/>
    <mergeCell ref="A578:N578"/>
    <mergeCell ref="A579:O579"/>
    <mergeCell ref="A612:N612"/>
    <mergeCell ref="A613:O613"/>
    <mergeCell ref="B138:O138"/>
    <mergeCell ref="B232:O232"/>
    <mergeCell ref="B163:O163"/>
    <mergeCell ref="B201:O201"/>
    <mergeCell ref="B142:O142"/>
    <mergeCell ref="B146:O146"/>
    <mergeCell ref="A150:N150"/>
    <mergeCell ref="A151:O151"/>
    <mergeCell ref="A191:N191"/>
    <mergeCell ref="A192:O192"/>
    <mergeCell ref="B208:O208"/>
    <mergeCell ref="B256:O256"/>
    <mergeCell ref="B445:O445"/>
    <mergeCell ref="A344:O344"/>
    <mergeCell ref="A397:N397"/>
    <mergeCell ref="A398:O398"/>
    <mergeCell ref="A435:N435"/>
    <mergeCell ref="B353:O353"/>
    <mergeCell ref="A436:O436"/>
    <mergeCell ref="B407:O407"/>
    <mergeCell ref="A343:N343"/>
    <mergeCell ref="A280:N280"/>
    <mergeCell ref="A281:O281"/>
    <mergeCell ref="A307:N307"/>
    <mergeCell ref="A308:O308"/>
    <mergeCell ref="B290:O290"/>
    <mergeCell ref="B317:O317"/>
    <mergeCell ref="B134:O134"/>
    <mergeCell ref="A1:N1"/>
    <mergeCell ref="A2:N2"/>
    <mergeCell ref="A3:O3"/>
    <mergeCell ref="B12:O12"/>
    <mergeCell ref="A125:O125"/>
    <mergeCell ref="A39:N39"/>
    <mergeCell ref="A40:O40"/>
    <mergeCell ref="A90:N90"/>
    <mergeCell ref="A91:O91"/>
    <mergeCell ref="A124:N124"/>
    <mergeCell ref="B49:O49"/>
    <mergeCell ref="B100:O100"/>
  </mergeCells>
  <phoneticPr fontId="53"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30AEF2-2EA5-4E0D-8CAB-30E1FD75FC7B}">
  <dimension ref="A3:S36"/>
  <sheetViews>
    <sheetView zoomScale="75" zoomScaleNormal="75" workbookViewId="0">
      <selection activeCell="M6" sqref="M6"/>
    </sheetView>
  </sheetViews>
  <sheetFormatPr defaultRowHeight="15" x14ac:dyDescent="0.25"/>
  <cols>
    <col min="2" max="2" width="41.5703125" customWidth="1"/>
    <col min="4" max="4" width="16" customWidth="1"/>
    <col min="5" max="5" width="10.140625" customWidth="1"/>
    <col min="6" max="6" width="10" customWidth="1"/>
    <col min="14" max="14" width="11.85546875" customWidth="1"/>
    <col min="15" max="15" width="12.42578125" bestFit="1" customWidth="1"/>
    <col min="16" max="17" width="9.85546875" bestFit="1" customWidth="1"/>
  </cols>
  <sheetData>
    <row r="3" spans="1:19" x14ac:dyDescent="0.25">
      <c r="A3" s="446" t="s">
        <v>92</v>
      </c>
      <c r="B3" s="446"/>
      <c r="C3" s="446"/>
      <c r="D3" s="446"/>
      <c r="E3" s="446"/>
      <c r="F3" s="446"/>
      <c r="G3" s="446"/>
      <c r="H3" s="446"/>
      <c r="I3" s="446"/>
      <c r="J3" s="446"/>
      <c r="K3" s="446"/>
      <c r="L3" s="446"/>
      <c r="M3" s="446"/>
      <c r="N3" s="446"/>
      <c r="O3" s="17"/>
    </row>
    <row r="4" spans="1:19" ht="19.5" x14ac:dyDescent="0.35">
      <c r="A4" s="445" t="s">
        <v>1</v>
      </c>
      <c r="B4" s="445"/>
      <c r="C4" s="445"/>
      <c r="D4" s="445"/>
      <c r="E4" s="445"/>
      <c r="F4" s="445"/>
      <c r="G4" s="445"/>
      <c r="H4" s="445"/>
      <c r="I4" s="445"/>
      <c r="J4" s="445"/>
      <c r="K4" s="445"/>
      <c r="L4" s="445"/>
      <c r="M4" s="445"/>
      <c r="N4" s="445"/>
      <c r="O4" s="445"/>
    </row>
    <row r="5" spans="1:19" ht="75" x14ac:dyDescent="0.25">
      <c r="A5" s="18" t="s">
        <v>2</v>
      </c>
      <c r="B5" s="19" t="s">
        <v>2</v>
      </c>
      <c r="C5" s="19" t="s">
        <v>3</v>
      </c>
      <c r="D5" s="19" t="s">
        <v>4</v>
      </c>
      <c r="E5" s="19" t="s">
        <v>5</v>
      </c>
      <c r="F5" s="211" t="s">
        <v>6</v>
      </c>
      <c r="G5" s="322"/>
      <c r="H5" s="20"/>
      <c r="I5" s="20"/>
      <c r="J5" s="20"/>
      <c r="K5" s="20"/>
      <c r="L5" s="285"/>
      <c r="M5" s="283"/>
      <c r="N5" s="283"/>
      <c r="O5" s="283"/>
    </row>
    <row r="6" spans="1:19" x14ac:dyDescent="0.25">
      <c r="A6" s="21" t="s">
        <v>9</v>
      </c>
      <c r="B6" s="22" t="s">
        <v>10</v>
      </c>
      <c r="C6" s="22" t="s">
        <v>2</v>
      </c>
      <c r="D6" s="162">
        <v>3746.67</v>
      </c>
      <c r="E6" s="22">
        <v>3747</v>
      </c>
      <c r="F6" s="225">
        <f>D6-E6</f>
        <v>-0.32999999999992724</v>
      </c>
      <c r="G6" s="323"/>
      <c r="H6" s="20"/>
      <c r="I6" s="20"/>
      <c r="J6" s="20"/>
      <c r="K6" s="20"/>
      <c r="L6" s="285"/>
      <c r="M6" s="283"/>
      <c r="N6" s="284"/>
      <c r="O6" s="288"/>
    </row>
    <row r="7" spans="1:19" x14ac:dyDescent="0.25">
      <c r="A7" s="21" t="s">
        <v>12</v>
      </c>
      <c r="B7" s="22" t="s">
        <v>13</v>
      </c>
      <c r="C7" s="22" t="s">
        <v>2</v>
      </c>
      <c r="D7" s="162">
        <v>7299.9999999999991</v>
      </c>
      <c r="E7" s="22">
        <v>4500</v>
      </c>
      <c r="F7" s="225">
        <f>D7-E7</f>
        <v>2799.9999999999991</v>
      </c>
      <c r="G7" s="323"/>
      <c r="H7" s="20"/>
      <c r="I7" s="20"/>
      <c r="J7" s="20"/>
      <c r="K7" s="20"/>
      <c r="L7" s="285"/>
      <c r="M7" s="283"/>
      <c r="N7" s="284"/>
      <c r="O7" s="288"/>
    </row>
    <row r="8" spans="1:19" ht="15" customHeight="1" x14ac:dyDescent="0.25">
      <c r="A8" s="21" t="s">
        <v>15</v>
      </c>
      <c r="B8" s="22" t="s">
        <v>16</v>
      </c>
      <c r="C8" s="22" t="s">
        <v>2</v>
      </c>
      <c r="D8" s="22" t="s">
        <v>2</v>
      </c>
      <c r="E8" s="22" t="s">
        <v>2</v>
      </c>
      <c r="F8" s="22" t="s">
        <v>109</v>
      </c>
      <c r="G8" s="20"/>
      <c r="H8" s="20"/>
      <c r="I8" s="20"/>
      <c r="J8" s="20"/>
      <c r="K8" s="20"/>
      <c r="L8" s="285"/>
      <c r="M8" s="283"/>
      <c r="N8" s="283"/>
      <c r="O8" s="288"/>
    </row>
    <row r="9" spans="1:19" ht="14.25" customHeight="1" x14ac:dyDescent="0.25">
      <c r="A9" s="21" t="s">
        <v>19</v>
      </c>
      <c r="B9" s="22" t="s">
        <v>20</v>
      </c>
      <c r="C9" s="22" t="s">
        <v>2</v>
      </c>
      <c r="D9" s="22" t="s">
        <v>2</v>
      </c>
      <c r="E9" s="22" t="s">
        <v>2</v>
      </c>
      <c r="F9" s="22" t="s">
        <v>109</v>
      </c>
      <c r="G9" s="20"/>
      <c r="H9" s="20"/>
      <c r="I9" s="20"/>
      <c r="J9" s="20"/>
      <c r="K9" s="20"/>
      <c r="L9" s="285"/>
      <c r="M9" s="285"/>
      <c r="N9" s="286"/>
      <c r="O9" s="287"/>
    </row>
    <row r="10" spans="1:19" ht="15" customHeight="1" x14ac:dyDescent="0.25">
      <c r="A10" s="21" t="s">
        <v>21</v>
      </c>
      <c r="B10" s="22" t="s">
        <v>22</v>
      </c>
      <c r="C10" s="22" t="s">
        <v>2</v>
      </c>
      <c r="D10" s="22" t="s">
        <v>2</v>
      </c>
      <c r="E10" s="22" t="s">
        <v>2</v>
      </c>
      <c r="F10" s="22" t="s">
        <v>109</v>
      </c>
      <c r="G10" s="20"/>
      <c r="H10" s="20"/>
      <c r="I10" s="20"/>
      <c r="J10" s="20"/>
      <c r="K10" s="20"/>
      <c r="L10" s="20"/>
      <c r="M10" s="20"/>
      <c r="N10" s="23"/>
      <c r="O10" s="24"/>
    </row>
    <row r="11" spans="1:19" ht="15" customHeight="1" x14ac:dyDescent="0.25">
      <c r="A11" s="20"/>
      <c r="B11" s="20"/>
      <c r="C11" s="20"/>
      <c r="D11" s="20"/>
      <c r="E11" s="20"/>
      <c r="F11" s="20"/>
      <c r="G11" s="20"/>
      <c r="H11" s="20"/>
      <c r="I11" s="20"/>
      <c r="J11" s="20"/>
      <c r="K11" s="20"/>
      <c r="L11" s="20"/>
      <c r="M11" s="20"/>
      <c r="N11" s="23"/>
      <c r="O11">
        <v>12</v>
      </c>
    </row>
    <row r="12" spans="1:19" x14ac:dyDescent="0.25">
      <c r="A12" s="25" t="s">
        <v>2</v>
      </c>
      <c r="B12" s="26" t="s">
        <v>23</v>
      </c>
      <c r="C12" s="27" t="s">
        <v>24</v>
      </c>
      <c r="D12" s="27" t="s">
        <v>25</v>
      </c>
      <c r="E12" s="27" t="s">
        <v>26</v>
      </c>
      <c r="F12" s="27" t="s">
        <v>27</v>
      </c>
      <c r="G12" s="27" t="s">
        <v>28</v>
      </c>
      <c r="H12" s="27" t="s">
        <v>29</v>
      </c>
      <c r="I12" s="27" t="s">
        <v>30</v>
      </c>
      <c r="J12" s="27" t="s">
        <v>31</v>
      </c>
      <c r="K12" s="27" t="s">
        <v>32</v>
      </c>
      <c r="L12" s="27" t="s">
        <v>33</v>
      </c>
      <c r="M12" s="27" t="s">
        <v>34</v>
      </c>
      <c r="N12" s="27" t="s">
        <v>35</v>
      </c>
      <c r="O12" s="28" t="s">
        <v>36</v>
      </c>
    </row>
    <row r="13" spans="1:19" ht="18.75" x14ac:dyDescent="0.3">
      <c r="A13" s="29" t="s">
        <v>2</v>
      </c>
      <c r="B13" s="447" t="s">
        <v>37</v>
      </c>
      <c r="C13" s="447"/>
      <c r="D13" s="447"/>
      <c r="E13" s="447"/>
      <c r="F13" s="447"/>
      <c r="G13" s="447"/>
      <c r="H13" s="447"/>
      <c r="I13" s="447"/>
      <c r="J13" s="447"/>
      <c r="K13" s="447"/>
      <c r="L13" s="447"/>
      <c r="M13" s="447"/>
      <c r="N13" s="447"/>
      <c r="O13" s="448"/>
    </row>
    <row r="14" spans="1:19" ht="15.75" x14ac:dyDescent="0.25">
      <c r="A14" s="30" t="s">
        <v>9</v>
      </c>
      <c r="B14" s="31" t="s">
        <v>38</v>
      </c>
      <c r="C14" s="222">
        <v>144.4</v>
      </c>
      <c r="D14" s="222">
        <v>0</v>
      </c>
      <c r="E14" s="222">
        <v>285.95999999999998</v>
      </c>
      <c r="F14" s="222">
        <v>183.02</v>
      </c>
      <c r="G14" s="222">
        <v>383.73</v>
      </c>
      <c r="H14" s="222">
        <v>0</v>
      </c>
      <c r="I14" s="222">
        <v>20.74</v>
      </c>
      <c r="J14" s="222">
        <v>428.82</v>
      </c>
      <c r="K14" s="222">
        <v>500</v>
      </c>
      <c r="L14" s="222">
        <v>600</v>
      </c>
      <c r="M14" s="223">
        <v>600</v>
      </c>
      <c r="N14" s="222">
        <v>600</v>
      </c>
      <c r="O14" s="224">
        <f>SUM(C14:N14)/12</f>
        <v>312.22250000000003</v>
      </c>
      <c r="P14" s="212">
        <f>SUM(C14:N14)</f>
        <v>3746.67</v>
      </c>
      <c r="Q14" s="216">
        <f>D6-P14</f>
        <v>0</v>
      </c>
      <c r="S14" s="163"/>
    </row>
    <row r="15" spans="1:19" ht="15.75" x14ac:dyDescent="0.25">
      <c r="A15" s="29" t="s">
        <v>2</v>
      </c>
      <c r="B15" s="22" t="s">
        <v>39</v>
      </c>
      <c r="C15" s="194"/>
      <c r="D15" s="194"/>
      <c r="E15" s="194"/>
      <c r="F15" s="194"/>
      <c r="G15" s="194"/>
      <c r="H15" s="194"/>
      <c r="I15" s="194"/>
      <c r="J15" s="193">
        <v>606</v>
      </c>
      <c r="K15" s="193">
        <v>700</v>
      </c>
      <c r="L15" s="193">
        <v>800</v>
      </c>
      <c r="M15" s="193">
        <v>800</v>
      </c>
      <c r="N15" s="193">
        <v>800</v>
      </c>
      <c r="O15" s="224">
        <f>SUM(C15:N15)/12</f>
        <v>308.83333333333331</v>
      </c>
      <c r="P15" s="212">
        <f t="shared" ref="P15:P17" si="0">SUM(C15:N15)</f>
        <v>3706</v>
      </c>
    </row>
    <row r="16" spans="1:19" ht="15.75" x14ac:dyDescent="0.25">
      <c r="A16" s="29" t="s">
        <v>2</v>
      </c>
      <c r="B16" s="35" t="s">
        <v>40</v>
      </c>
      <c r="C16" s="194"/>
      <c r="D16" s="194"/>
      <c r="E16" s="194"/>
      <c r="F16" s="194"/>
      <c r="G16" s="194"/>
      <c r="H16" s="194"/>
      <c r="I16" s="194"/>
      <c r="J16" s="194"/>
      <c r="K16" s="194"/>
      <c r="L16" s="194"/>
      <c r="M16" s="194"/>
      <c r="N16" s="194"/>
      <c r="O16" s="224">
        <f>SUM(C16:N16)/12</f>
        <v>0</v>
      </c>
      <c r="P16" s="212">
        <f t="shared" si="0"/>
        <v>0</v>
      </c>
    </row>
    <row r="17" spans="1:18" ht="15.75" x14ac:dyDescent="0.25">
      <c r="A17" s="30" t="s">
        <v>12</v>
      </c>
      <c r="B17" s="31" t="s">
        <v>41</v>
      </c>
      <c r="C17" s="10">
        <v>946.2</v>
      </c>
      <c r="D17" s="10">
        <v>714.31</v>
      </c>
      <c r="E17" s="10">
        <v>1105.07</v>
      </c>
      <c r="F17" s="10">
        <v>964.72</v>
      </c>
      <c r="G17" s="10">
        <v>280.33999999999997</v>
      </c>
      <c r="H17" s="10">
        <v>122.4</v>
      </c>
      <c r="I17" s="10">
        <v>4.32</v>
      </c>
      <c r="J17" s="10">
        <v>4.32</v>
      </c>
      <c r="K17" s="10">
        <v>4.32</v>
      </c>
      <c r="L17" s="10">
        <v>600</v>
      </c>
      <c r="M17" s="10">
        <v>900</v>
      </c>
      <c r="N17" s="10">
        <v>1654</v>
      </c>
      <c r="O17" s="224">
        <f>SUM(C17:N17)/12</f>
        <v>608.33333333333326</v>
      </c>
      <c r="P17" s="212">
        <f t="shared" si="0"/>
        <v>7299.9999999999991</v>
      </c>
      <c r="Q17" s="216">
        <f>D7-P17</f>
        <v>0</v>
      </c>
      <c r="R17" s="155"/>
    </row>
    <row r="18" spans="1:18" x14ac:dyDescent="0.25">
      <c r="A18" s="29" t="s">
        <v>2</v>
      </c>
      <c r="B18" s="22" t="s">
        <v>42</v>
      </c>
      <c r="C18" s="34" t="s">
        <v>2</v>
      </c>
      <c r="D18" s="34" t="s">
        <v>2</v>
      </c>
      <c r="E18" s="34" t="s">
        <v>2</v>
      </c>
      <c r="F18" s="34" t="s">
        <v>2</v>
      </c>
      <c r="G18" s="34" t="s">
        <v>2</v>
      </c>
      <c r="H18" s="34" t="s">
        <v>2</v>
      </c>
      <c r="I18" s="34" t="s">
        <v>2</v>
      </c>
      <c r="J18" s="34" t="s">
        <v>2</v>
      </c>
      <c r="K18" s="34" t="s">
        <v>2</v>
      </c>
      <c r="L18" s="34" t="s">
        <v>2</v>
      </c>
      <c r="M18" s="34" t="s">
        <v>2</v>
      </c>
      <c r="N18" s="34" t="s">
        <v>2</v>
      </c>
      <c r="O18" s="33" t="s">
        <v>110</v>
      </c>
    </row>
    <row r="19" spans="1:18" x14ac:dyDescent="0.25">
      <c r="A19" s="29" t="s">
        <v>2</v>
      </c>
      <c r="B19" s="35" t="s">
        <v>40</v>
      </c>
      <c r="C19" s="34" t="s">
        <v>2</v>
      </c>
      <c r="D19" s="34" t="s">
        <v>2</v>
      </c>
      <c r="E19" s="34" t="s">
        <v>2</v>
      </c>
      <c r="F19" s="34" t="s">
        <v>2</v>
      </c>
      <c r="G19" s="34" t="s">
        <v>2</v>
      </c>
      <c r="H19" s="34" t="s">
        <v>2</v>
      </c>
      <c r="I19" s="34" t="s">
        <v>2</v>
      </c>
      <c r="J19" s="34" t="s">
        <v>2</v>
      </c>
      <c r="K19" s="34" t="s">
        <v>2</v>
      </c>
      <c r="L19" s="34" t="s">
        <v>2</v>
      </c>
      <c r="M19" s="39"/>
      <c r="N19" s="29" t="s">
        <v>2</v>
      </c>
      <c r="O19" s="33" t="s">
        <v>2</v>
      </c>
      <c r="R19" s="155"/>
    </row>
    <row r="20" spans="1:18" ht="29.25" hidden="1" x14ac:dyDescent="0.25">
      <c r="A20" s="30" t="s">
        <v>15</v>
      </c>
      <c r="B20" s="31" t="s">
        <v>47</v>
      </c>
      <c r="C20" s="32" t="s">
        <v>2</v>
      </c>
      <c r="D20" s="32" t="s">
        <v>2</v>
      </c>
      <c r="E20" s="32" t="s">
        <v>2</v>
      </c>
      <c r="F20" s="32" t="s">
        <v>2</v>
      </c>
      <c r="G20" s="32" t="s">
        <v>2</v>
      </c>
      <c r="H20" s="32" t="s">
        <v>2</v>
      </c>
      <c r="I20" s="32" t="s">
        <v>2</v>
      </c>
      <c r="J20" s="32" t="s">
        <v>2</v>
      </c>
      <c r="K20" s="32" t="s">
        <v>2</v>
      </c>
      <c r="L20" s="32" t="s">
        <v>2</v>
      </c>
      <c r="M20" s="41" t="s">
        <v>2</v>
      </c>
      <c r="N20" s="32" t="s">
        <v>2</v>
      </c>
      <c r="O20" s="33" t="s">
        <v>110</v>
      </c>
    </row>
    <row r="21" spans="1:18" hidden="1" x14ac:dyDescent="0.25">
      <c r="A21" s="29" t="s">
        <v>2</v>
      </c>
      <c r="B21" s="22" t="s">
        <v>46</v>
      </c>
      <c r="C21" s="34" t="s">
        <v>2</v>
      </c>
      <c r="D21" s="34" t="s">
        <v>2</v>
      </c>
      <c r="E21" s="34" t="s">
        <v>2</v>
      </c>
      <c r="F21" s="34" t="s">
        <v>2</v>
      </c>
      <c r="G21" s="34" t="s">
        <v>2</v>
      </c>
      <c r="H21" s="34" t="s">
        <v>2</v>
      </c>
      <c r="I21" s="34" t="s">
        <v>2</v>
      </c>
      <c r="J21" s="34" t="s">
        <v>2</v>
      </c>
      <c r="K21" s="34" t="s">
        <v>2</v>
      </c>
      <c r="L21" s="34" t="s">
        <v>2</v>
      </c>
      <c r="M21" s="34" t="s">
        <v>2</v>
      </c>
      <c r="N21" s="34" t="s">
        <v>2</v>
      </c>
      <c r="O21" s="33" t="s">
        <v>110</v>
      </c>
    </row>
    <row r="22" spans="1:18" hidden="1" x14ac:dyDescent="0.25">
      <c r="A22" s="29" t="s">
        <v>2</v>
      </c>
      <c r="B22" s="35" t="s">
        <v>40</v>
      </c>
      <c r="C22" s="34" t="s">
        <v>2</v>
      </c>
      <c r="D22" s="34" t="s">
        <v>2</v>
      </c>
      <c r="E22" s="34" t="s">
        <v>2</v>
      </c>
      <c r="F22" s="34" t="s">
        <v>2</v>
      </c>
      <c r="G22" s="34" t="s">
        <v>2</v>
      </c>
      <c r="H22" s="34" t="s">
        <v>2</v>
      </c>
      <c r="I22" s="34" t="s">
        <v>2</v>
      </c>
      <c r="J22" s="34" t="s">
        <v>2</v>
      </c>
      <c r="K22" s="34" t="s">
        <v>2</v>
      </c>
      <c r="L22" s="34" t="s">
        <v>2</v>
      </c>
      <c r="M22" s="34" t="s">
        <v>2</v>
      </c>
      <c r="N22" s="34" t="s">
        <v>2</v>
      </c>
      <c r="O22" s="33" t="s">
        <v>2</v>
      </c>
    </row>
    <row r="23" spans="1:18" hidden="1" x14ac:dyDescent="0.25">
      <c r="A23" s="30" t="s">
        <v>19</v>
      </c>
      <c r="B23" s="31" t="s">
        <v>51</v>
      </c>
      <c r="C23" s="32" t="s">
        <v>2</v>
      </c>
      <c r="D23" s="32" t="s">
        <v>2</v>
      </c>
      <c r="E23" s="32" t="s">
        <v>2</v>
      </c>
      <c r="F23" s="32" t="s">
        <v>2</v>
      </c>
      <c r="G23" s="32" t="s">
        <v>2</v>
      </c>
      <c r="H23" s="32" t="s">
        <v>2</v>
      </c>
      <c r="I23" s="32" t="s">
        <v>2</v>
      </c>
      <c r="J23" s="32" t="s">
        <v>2</v>
      </c>
      <c r="K23" s="32" t="s">
        <v>2</v>
      </c>
      <c r="L23" s="32" t="s">
        <v>2</v>
      </c>
      <c r="M23" s="32" t="s">
        <v>2</v>
      </c>
      <c r="N23" s="32" t="s">
        <v>2</v>
      </c>
      <c r="O23" s="33" t="s">
        <v>2</v>
      </c>
    </row>
    <row r="24" spans="1:18" hidden="1" x14ac:dyDescent="0.25">
      <c r="A24" s="29" t="s">
        <v>52</v>
      </c>
      <c r="B24" s="36" t="s">
        <v>53</v>
      </c>
      <c r="C24" s="34" t="s">
        <v>2</v>
      </c>
      <c r="D24" s="34" t="s">
        <v>2</v>
      </c>
      <c r="E24" s="34" t="s">
        <v>2</v>
      </c>
      <c r="F24" s="34" t="s">
        <v>2</v>
      </c>
      <c r="G24" s="34" t="s">
        <v>2</v>
      </c>
      <c r="H24" s="34" t="s">
        <v>2</v>
      </c>
      <c r="I24" s="34" t="s">
        <v>2</v>
      </c>
      <c r="J24" s="34" t="s">
        <v>2</v>
      </c>
      <c r="K24" s="34" t="s">
        <v>2</v>
      </c>
      <c r="L24" s="34" t="s">
        <v>2</v>
      </c>
      <c r="M24" s="34" t="s">
        <v>2</v>
      </c>
      <c r="N24" s="34" t="s">
        <v>2</v>
      </c>
      <c r="O24" s="33" t="s">
        <v>110</v>
      </c>
    </row>
    <row r="25" spans="1:18" hidden="1" x14ac:dyDescent="0.25">
      <c r="A25" s="29" t="s">
        <v>2</v>
      </c>
      <c r="B25" s="36" t="s">
        <v>54</v>
      </c>
      <c r="C25" s="34" t="s">
        <v>2</v>
      </c>
      <c r="D25" s="34" t="s">
        <v>2</v>
      </c>
      <c r="E25" s="34" t="s">
        <v>2</v>
      </c>
      <c r="F25" s="34" t="s">
        <v>2</v>
      </c>
      <c r="G25" s="34" t="s">
        <v>2</v>
      </c>
      <c r="H25" s="34" t="s">
        <v>2</v>
      </c>
      <c r="I25" s="34" t="s">
        <v>2</v>
      </c>
      <c r="J25" s="34" t="s">
        <v>2</v>
      </c>
      <c r="K25" s="34" t="s">
        <v>2</v>
      </c>
      <c r="L25" s="34" t="s">
        <v>2</v>
      </c>
      <c r="M25" s="34" t="s">
        <v>2</v>
      </c>
      <c r="N25" s="34" t="s">
        <v>2</v>
      </c>
      <c r="O25" s="33" t="s">
        <v>110</v>
      </c>
    </row>
    <row r="26" spans="1:18" hidden="1" x14ac:dyDescent="0.25">
      <c r="A26" s="29" t="s">
        <v>55</v>
      </c>
      <c r="B26" s="36" t="s">
        <v>53</v>
      </c>
      <c r="C26" s="34" t="s">
        <v>2</v>
      </c>
      <c r="D26" s="34" t="s">
        <v>2</v>
      </c>
      <c r="E26" s="34" t="s">
        <v>2</v>
      </c>
      <c r="F26" s="34" t="s">
        <v>2</v>
      </c>
      <c r="G26" s="34" t="s">
        <v>2</v>
      </c>
      <c r="H26" s="34" t="s">
        <v>2</v>
      </c>
      <c r="I26" s="34" t="s">
        <v>2</v>
      </c>
      <c r="J26" s="34" t="s">
        <v>2</v>
      </c>
      <c r="K26" s="34" t="s">
        <v>2</v>
      </c>
      <c r="L26" s="34" t="s">
        <v>2</v>
      </c>
      <c r="M26" s="34" t="s">
        <v>2</v>
      </c>
      <c r="N26" s="34" t="s">
        <v>2</v>
      </c>
      <c r="O26" s="33" t="s">
        <v>110</v>
      </c>
    </row>
    <row r="27" spans="1:18" hidden="1" x14ac:dyDescent="0.25">
      <c r="A27" s="29" t="s">
        <v>2</v>
      </c>
      <c r="B27" s="36" t="s">
        <v>54</v>
      </c>
      <c r="C27" s="34" t="s">
        <v>2</v>
      </c>
      <c r="D27" s="34" t="s">
        <v>2</v>
      </c>
      <c r="E27" s="34" t="s">
        <v>2</v>
      </c>
      <c r="F27" s="34" t="s">
        <v>2</v>
      </c>
      <c r="G27" s="34" t="s">
        <v>2</v>
      </c>
      <c r="H27" s="34" t="s">
        <v>2</v>
      </c>
      <c r="I27" s="34" t="s">
        <v>2</v>
      </c>
      <c r="J27" s="34" t="s">
        <v>2</v>
      </c>
      <c r="K27" s="34" t="s">
        <v>2</v>
      </c>
      <c r="L27" s="34" t="s">
        <v>2</v>
      </c>
      <c r="M27" s="34" t="s">
        <v>2</v>
      </c>
      <c r="N27" s="34" t="s">
        <v>2</v>
      </c>
      <c r="O27" s="33" t="s">
        <v>110</v>
      </c>
    </row>
    <row r="28" spans="1:18" ht="29.25" hidden="1" x14ac:dyDescent="0.25">
      <c r="A28" s="30" t="s">
        <v>56</v>
      </c>
      <c r="B28" s="31" t="s">
        <v>57</v>
      </c>
      <c r="C28" s="32" t="s">
        <v>2</v>
      </c>
      <c r="D28" s="32" t="s">
        <v>2</v>
      </c>
      <c r="E28" s="32" t="s">
        <v>2</v>
      </c>
      <c r="F28" s="32" t="s">
        <v>2</v>
      </c>
      <c r="G28" s="32" t="s">
        <v>2</v>
      </c>
      <c r="H28" s="32" t="s">
        <v>2</v>
      </c>
      <c r="I28" s="32" t="s">
        <v>2</v>
      </c>
      <c r="J28" s="32" t="s">
        <v>2</v>
      </c>
      <c r="K28" s="32" t="s">
        <v>2</v>
      </c>
      <c r="L28" s="32" t="s">
        <v>2</v>
      </c>
      <c r="M28" s="32" t="s">
        <v>2</v>
      </c>
      <c r="N28" s="32" t="s">
        <v>2</v>
      </c>
      <c r="O28" s="33" t="s">
        <v>2</v>
      </c>
    </row>
    <row r="29" spans="1:18" ht="30" hidden="1" x14ac:dyDescent="0.25">
      <c r="A29" s="29" t="s">
        <v>58</v>
      </c>
      <c r="B29" s="22" t="s">
        <v>59</v>
      </c>
      <c r="C29" s="34" t="s">
        <v>49</v>
      </c>
      <c r="D29" s="34" t="s">
        <v>49</v>
      </c>
      <c r="E29" s="34" t="s">
        <v>49</v>
      </c>
      <c r="F29" s="34" t="s">
        <v>109</v>
      </c>
      <c r="G29" s="34" t="s">
        <v>49</v>
      </c>
      <c r="H29" s="34" t="s">
        <v>49</v>
      </c>
      <c r="I29" s="34" t="s">
        <v>49</v>
      </c>
      <c r="J29" s="34" t="s">
        <v>49</v>
      </c>
      <c r="K29" s="34" t="s">
        <v>49</v>
      </c>
      <c r="L29" s="34" t="s">
        <v>49</v>
      </c>
      <c r="M29" s="34" t="s">
        <v>49</v>
      </c>
      <c r="N29" s="34" t="s">
        <v>49</v>
      </c>
      <c r="O29" s="34" t="s">
        <v>110</v>
      </c>
    </row>
    <row r="30" spans="1:18" hidden="1" x14ac:dyDescent="0.25">
      <c r="A30" s="29" t="s">
        <v>2</v>
      </c>
      <c r="B30" s="22" t="s">
        <v>60</v>
      </c>
      <c r="C30" s="34" t="s">
        <v>2</v>
      </c>
      <c r="D30" s="34" t="s">
        <v>2</v>
      </c>
      <c r="E30" s="34" t="s">
        <v>2</v>
      </c>
      <c r="F30" s="34" t="s">
        <v>2</v>
      </c>
      <c r="G30" s="34" t="s">
        <v>2</v>
      </c>
      <c r="H30" s="34" t="s">
        <v>2</v>
      </c>
      <c r="I30" s="34" t="s">
        <v>2</v>
      </c>
      <c r="J30" s="34" t="s">
        <v>2</v>
      </c>
      <c r="K30" s="34" t="s">
        <v>2</v>
      </c>
      <c r="L30" s="34" t="s">
        <v>2</v>
      </c>
      <c r="M30" s="34" t="s">
        <v>2</v>
      </c>
      <c r="N30" s="34" t="s">
        <v>2</v>
      </c>
      <c r="O30" s="33" t="s">
        <v>2</v>
      </c>
    </row>
    <row r="31" spans="1:18" hidden="1" x14ac:dyDescent="0.25">
      <c r="A31" s="29" t="s">
        <v>2</v>
      </c>
      <c r="B31" s="22" t="s">
        <v>61</v>
      </c>
      <c r="C31" s="34" t="s">
        <v>2</v>
      </c>
      <c r="D31" s="34" t="s">
        <v>2</v>
      </c>
      <c r="E31" s="34" t="s">
        <v>2</v>
      </c>
      <c r="F31" s="34" t="s">
        <v>2</v>
      </c>
      <c r="G31" s="34" t="s">
        <v>2</v>
      </c>
      <c r="H31" s="34" t="s">
        <v>2</v>
      </c>
      <c r="I31" s="34" t="s">
        <v>2</v>
      </c>
      <c r="J31" s="34" t="s">
        <v>2</v>
      </c>
      <c r="K31" s="34" t="s">
        <v>2</v>
      </c>
      <c r="L31" s="34" t="s">
        <v>2</v>
      </c>
      <c r="M31" s="34" t="s">
        <v>2</v>
      </c>
      <c r="N31" s="34" t="s">
        <v>2</v>
      </c>
      <c r="O31" s="33" t="s">
        <v>2</v>
      </c>
    </row>
    <row r="32" spans="1:18" hidden="1" x14ac:dyDescent="0.25">
      <c r="A32" s="37" t="s">
        <v>62</v>
      </c>
      <c r="B32" s="22" t="s">
        <v>63</v>
      </c>
      <c r="C32" s="34" t="s">
        <v>2</v>
      </c>
      <c r="D32" s="34" t="s">
        <v>2</v>
      </c>
      <c r="E32" s="34" t="s">
        <v>2</v>
      </c>
      <c r="F32" s="34" t="s">
        <v>2</v>
      </c>
      <c r="G32" s="34" t="s">
        <v>2</v>
      </c>
      <c r="H32" s="34" t="s">
        <v>2</v>
      </c>
      <c r="I32" s="34" t="s">
        <v>2</v>
      </c>
      <c r="J32" s="34" t="s">
        <v>2</v>
      </c>
      <c r="K32" s="34" t="s">
        <v>2</v>
      </c>
      <c r="L32" s="34" t="s">
        <v>2</v>
      </c>
      <c r="M32" s="34" t="s">
        <v>2</v>
      </c>
      <c r="N32" s="34" t="s">
        <v>2</v>
      </c>
      <c r="O32" s="33" t="s">
        <v>2</v>
      </c>
    </row>
    <row r="33" spans="1:15" hidden="1" x14ac:dyDescent="0.25">
      <c r="A33" s="37" t="s">
        <v>2</v>
      </c>
      <c r="B33" s="38" t="s">
        <v>10</v>
      </c>
      <c r="C33" s="34" t="s">
        <v>2</v>
      </c>
      <c r="D33" s="34" t="s">
        <v>2</v>
      </c>
      <c r="E33" s="34" t="s">
        <v>2</v>
      </c>
      <c r="F33" s="34" t="s">
        <v>2</v>
      </c>
      <c r="G33" s="34" t="s">
        <v>2</v>
      </c>
      <c r="H33" s="34" t="s">
        <v>2</v>
      </c>
      <c r="I33" s="34" t="s">
        <v>2</v>
      </c>
      <c r="J33" s="34" t="s">
        <v>2</v>
      </c>
      <c r="K33" s="34" t="s">
        <v>2</v>
      </c>
      <c r="L33" s="34" t="s">
        <v>2</v>
      </c>
      <c r="M33" s="34" t="s">
        <v>2</v>
      </c>
      <c r="N33" s="34" t="s">
        <v>2</v>
      </c>
      <c r="O33" s="33" t="s">
        <v>2</v>
      </c>
    </row>
    <row r="34" spans="1:15" hidden="1" x14ac:dyDescent="0.25">
      <c r="A34" s="37" t="s">
        <v>2</v>
      </c>
      <c r="B34" s="38" t="s">
        <v>13</v>
      </c>
      <c r="C34" s="34" t="s">
        <v>2</v>
      </c>
      <c r="D34" s="34" t="s">
        <v>2</v>
      </c>
      <c r="E34" s="34" t="s">
        <v>2</v>
      </c>
      <c r="F34" s="34" t="s">
        <v>2</v>
      </c>
      <c r="G34" s="34" t="s">
        <v>2</v>
      </c>
      <c r="H34" s="34" t="s">
        <v>2</v>
      </c>
      <c r="I34" s="34" t="s">
        <v>2</v>
      </c>
      <c r="J34" s="34" t="s">
        <v>2</v>
      </c>
      <c r="K34" s="34" t="s">
        <v>2</v>
      </c>
      <c r="L34" s="34" t="s">
        <v>2</v>
      </c>
      <c r="M34" s="34" t="s">
        <v>2</v>
      </c>
      <c r="N34" s="34" t="s">
        <v>2</v>
      </c>
      <c r="O34" s="33" t="s">
        <v>2</v>
      </c>
    </row>
    <row r="35" spans="1:15" hidden="1" x14ac:dyDescent="0.25">
      <c r="A35" s="37" t="s">
        <v>2</v>
      </c>
      <c r="B35" s="38" t="s">
        <v>16</v>
      </c>
      <c r="C35" s="34" t="s">
        <v>2</v>
      </c>
      <c r="D35" s="34" t="s">
        <v>2</v>
      </c>
      <c r="E35" s="34" t="s">
        <v>2</v>
      </c>
      <c r="F35" s="34" t="s">
        <v>2</v>
      </c>
      <c r="G35" s="34" t="s">
        <v>2</v>
      </c>
      <c r="H35" s="34" t="s">
        <v>2</v>
      </c>
      <c r="I35" s="34" t="s">
        <v>2</v>
      </c>
      <c r="J35" s="34" t="s">
        <v>2</v>
      </c>
      <c r="K35" s="34" t="s">
        <v>2</v>
      </c>
      <c r="L35" s="34" t="s">
        <v>2</v>
      </c>
      <c r="M35" s="34" t="s">
        <v>2</v>
      </c>
      <c r="N35" s="34" t="s">
        <v>2</v>
      </c>
      <c r="O35" s="33" t="s">
        <v>2</v>
      </c>
    </row>
    <row r="36" spans="1:15" hidden="1" x14ac:dyDescent="0.25">
      <c r="A36" s="29" t="s">
        <v>2</v>
      </c>
      <c r="B36" s="38" t="s">
        <v>20</v>
      </c>
      <c r="C36" s="34" t="s">
        <v>2</v>
      </c>
      <c r="D36" s="34" t="s">
        <v>2</v>
      </c>
      <c r="E36" s="34" t="s">
        <v>2</v>
      </c>
      <c r="F36" s="34" t="s">
        <v>2</v>
      </c>
      <c r="G36" s="34" t="s">
        <v>2</v>
      </c>
      <c r="H36" s="34" t="s">
        <v>2</v>
      </c>
      <c r="I36" s="34" t="s">
        <v>2</v>
      </c>
      <c r="J36" s="34" t="s">
        <v>2</v>
      </c>
      <c r="K36" s="34" t="s">
        <v>2</v>
      </c>
      <c r="L36" s="34" t="s">
        <v>2</v>
      </c>
      <c r="M36" s="34" t="s">
        <v>2</v>
      </c>
      <c r="N36" s="34" t="s">
        <v>2</v>
      </c>
      <c r="O36" s="33" t="s">
        <v>2</v>
      </c>
    </row>
  </sheetData>
  <mergeCells count="3">
    <mergeCell ref="A3:N3"/>
    <mergeCell ref="A4:O4"/>
    <mergeCell ref="B13:O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548C8-8240-4748-9AB3-E8B7CB870675}">
  <sheetPr>
    <pageSetUpPr fitToPage="1"/>
  </sheetPr>
  <dimension ref="A2:S50"/>
  <sheetViews>
    <sheetView zoomScale="75" zoomScaleNormal="75" workbookViewId="0">
      <selection activeCell="O10" sqref="O1:R1048576"/>
    </sheetView>
  </sheetViews>
  <sheetFormatPr defaultColWidth="9.140625" defaultRowHeight="15" x14ac:dyDescent="0.25"/>
  <cols>
    <col min="1" max="1" width="3.42578125" style="1" customWidth="1"/>
    <col min="2" max="2" width="25.140625" style="2" customWidth="1"/>
    <col min="3" max="5" width="11.5703125" style="1" customWidth="1"/>
    <col min="6" max="6" width="12.28515625" style="1" customWidth="1"/>
    <col min="7" max="14" width="11.5703125" style="1" customWidth="1"/>
    <col min="15" max="15" width="13.85546875" style="9" customWidth="1"/>
    <col min="16" max="16" width="12.5703125" style="1" customWidth="1"/>
    <col min="17" max="17" width="9.140625" style="1" customWidth="1"/>
    <col min="18" max="16384" width="9.140625" style="1"/>
  </cols>
  <sheetData>
    <row r="2" spans="1:17" ht="18.75" x14ac:dyDescent="0.3">
      <c r="A2" s="449"/>
      <c r="B2" s="449"/>
      <c r="C2" s="449"/>
      <c r="D2" s="449"/>
      <c r="E2" s="449"/>
      <c r="F2" s="449"/>
      <c r="G2" s="449"/>
      <c r="H2" s="449"/>
      <c r="I2" s="449"/>
      <c r="J2" s="449"/>
      <c r="K2" s="449"/>
      <c r="L2" s="449"/>
      <c r="M2" s="449"/>
      <c r="N2" s="449"/>
    </row>
    <row r="3" spans="1:17" ht="21" customHeight="1" x14ac:dyDescent="0.25">
      <c r="A3" s="450" t="s">
        <v>249</v>
      </c>
      <c r="B3" s="450"/>
      <c r="C3" s="450"/>
      <c r="D3" s="450"/>
      <c r="E3" s="450"/>
      <c r="F3" s="450"/>
      <c r="G3" s="450"/>
      <c r="H3" s="450"/>
      <c r="I3" s="450"/>
      <c r="J3" s="450"/>
      <c r="K3" s="450"/>
      <c r="L3" s="450"/>
      <c r="M3" s="450"/>
      <c r="N3" s="450"/>
    </row>
    <row r="4" spans="1:17" ht="19.5" x14ac:dyDescent="0.35">
      <c r="A4" s="451" t="s">
        <v>1</v>
      </c>
      <c r="B4" s="451"/>
      <c r="C4" s="451"/>
      <c r="D4" s="451"/>
      <c r="E4" s="451"/>
      <c r="F4" s="451"/>
      <c r="G4" s="451"/>
      <c r="H4" s="451"/>
      <c r="I4" s="451"/>
      <c r="J4" s="451"/>
      <c r="K4" s="451"/>
      <c r="L4" s="451"/>
      <c r="M4" s="451"/>
      <c r="N4" s="451"/>
      <c r="O4" s="451"/>
    </row>
    <row r="5" spans="1:17" ht="75" x14ac:dyDescent="0.25">
      <c r="A5" s="12"/>
      <c r="B5" s="13"/>
      <c r="C5" s="12" t="s">
        <v>3</v>
      </c>
      <c r="D5" s="12" t="s">
        <v>4</v>
      </c>
      <c r="E5" s="12" t="s">
        <v>5</v>
      </c>
      <c r="F5" s="12" t="s">
        <v>6</v>
      </c>
      <c r="G5" s="11"/>
      <c r="H5" s="11"/>
      <c r="I5" s="11"/>
      <c r="J5" s="11"/>
      <c r="K5" s="324"/>
      <c r="L5" s="324"/>
      <c r="M5" s="325"/>
      <c r="N5" s="325"/>
      <c r="O5" s="325"/>
    </row>
    <row r="6" spans="1:17" x14ac:dyDescent="0.25">
      <c r="A6" s="12" t="s">
        <v>9</v>
      </c>
      <c r="B6" s="13" t="s">
        <v>10</v>
      </c>
      <c r="C6" s="12">
        <v>104574</v>
      </c>
      <c r="D6" s="16">
        <f>SUM(C14:N14)</f>
        <v>21712.631273120045</v>
      </c>
      <c r="E6" s="12">
        <v>16400</v>
      </c>
      <c r="F6" s="16">
        <f>D6-E6</f>
        <v>5312.6312731200451</v>
      </c>
      <c r="G6" s="11"/>
      <c r="H6" s="11"/>
      <c r="I6" s="11"/>
      <c r="J6" s="11"/>
      <c r="K6" s="324"/>
      <c r="L6" s="324"/>
      <c r="M6" s="326"/>
      <c r="N6" s="327"/>
      <c r="O6" s="328"/>
    </row>
    <row r="7" spans="1:17" x14ac:dyDescent="0.25">
      <c r="A7" s="12" t="s">
        <v>12</v>
      </c>
      <c r="B7" s="13" t="s">
        <v>13</v>
      </c>
      <c r="C7" s="12">
        <v>200</v>
      </c>
      <c r="D7" s="16">
        <f>SUM(C25:N25)</f>
        <v>19370.791419354839</v>
      </c>
      <c r="E7" s="12">
        <v>22000</v>
      </c>
      <c r="F7" s="16">
        <f t="shared" ref="F7:F10" si="0">D7-E7</f>
        <v>-2629.2085806451614</v>
      </c>
      <c r="G7" s="197"/>
      <c r="H7" s="11"/>
      <c r="I7" s="11"/>
      <c r="J7" s="11"/>
      <c r="K7" s="324"/>
      <c r="L7" s="324"/>
      <c r="M7" s="326"/>
      <c r="N7" s="327"/>
      <c r="O7" s="328"/>
    </row>
    <row r="8" spans="1:17" x14ac:dyDescent="0.25">
      <c r="A8" s="12" t="s">
        <v>15</v>
      </c>
      <c r="B8" s="13" t="s">
        <v>16</v>
      </c>
      <c r="C8" s="12"/>
      <c r="D8" s="12"/>
      <c r="E8" s="12"/>
      <c r="F8" s="16">
        <f t="shared" si="0"/>
        <v>0</v>
      </c>
      <c r="G8" s="11"/>
      <c r="H8" s="11"/>
      <c r="I8" s="11"/>
      <c r="J8" s="11"/>
      <c r="K8" s="324"/>
      <c r="L8" s="324"/>
      <c r="M8" s="326"/>
      <c r="N8" s="327"/>
      <c r="O8" s="328"/>
    </row>
    <row r="9" spans="1:17" x14ac:dyDescent="0.25">
      <c r="A9" s="12" t="s">
        <v>19</v>
      </c>
      <c r="B9" s="13" t="s">
        <v>20</v>
      </c>
      <c r="C9" s="12"/>
      <c r="D9" s="12"/>
      <c r="E9" s="12"/>
      <c r="F9" s="16">
        <f t="shared" si="0"/>
        <v>0</v>
      </c>
      <c r="G9" s="11"/>
      <c r="H9" s="11"/>
      <c r="I9" s="11"/>
      <c r="J9" s="11"/>
      <c r="K9" s="324"/>
      <c r="L9" s="324"/>
      <c r="M9" s="324"/>
      <c r="N9" s="329"/>
      <c r="O9" s="330"/>
    </row>
    <row r="10" spans="1:17" ht="30" x14ac:dyDescent="0.25">
      <c r="A10" s="12" t="s">
        <v>21</v>
      </c>
      <c r="B10" s="13" t="s">
        <v>22</v>
      </c>
      <c r="C10" s="12"/>
      <c r="D10" s="12"/>
      <c r="E10" s="12"/>
      <c r="F10" s="16">
        <f t="shared" si="0"/>
        <v>0</v>
      </c>
      <c r="G10" s="11"/>
      <c r="H10" s="11"/>
      <c r="I10" s="11"/>
      <c r="J10" s="11"/>
      <c r="K10" s="11"/>
      <c r="L10" s="11"/>
      <c r="M10" s="11"/>
      <c r="N10" s="14"/>
      <c r="O10" s="15"/>
    </row>
    <row r="11" spans="1:17" x14ac:dyDescent="0.25">
      <c r="A11" s="11"/>
      <c r="B11" s="11"/>
      <c r="C11" s="11"/>
      <c r="D11" s="11"/>
      <c r="E11" s="11"/>
      <c r="F11" s="11"/>
      <c r="G11" s="11"/>
      <c r="H11" s="11"/>
      <c r="I11" s="11"/>
      <c r="J11" s="11"/>
      <c r="K11" s="11"/>
      <c r="L11" s="11"/>
      <c r="M11" s="11"/>
      <c r="N11" s="11"/>
      <c r="O11" s="3"/>
    </row>
    <row r="12" spans="1:17" x14ac:dyDescent="0.25">
      <c r="A12" s="4"/>
      <c r="B12" s="7" t="s">
        <v>23</v>
      </c>
      <c r="C12" s="65" t="s">
        <v>24</v>
      </c>
      <c r="D12" s="65" t="s">
        <v>25</v>
      </c>
      <c r="E12" s="65" t="s">
        <v>26</v>
      </c>
      <c r="F12" s="65" t="s">
        <v>27</v>
      </c>
      <c r="G12" s="65" t="s">
        <v>28</v>
      </c>
      <c r="H12" s="65" t="s">
        <v>29</v>
      </c>
      <c r="I12" s="65" t="s">
        <v>30</v>
      </c>
      <c r="J12" s="65" t="s">
        <v>31</v>
      </c>
      <c r="K12" s="65" t="s">
        <v>32</v>
      </c>
      <c r="L12" s="65" t="s">
        <v>33</v>
      </c>
      <c r="M12" s="65" t="s">
        <v>34</v>
      </c>
      <c r="N12" s="65" t="s">
        <v>35</v>
      </c>
      <c r="O12" s="66" t="s">
        <v>36</v>
      </c>
    </row>
    <row r="13" spans="1:17" ht="18.75" x14ac:dyDescent="0.3">
      <c r="A13" s="4"/>
      <c r="B13" s="452" t="s">
        <v>37</v>
      </c>
      <c r="C13" s="453"/>
      <c r="D13" s="453"/>
      <c r="E13" s="453"/>
      <c r="F13" s="453"/>
      <c r="G13" s="453"/>
      <c r="H13" s="453"/>
      <c r="I13" s="453"/>
      <c r="J13" s="453"/>
      <c r="K13" s="453"/>
      <c r="L13" s="453"/>
      <c r="M13" s="453"/>
      <c r="N13" s="453"/>
      <c r="O13" s="454"/>
    </row>
    <row r="14" spans="1:17" s="3" customFormat="1" ht="29.25" x14ac:dyDescent="0.25">
      <c r="A14" s="6" t="s">
        <v>9</v>
      </c>
      <c r="B14" s="7" t="s">
        <v>38</v>
      </c>
      <c r="C14" s="258">
        <v>563.84999999999991</v>
      </c>
      <c r="D14" s="258">
        <v>480.52</v>
      </c>
      <c r="E14" s="258">
        <v>393.42</v>
      </c>
      <c r="F14" s="258">
        <v>397.22</v>
      </c>
      <c r="G14" s="258">
        <v>2492</v>
      </c>
      <c r="H14" s="258">
        <v>2312.37</v>
      </c>
      <c r="I14" s="258">
        <v>2435.9115000000002</v>
      </c>
      <c r="J14" s="258">
        <v>2670.6361314679484</v>
      </c>
      <c r="K14" s="258">
        <v>2461.0109224929133</v>
      </c>
      <c r="L14" s="258">
        <v>4268.8500000000004</v>
      </c>
      <c r="M14" s="258">
        <v>3236.8427191591836</v>
      </c>
      <c r="N14" s="258"/>
      <c r="O14" s="224">
        <v>1977.2026327288013</v>
      </c>
      <c r="P14" s="257">
        <f>SUM(C14:N14)</f>
        <v>21712.631273120045</v>
      </c>
      <c r="Q14" s="331">
        <f>D6-P14</f>
        <v>0</v>
      </c>
    </row>
    <row r="15" spans="1:17" ht="29.25" customHeight="1" x14ac:dyDescent="0.25">
      <c r="A15" s="4"/>
      <c r="B15" s="5" t="s">
        <v>39</v>
      </c>
      <c r="C15" s="194">
        <v>11526.34</v>
      </c>
      <c r="D15" s="194">
        <v>9810.91</v>
      </c>
      <c r="E15" s="194">
        <v>8097.3200000000006</v>
      </c>
      <c r="F15" s="194">
        <v>8118.9</v>
      </c>
      <c r="G15" s="194">
        <v>7637.47</v>
      </c>
      <c r="H15" s="194">
        <v>7277.25</v>
      </c>
      <c r="I15" s="194">
        <v>7438.1500000000005</v>
      </c>
      <c r="J15" s="194">
        <v>8137.0159999999996</v>
      </c>
      <c r="K15" s="194">
        <v>7512.3679999999995</v>
      </c>
      <c r="L15" s="194">
        <v>8027.9440000000004</v>
      </c>
      <c r="M15" s="194">
        <v>9861.8000000000011</v>
      </c>
      <c r="N15" s="194"/>
      <c r="O15" s="224">
        <v>8714.4866666666676</v>
      </c>
      <c r="P15" s="257">
        <f>SUM(C15:N15)</f>
        <v>93445.468000000008</v>
      </c>
    </row>
    <row r="16" spans="1:17" ht="23.25" customHeight="1" x14ac:dyDescent="0.25">
      <c r="A16" s="4"/>
      <c r="B16" s="8" t="s">
        <v>40</v>
      </c>
      <c r="C16" s="194"/>
      <c r="D16" s="194"/>
      <c r="E16" s="194"/>
      <c r="F16" s="194"/>
      <c r="G16" s="194"/>
      <c r="H16" s="194"/>
      <c r="I16" s="194"/>
      <c r="J16" s="194"/>
      <c r="K16" s="194"/>
      <c r="L16" s="194"/>
      <c r="M16" s="194"/>
      <c r="N16" s="194"/>
      <c r="O16" s="224"/>
    </row>
    <row r="17" spans="1:17" ht="15" customHeight="1" x14ac:dyDescent="0.25">
      <c r="A17" s="4"/>
      <c r="B17" s="35" t="s">
        <v>250</v>
      </c>
      <c r="C17" s="194">
        <v>509.83</v>
      </c>
      <c r="D17" s="194">
        <v>385.94</v>
      </c>
      <c r="E17" s="194">
        <v>345.61</v>
      </c>
      <c r="F17" s="194">
        <v>323.17</v>
      </c>
      <c r="G17" s="194">
        <v>2102.23</v>
      </c>
      <c r="H17" s="194">
        <v>2029.83</v>
      </c>
      <c r="I17" s="194">
        <v>2128.0754000000002</v>
      </c>
      <c r="J17" s="194">
        <v>2121.2710152817499</v>
      </c>
      <c r="K17" s="194">
        <v>2121.2710152817499</v>
      </c>
      <c r="L17" s="194">
        <v>2333.3981168099253</v>
      </c>
      <c r="M17" s="194">
        <v>2566.737928490918</v>
      </c>
      <c r="N17" s="194">
        <v>2823.41172134001</v>
      </c>
      <c r="O17" s="259"/>
    </row>
    <row r="18" spans="1:17" ht="15" customHeight="1" x14ac:dyDescent="0.25">
      <c r="A18" s="4"/>
      <c r="B18" s="35" t="s">
        <v>251</v>
      </c>
      <c r="C18" s="80">
        <v>10481.34</v>
      </c>
      <c r="D18" s="80">
        <v>7934.33</v>
      </c>
      <c r="E18" s="80">
        <v>7105.22</v>
      </c>
      <c r="F18" s="80">
        <v>6643.78</v>
      </c>
      <c r="G18" s="80">
        <v>6431.31</v>
      </c>
      <c r="H18" s="80">
        <v>6431.31</v>
      </c>
      <c r="I18" s="80">
        <v>6520.85</v>
      </c>
      <c r="J18" s="80">
        <v>6500</v>
      </c>
      <c r="K18" s="80">
        <v>6500</v>
      </c>
      <c r="L18" s="80">
        <v>7150.0000000000009</v>
      </c>
      <c r="M18" s="80">
        <v>7865.0000000000018</v>
      </c>
      <c r="N18" s="80">
        <v>8651.5000000000018</v>
      </c>
      <c r="O18" s="72"/>
    </row>
    <row r="19" spans="1:17" ht="15" customHeight="1" x14ac:dyDescent="0.25">
      <c r="A19" s="4"/>
      <c r="B19" s="35" t="s">
        <v>252</v>
      </c>
      <c r="C19" s="80"/>
      <c r="D19" s="80"/>
      <c r="E19" s="80"/>
      <c r="F19" s="80"/>
      <c r="G19" s="80"/>
      <c r="H19" s="80"/>
      <c r="I19" s="80"/>
      <c r="J19" s="80"/>
      <c r="K19" s="80"/>
      <c r="L19" s="80"/>
      <c r="M19" s="80"/>
      <c r="N19" s="80"/>
      <c r="O19" s="72"/>
    </row>
    <row r="20" spans="1:17" ht="15" customHeight="1" x14ac:dyDescent="0.25">
      <c r="A20" s="4"/>
      <c r="B20" s="35" t="s">
        <v>253</v>
      </c>
      <c r="C20" s="80"/>
      <c r="D20" s="80"/>
      <c r="E20" s="80"/>
      <c r="F20" s="80"/>
      <c r="G20" s="80"/>
      <c r="H20" s="80"/>
      <c r="I20" s="80"/>
      <c r="J20" s="80"/>
      <c r="K20" s="80"/>
      <c r="L20" s="80"/>
      <c r="M20" s="80"/>
      <c r="N20" s="80"/>
      <c r="O20" s="72"/>
    </row>
    <row r="21" spans="1:17" ht="15" customHeight="1" x14ac:dyDescent="0.25">
      <c r="A21" s="4"/>
      <c r="B21" s="35" t="s">
        <v>254</v>
      </c>
      <c r="C21" s="80">
        <v>13.87</v>
      </c>
      <c r="D21" s="80">
        <v>60.86</v>
      </c>
      <c r="E21" s="80">
        <v>47.81</v>
      </c>
      <c r="F21" s="80">
        <v>43.69</v>
      </c>
      <c r="G21" s="80">
        <v>299</v>
      </c>
      <c r="H21" s="80">
        <v>282.54000000000002</v>
      </c>
      <c r="I21" s="260">
        <v>307.83609999999999</v>
      </c>
      <c r="J21" s="260">
        <v>303.71372056862532</v>
      </c>
      <c r="K21" s="260">
        <v>335.31012794592829</v>
      </c>
      <c r="L21" s="260">
        <v>241.87400202594574</v>
      </c>
      <c r="M21" s="260">
        <v>478.81886785130274</v>
      </c>
      <c r="N21" s="260">
        <v>561.80071470533085</v>
      </c>
      <c r="O21" s="72"/>
    </row>
    <row r="22" spans="1:17" ht="15" customHeight="1" x14ac:dyDescent="0.25">
      <c r="A22" s="4"/>
      <c r="B22" s="35" t="s">
        <v>255</v>
      </c>
      <c r="C22" s="80">
        <v>271</v>
      </c>
      <c r="D22" s="80">
        <v>1226.58</v>
      </c>
      <c r="E22" s="80">
        <v>992.1</v>
      </c>
      <c r="F22" s="80">
        <v>883.12</v>
      </c>
      <c r="G22" s="80">
        <v>932.16</v>
      </c>
      <c r="H22" s="80">
        <v>845.94</v>
      </c>
      <c r="I22" s="80">
        <v>917.3</v>
      </c>
      <c r="J22" s="260">
        <v>905.01599999999996</v>
      </c>
      <c r="K22" s="260">
        <v>999.16799999999989</v>
      </c>
      <c r="L22" s="260">
        <v>720.74400000000003</v>
      </c>
      <c r="M22" s="260">
        <v>1426.8</v>
      </c>
      <c r="N22" s="260">
        <v>1674.0719999999999</v>
      </c>
      <c r="O22" s="72"/>
    </row>
    <row r="23" spans="1:17" ht="15" customHeight="1" x14ac:dyDescent="0.25">
      <c r="A23" s="4"/>
      <c r="B23" s="35" t="s">
        <v>256</v>
      </c>
      <c r="C23" s="80">
        <v>40.15</v>
      </c>
      <c r="D23" s="80">
        <v>33.72</v>
      </c>
      <c r="E23" s="80"/>
      <c r="F23" s="80">
        <v>30.36</v>
      </c>
      <c r="G23" s="80">
        <v>90.77</v>
      </c>
      <c r="H23" s="80"/>
      <c r="I23" s="80"/>
      <c r="J23" s="260">
        <v>245.65139561757334</v>
      </c>
      <c r="K23" s="260">
        <v>4.429779265234929</v>
      </c>
      <c r="L23" s="260">
        <v>52.754643976888694</v>
      </c>
      <c r="M23" s="260">
        <v>191.28592281696285</v>
      </c>
      <c r="N23" s="260">
        <v>269.41112076746975</v>
      </c>
      <c r="O23" s="72"/>
    </row>
    <row r="24" spans="1:17" ht="15" customHeight="1" x14ac:dyDescent="0.25">
      <c r="A24" s="4"/>
      <c r="B24" s="35" t="s">
        <v>257</v>
      </c>
      <c r="C24" s="80">
        <v>774</v>
      </c>
      <c r="D24" s="80">
        <v>650</v>
      </c>
      <c r="E24" s="80"/>
      <c r="F24" s="80">
        <v>592</v>
      </c>
      <c r="G24" s="80">
        <v>274</v>
      </c>
      <c r="H24" s="80"/>
      <c r="I24" s="80"/>
      <c r="J24" s="80">
        <v>732</v>
      </c>
      <c r="K24" s="80">
        <v>13.2</v>
      </c>
      <c r="L24" s="80">
        <v>157.19999999999999</v>
      </c>
      <c r="M24" s="80">
        <v>570</v>
      </c>
      <c r="N24" s="80">
        <v>802.8</v>
      </c>
      <c r="O24" s="72"/>
    </row>
    <row r="25" spans="1:17" s="3" customFormat="1" ht="30" customHeight="1" x14ac:dyDescent="0.25">
      <c r="A25" s="6" t="s">
        <v>12</v>
      </c>
      <c r="B25" s="7" t="s">
        <v>41</v>
      </c>
      <c r="C25" s="258">
        <f t="shared" ref="C25:K25" si="1">C28+C32</f>
        <v>1189.25</v>
      </c>
      <c r="D25" s="258">
        <f t="shared" si="1"/>
        <v>3738.51</v>
      </c>
      <c r="E25" s="258">
        <f t="shared" si="1"/>
        <v>2483.5</v>
      </c>
      <c r="F25" s="258">
        <f t="shared" si="1"/>
        <v>3085.86</v>
      </c>
      <c r="G25" s="258">
        <f t="shared" si="1"/>
        <v>1830.7400000000002</v>
      </c>
      <c r="H25" s="258">
        <f t="shared" si="1"/>
        <v>549.47</v>
      </c>
      <c r="I25" s="258">
        <f t="shared" si="1"/>
        <v>56</v>
      </c>
      <c r="J25" s="258">
        <f t="shared" si="1"/>
        <v>63.225806451612904</v>
      </c>
      <c r="K25" s="258">
        <f t="shared" si="1"/>
        <v>204.7806129032258</v>
      </c>
      <c r="L25" s="258">
        <v>150.94999999999999</v>
      </c>
      <c r="M25" s="258">
        <f>M28+M32</f>
        <v>6018.5050000000001</v>
      </c>
      <c r="N25" s="258"/>
      <c r="O25" s="224">
        <v>2167.8849516129035</v>
      </c>
      <c r="P25" s="257">
        <f>SUM(C25:N25)</f>
        <v>19370.791419354839</v>
      </c>
      <c r="Q25" s="331">
        <f>D7-P25</f>
        <v>0</v>
      </c>
    </row>
    <row r="26" spans="1:17" ht="30" x14ac:dyDescent="0.25">
      <c r="A26" s="4"/>
      <c r="B26" s="5" t="s">
        <v>42</v>
      </c>
      <c r="C26" s="74">
        <v>34.35</v>
      </c>
      <c r="D26" s="74">
        <v>17.260000000000002</v>
      </c>
      <c r="E26" s="74">
        <v>27.68</v>
      </c>
      <c r="F26" s="74">
        <v>16.440000000000001</v>
      </c>
      <c r="G26" s="74">
        <v>6.13</v>
      </c>
      <c r="H26" s="74">
        <v>0.77</v>
      </c>
      <c r="I26" s="74">
        <v>0.62</v>
      </c>
      <c r="J26" s="74">
        <v>0.7</v>
      </c>
      <c r="K26" s="74">
        <v>0.78</v>
      </c>
      <c r="L26" s="74">
        <v>20</v>
      </c>
      <c r="M26" s="74">
        <v>25</v>
      </c>
      <c r="N26" s="74"/>
      <c r="O26" s="224">
        <v>15.394166666666665</v>
      </c>
    </row>
    <row r="27" spans="1:17" ht="23.25" customHeight="1" x14ac:dyDescent="0.25">
      <c r="A27" s="4"/>
      <c r="B27" s="8" t="s">
        <v>40</v>
      </c>
      <c r="C27" s="74" t="s">
        <v>2</v>
      </c>
      <c r="D27" s="74" t="s">
        <v>2</v>
      </c>
      <c r="E27" s="74" t="s">
        <v>2</v>
      </c>
      <c r="F27" s="74" t="s">
        <v>2</v>
      </c>
      <c r="G27" s="74" t="s">
        <v>2</v>
      </c>
      <c r="H27" s="74" t="s">
        <v>2</v>
      </c>
      <c r="I27" s="74" t="s">
        <v>2</v>
      </c>
      <c r="J27" s="74" t="s">
        <v>2</v>
      </c>
      <c r="K27" s="74" t="s">
        <v>2</v>
      </c>
      <c r="L27" s="74" t="s">
        <v>2</v>
      </c>
      <c r="M27" s="46"/>
      <c r="N27" s="67" t="s">
        <v>2</v>
      </c>
      <c r="O27" s="72" t="s">
        <v>2</v>
      </c>
    </row>
    <row r="28" spans="1:17" ht="15" customHeight="1" x14ac:dyDescent="0.25">
      <c r="A28" s="4"/>
      <c r="B28" s="35" t="s">
        <v>250</v>
      </c>
      <c r="C28" s="194"/>
      <c r="D28" s="194">
        <v>2774.78</v>
      </c>
      <c r="E28" s="194">
        <v>1394.26</v>
      </c>
      <c r="F28" s="194">
        <v>2235.98</v>
      </c>
      <c r="G28" s="194">
        <v>1473.63</v>
      </c>
      <c r="H28" s="194">
        <v>549.47</v>
      </c>
      <c r="I28" s="194">
        <v>56</v>
      </c>
      <c r="J28" s="194">
        <v>63.225806451612904</v>
      </c>
      <c r="K28" s="194">
        <v>70.451612903225808</v>
      </c>
      <c r="L28" s="194">
        <f>L29*(170*1.21)</f>
        <v>4114</v>
      </c>
      <c r="M28" s="194">
        <f>M29*(170*1.21)</f>
        <v>5142.5</v>
      </c>
      <c r="N28" s="194">
        <f>N29*(170*1.21)</f>
        <v>7199.5</v>
      </c>
      <c r="O28" s="259"/>
    </row>
    <row r="29" spans="1:17" ht="15" customHeight="1" x14ac:dyDescent="0.25">
      <c r="A29" s="4"/>
      <c r="B29" s="35" t="s">
        <v>251</v>
      </c>
      <c r="C29" s="80">
        <v>34.35</v>
      </c>
      <c r="D29" s="80">
        <v>17.260000000000002</v>
      </c>
      <c r="E29" s="80">
        <v>27.68</v>
      </c>
      <c r="F29" s="80">
        <v>16.440000000000001</v>
      </c>
      <c r="G29" s="80">
        <v>6.13</v>
      </c>
      <c r="H29" s="80">
        <v>0.77</v>
      </c>
      <c r="I29" s="80">
        <v>0.62</v>
      </c>
      <c r="J29" s="80">
        <v>0.7</v>
      </c>
      <c r="K29" s="80">
        <v>0.78</v>
      </c>
      <c r="L29" s="80">
        <v>20</v>
      </c>
      <c r="M29" s="80">
        <v>25</v>
      </c>
      <c r="N29" s="80">
        <v>35</v>
      </c>
      <c r="O29" s="72"/>
    </row>
    <row r="30" spans="1:17" ht="15" customHeight="1" x14ac:dyDescent="0.25">
      <c r="A30" s="4"/>
      <c r="B30" s="35" t="s">
        <v>254</v>
      </c>
      <c r="C30" s="80"/>
      <c r="D30" s="80"/>
      <c r="E30" s="80"/>
      <c r="F30" s="80"/>
      <c r="G30" s="80"/>
      <c r="H30" s="80"/>
      <c r="I30" s="80"/>
      <c r="J30" s="80"/>
      <c r="K30" s="80"/>
      <c r="L30" s="80"/>
      <c r="M30" s="80"/>
      <c r="N30" s="80"/>
      <c r="O30" s="72"/>
    </row>
    <row r="31" spans="1:17" ht="15" customHeight="1" x14ac:dyDescent="0.25">
      <c r="A31" s="4"/>
      <c r="B31" s="35" t="s">
        <v>255</v>
      </c>
      <c r="C31" s="80"/>
      <c r="D31" s="80"/>
      <c r="E31" s="80"/>
      <c r="F31" s="80"/>
      <c r="G31" s="80"/>
      <c r="H31" s="80"/>
      <c r="I31" s="80"/>
      <c r="J31" s="80"/>
      <c r="K31" s="80"/>
      <c r="L31" s="80"/>
      <c r="M31" s="80"/>
      <c r="N31" s="80"/>
      <c r="O31" s="72"/>
    </row>
    <row r="32" spans="1:17" ht="15" customHeight="1" x14ac:dyDescent="0.25">
      <c r="A32" s="4"/>
      <c r="B32" s="35" t="s">
        <v>256</v>
      </c>
      <c r="C32" s="80">
        <v>1189.25</v>
      </c>
      <c r="D32" s="80">
        <v>963.73</v>
      </c>
      <c r="E32" s="80">
        <v>1089.24</v>
      </c>
      <c r="F32" s="80">
        <v>849.88</v>
      </c>
      <c r="G32" s="80">
        <v>357.11</v>
      </c>
      <c r="H32" s="80"/>
      <c r="I32" s="80"/>
      <c r="J32" s="80"/>
      <c r="K32" s="260">
        <v>134.32900000000001</v>
      </c>
      <c r="L32" s="260">
        <v>599.37800000000004</v>
      </c>
      <c r="M32" s="260">
        <v>876.00500000000011</v>
      </c>
      <c r="N32" s="260">
        <v>1743.963</v>
      </c>
      <c r="O32" s="72"/>
    </row>
    <row r="33" spans="1:19" ht="15" customHeight="1" x14ac:dyDescent="0.25">
      <c r="A33" s="4"/>
      <c r="B33" s="35" t="s">
        <v>257</v>
      </c>
      <c r="C33" s="80"/>
      <c r="D33" s="80"/>
      <c r="E33" s="80"/>
      <c r="F33" s="80"/>
      <c r="G33" s="80"/>
      <c r="H33" s="80"/>
      <c r="I33" s="80"/>
      <c r="J33" s="80"/>
      <c r="K33" s="260"/>
      <c r="L33" s="260"/>
      <c r="M33" s="260"/>
      <c r="N33" s="260"/>
      <c r="O33" s="72"/>
    </row>
    <row r="34" spans="1:19" x14ac:dyDescent="0.25">
      <c r="A34" s="4"/>
      <c r="B34" s="7" t="s">
        <v>23</v>
      </c>
      <c r="C34" s="80">
        <v>201.55</v>
      </c>
      <c r="D34" s="80">
        <v>163.33000000000001</v>
      </c>
      <c r="E34" s="80">
        <v>184.6</v>
      </c>
      <c r="F34" s="80">
        <v>144.03</v>
      </c>
      <c r="G34" s="80">
        <v>60.52</v>
      </c>
      <c r="H34" s="80"/>
      <c r="I34" s="80"/>
      <c r="J34" s="80"/>
      <c r="K34" s="260">
        <v>22.763000000000002</v>
      </c>
      <c r="L34" s="260">
        <v>101.569</v>
      </c>
      <c r="M34" s="260">
        <v>148.46</v>
      </c>
      <c r="N34" s="260">
        <v>295.55500000000001</v>
      </c>
      <c r="O34" s="72"/>
    </row>
    <row r="35" spans="1:19" x14ac:dyDescent="0.25">
      <c r="A35" s="89"/>
      <c r="B35" s="89"/>
      <c r="C35" s="89"/>
      <c r="D35" s="89"/>
      <c r="E35" s="89"/>
      <c r="F35" s="89"/>
      <c r="G35" s="89"/>
      <c r="H35" s="89"/>
      <c r="I35" s="89"/>
      <c r="J35" s="89"/>
      <c r="K35" s="89"/>
      <c r="L35" s="89"/>
      <c r="M35" s="89"/>
      <c r="N35" s="89"/>
      <c r="O35" s="89"/>
      <c r="P35" s="89"/>
      <c r="Q35" s="89"/>
      <c r="R35" s="89"/>
      <c r="S35" s="89"/>
    </row>
    <row r="36" spans="1:19" x14ac:dyDescent="0.25">
      <c r="A36" s="89"/>
      <c r="B36" s="89"/>
      <c r="C36" s="89"/>
      <c r="D36" s="89"/>
      <c r="E36" s="89"/>
      <c r="F36" s="89"/>
      <c r="G36" s="89"/>
      <c r="H36" s="89"/>
      <c r="I36" s="89"/>
      <c r="J36" s="89"/>
      <c r="K36" s="89"/>
      <c r="L36" s="89"/>
      <c r="M36" s="89"/>
      <c r="N36" s="89"/>
      <c r="O36" s="89"/>
      <c r="P36" s="89"/>
      <c r="Q36" s="89"/>
      <c r="R36" s="89"/>
      <c r="S36" s="89"/>
    </row>
    <row r="37" spans="1:19" x14ac:dyDescent="0.25">
      <c r="A37" s="89"/>
      <c r="B37" s="89"/>
      <c r="C37" s="89"/>
      <c r="D37" s="89"/>
      <c r="E37" s="89"/>
      <c r="F37" s="89"/>
      <c r="G37" s="89"/>
      <c r="H37" s="89"/>
      <c r="I37" s="89"/>
      <c r="J37" s="89"/>
      <c r="K37" s="89"/>
      <c r="L37" s="89"/>
      <c r="M37" s="89"/>
      <c r="N37" s="89"/>
      <c r="O37" s="89"/>
      <c r="P37" s="89"/>
      <c r="Q37" s="89"/>
      <c r="R37" s="89"/>
      <c r="S37" s="89"/>
    </row>
    <row r="38" spans="1:19" x14ac:dyDescent="0.25">
      <c r="A38" s="89"/>
      <c r="B38" s="89"/>
      <c r="C38" s="89"/>
      <c r="D38" s="89"/>
      <c r="E38" s="89"/>
      <c r="F38" s="89"/>
      <c r="G38" s="89"/>
      <c r="H38" s="89"/>
      <c r="I38" s="89"/>
      <c r="J38" s="89"/>
      <c r="K38" s="89"/>
      <c r="L38" s="89"/>
      <c r="M38" s="89"/>
      <c r="N38" s="89"/>
      <c r="O38" s="89"/>
      <c r="P38" s="89"/>
      <c r="Q38" s="89"/>
      <c r="R38" s="89"/>
      <c r="S38" s="89"/>
    </row>
    <row r="39" spans="1:19" x14ac:dyDescent="0.25">
      <c r="A39" s="89"/>
      <c r="B39" s="89"/>
      <c r="C39" s="89"/>
      <c r="D39" s="89"/>
      <c r="E39" s="89"/>
      <c r="F39" s="89"/>
      <c r="G39" s="89"/>
      <c r="H39" s="89"/>
      <c r="I39" s="89"/>
      <c r="J39" s="89"/>
      <c r="K39" s="89"/>
      <c r="L39" s="89"/>
      <c r="M39" s="89"/>
      <c r="N39" s="89"/>
      <c r="O39" s="89"/>
      <c r="P39" s="89"/>
      <c r="Q39" s="89"/>
      <c r="R39" s="89"/>
      <c r="S39" s="89"/>
    </row>
    <row r="40" spans="1:19" x14ac:dyDescent="0.25">
      <c r="A40" s="89"/>
      <c r="B40" s="89"/>
      <c r="C40" s="89"/>
      <c r="D40" s="89"/>
      <c r="E40" s="89"/>
      <c r="F40" s="89"/>
      <c r="G40" s="89"/>
      <c r="H40" s="89"/>
      <c r="I40" s="89"/>
      <c r="J40" s="89"/>
      <c r="K40" s="89"/>
      <c r="L40" s="89"/>
      <c r="M40" s="89"/>
      <c r="N40" s="89"/>
      <c r="O40" s="89"/>
      <c r="P40" s="89"/>
      <c r="Q40" s="89"/>
      <c r="R40" s="89"/>
      <c r="S40" s="89"/>
    </row>
    <row r="41" spans="1:19" x14ac:dyDescent="0.25">
      <c r="A41" s="89"/>
      <c r="B41" s="89"/>
      <c r="C41" s="89"/>
      <c r="D41" s="89"/>
      <c r="E41" s="89"/>
      <c r="F41" s="89"/>
      <c r="G41" s="89"/>
      <c r="H41" s="89"/>
      <c r="I41" s="89"/>
      <c r="J41" s="89"/>
      <c r="K41" s="89"/>
      <c r="L41" s="89"/>
      <c r="M41" s="89"/>
      <c r="N41" s="89"/>
      <c r="O41" s="89"/>
      <c r="P41" s="89"/>
      <c r="Q41" s="89"/>
      <c r="R41" s="89"/>
      <c r="S41" s="89"/>
    </row>
    <row r="42" spans="1:19" x14ac:dyDescent="0.25">
      <c r="A42" s="89"/>
      <c r="B42" s="89"/>
      <c r="C42" s="89"/>
      <c r="D42" s="89"/>
      <c r="E42" s="89"/>
      <c r="F42" s="89"/>
      <c r="G42" s="89"/>
      <c r="H42" s="89"/>
      <c r="I42" s="89"/>
      <c r="J42" s="89"/>
      <c r="K42" s="89"/>
      <c r="L42" s="89"/>
      <c r="M42" s="89"/>
      <c r="N42" s="89"/>
      <c r="O42" s="89"/>
      <c r="P42" s="89"/>
      <c r="Q42" s="89"/>
      <c r="R42" s="89"/>
      <c r="S42" s="89"/>
    </row>
    <row r="43" spans="1:19" x14ac:dyDescent="0.25">
      <c r="A43" s="89"/>
      <c r="B43" s="89"/>
      <c r="C43" s="89"/>
      <c r="D43" s="89"/>
      <c r="E43" s="89"/>
      <c r="F43" s="89"/>
      <c r="G43" s="89"/>
      <c r="H43" s="89"/>
      <c r="I43" s="89"/>
      <c r="J43" s="89"/>
      <c r="K43" s="89"/>
      <c r="L43" s="89"/>
      <c r="M43" s="89"/>
      <c r="N43" s="89"/>
      <c r="O43" s="89"/>
      <c r="P43" s="89"/>
      <c r="Q43" s="89"/>
      <c r="R43" s="89"/>
      <c r="S43" s="89"/>
    </row>
    <row r="44" spans="1:19" x14ac:dyDescent="0.25">
      <c r="A44" s="89"/>
      <c r="B44" s="89"/>
      <c r="C44" s="89"/>
      <c r="D44" s="89"/>
      <c r="E44" s="89"/>
      <c r="F44" s="89"/>
      <c r="G44" s="89"/>
      <c r="H44" s="89"/>
      <c r="I44" s="89"/>
      <c r="J44" s="89"/>
      <c r="K44" s="89"/>
      <c r="L44" s="89"/>
      <c r="M44" s="89"/>
      <c r="N44" s="89"/>
      <c r="O44" s="89"/>
      <c r="P44" s="89"/>
      <c r="Q44" s="89"/>
      <c r="R44" s="89"/>
      <c r="S44" s="89"/>
    </row>
    <row r="45" spans="1:19" x14ac:dyDescent="0.25">
      <c r="A45" s="89"/>
      <c r="B45" s="89"/>
      <c r="C45" s="89"/>
      <c r="D45" s="89"/>
      <c r="E45" s="89"/>
      <c r="F45" s="89"/>
      <c r="G45" s="89"/>
      <c r="H45" s="89"/>
      <c r="I45" s="89"/>
      <c r="J45" s="89"/>
      <c r="K45" s="89"/>
      <c r="L45" s="89"/>
      <c r="M45" s="89"/>
      <c r="N45" s="89"/>
      <c r="O45" s="89"/>
      <c r="P45" s="89"/>
      <c r="Q45" s="89"/>
      <c r="R45" s="89"/>
      <c r="S45" s="89"/>
    </row>
    <row r="46" spans="1:19" x14ac:dyDescent="0.25">
      <c r="A46" s="89"/>
      <c r="B46" s="89"/>
      <c r="C46" s="89"/>
      <c r="D46" s="89"/>
      <c r="E46" s="89"/>
      <c r="F46" s="89"/>
      <c r="G46" s="89"/>
      <c r="H46" s="89"/>
      <c r="I46" s="89"/>
      <c r="J46" s="89"/>
      <c r="K46" s="89"/>
      <c r="L46" s="89"/>
      <c r="M46" s="89"/>
      <c r="N46" s="89"/>
      <c r="O46" s="89"/>
      <c r="P46" s="89"/>
      <c r="Q46" s="89"/>
      <c r="R46" s="89"/>
      <c r="S46" s="89"/>
    </row>
    <row r="47" spans="1:19" x14ac:dyDescent="0.25">
      <c r="A47" s="89"/>
      <c r="B47" s="89"/>
      <c r="C47" s="89"/>
      <c r="D47" s="89"/>
      <c r="E47" s="89"/>
      <c r="F47" s="89"/>
      <c r="G47" s="89"/>
      <c r="H47" s="89"/>
      <c r="I47" s="89"/>
      <c r="J47" s="89"/>
      <c r="K47" s="89"/>
      <c r="L47" s="89"/>
      <c r="M47" s="89"/>
      <c r="N47" s="89"/>
      <c r="O47" s="89"/>
      <c r="P47" s="89"/>
      <c r="Q47" s="89"/>
      <c r="R47" s="89"/>
      <c r="S47" s="89"/>
    </row>
    <row r="48" spans="1:19" x14ac:dyDescent="0.25">
      <c r="A48" s="89"/>
      <c r="B48" s="89"/>
      <c r="C48" s="89"/>
      <c r="D48" s="89"/>
      <c r="E48" s="89"/>
      <c r="F48" s="89"/>
      <c r="G48" s="89"/>
      <c r="H48" s="89"/>
      <c r="I48" s="89"/>
      <c r="J48" s="89"/>
      <c r="K48" s="89"/>
      <c r="L48" s="89"/>
      <c r="M48" s="89"/>
      <c r="N48" s="89"/>
      <c r="O48" s="89"/>
      <c r="P48" s="89"/>
      <c r="Q48" s="89"/>
      <c r="R48" s="89"/>
      <c r="S48" s="89"/>
    </row>
    <row r="49" spans="1:19" x14ac:dyDescent="0.25">
      <c r="A49" s="89"/>
      <c r="B49" s="89"/>
      <c r="C49" s="89"/>
      <c r="D49" s="89"/>
      <c r="E49" s="89"/>
      <c r="F49" s="89"/>
      <c r="G49" s="89"/>
      <c r="H49" s="89"/>
      <c r="I49" s="89"/>
      <c r="J49" s="89"/>
      <c r="K49" s="89"/>
      <c r="L49" s="89"/>
      <c r="M49" s="89"/>
      <c r="N49" s="89"/>
      <c r="O49" s="89"/>
      <c r="P49" s="89"/>
      <c r="Q49" s="89"/>
      <c r="R49" s="89"/>
      <c r="S49" s="89"/>
    </row>
    <row r="50" spans="1:19" x14ac:dyDescent="0.25">
      <c r="A50" s="89"/>
      <c r="B50" s="89"/>
      <c r="C50" s="89"/>
      <c r="D50" s="89"/>
      <c r="E50" s="89"/>
      <c r="F50" s="89"/>
      <c r="G50" s="89"/>
      <c r="H50" s="89"/>
      <c r="I50" s="89"/>
      <c r="J50" s="89"/>
      <c r="K50" s="89"/>
      <c r="L50" s="89"/>
      <c r="M50" s="89"/>
      <c r="N50" s="89"/>
      <c r="O50" s="89"/>
      <c r="P50" s="89"/>
      <c r="Q50" s="89"/>
      <c r="R50" s="89"/>
      <c r="S50" s="89"/>
    </row>
  </sheetData>
  <mergeCells count="4">
    <mergeCell ref="A2:N2"/>
    <mergeCell ref="A3:N3"/>
    <mergeCell ref="A4:O4"/>
    <mergeCell ref="B13:O13"/>
  </mergeCells>
  <pageMargins left="0.7" right="0.7" top="0.75" bottom="0.75" header="0.3" footer="0.3"/>
  <pageSetup paperSize="9" scale="72" fitToHeight="0"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7B98BB4B34F2884EBFE5D98E9C8C082A" ma:contentTypeVersion="16" ma:contentTypeDescription="Izveidot jaunu dokumentu." ma:contentTypeScope="" ma:versionID="a49e7bbdf711836fdef453ed44ce0f15">
  <xsd:schema xmlns:xsd="http://www.w3.org/2001/XMLSchema" xmlns:xs="http://www.w3.org/2001/XMLSchema" xmlns:p="http://schemas.microsoft.com/office/2006/metadata/properties" xmlns:ns2="b46cec30-3c96-49ba-8e80-c1db7ce5db41" xmlns:ns3="bf9c787b-86fa-46b7-82b5-b5a01fd7d54d" targetNamespace="http://schemas.microsoft.com/office/2006/metadata/properties" ma:root="true" ma:fieldsID="e1eeed23671e1e1f36a108762c635ce5" ns2:_="" ns3:_="">
    <xsd:import namespace="b46cec30-3c96-49ba-8e80-c1db7ce5db41"/>
    <xsd:import namespace="bf9c787b-86fa-46b7-82b5-b5a01fd7d54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DateTaken" minOccurs="0"/>
                <xsd:element ref="ns3:MediaServiceOCR" minOccurs="0"/>
                <xsd:element ref="ns3:MediaServiceLocation" minOccurs="0"/>
                <xsd:element ref="ns3:MediaLengthInSeconds" minOccurs="0"/>
                <xsd:element ref="ns3: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6cec30-3c96-49ba-8e80-c1db7ce5db41" elementFormDefault="qualified">
    <xsd:import namespace="http://schemas.microsoft.com/office/2006/documentManagement/types"/>
    <xsd:import namespace="http://schemas.microsoft.com/office/infopath/2007/PartnerControls"/>
    <xsd:element name="SharedWithUsers" ma:index="8"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4f5df50f-fd52-48f7-a593-cd827f66359d}" ma:internalName="TaxCatchAll" ma:showField="CatchAllData" ma:web="b46cec30-3c96-49ba-8e80-c1db7ce5db41">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bf9c787b-86fa-46b7-82b5-b5a01fd7d54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cbc571fe-a37c-43d1-b765-14afe1eb7737"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f9c787b-86fa-46b7-82b5-b5a01fd7d54d">
      <Terms xmlns="http://schemas.microsoft.com/office/infopath/2007/PartnerControls"/>
    </lcf76f155ced4ddcb4097134ff3c332f>
    <TaxCatchAll xmlns="b46cec30-3c96-49ba-8e80-c1db7ce5db41" xsi:nil="true"/>
    <SharedWithUsers xmlns="b46cec30-3c96-49ba-8e80-c1db7ce5db41">
      <UserInfo>
        <DisplayName>Helēna Raatma</DisplayName>
        <AccountId>135</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839113-6859-4545-A47E-69A7B2C9182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6cec30-3c96-49ba-8e80-c1db7ce5db41"/>
    <ds:schemaRef ds:uri="bf9c787b-86fa-46b7-82b5-b5a01fd7d5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7F5297E-E95E-48A2-B6CF-0AEA89D68BF8}">
  <ds:schemaRefs>
    <ds:schemaRef ds:uri="http://schemas.microsoft.com/office/2006/metadata/properties"/>
    <ds:schemaRef ds:uri="http://schemas.microsoft.com/office/infopath/2007/PartnerControls"/>
    <ds:schemaRef ds:uri="bf9c787b-86fa-46b7-82b5-b5a01fd7d54d"/>
    <ds:schemaRef ds:uri="b46cec30-3c96-49ba-8e80-c1db7ce5db41"/>
  </ds:schemaRefs>
</ds:datastoreItem>
</file>

<file path=customXml/itemProps3.xml><?xml version="1.0" encoding="utf-8"?>
<ds:datastoreItem xmlns:ds="http://schemas.openxmlformats.org/officeDocument/2006/customXml" ds:itemID="{4600EC85-BD73-48DA-9AF0-3D953D7CDE2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5</vt:i4>
      </vt:variant>
    </vt:vector>
  </HeadingPairs>
  <TitlesOfParts>
    <vt:vector size="5" baseType="lpstr">
      <vt:lpstr>KOPĀ</vt:lpstr>
      <vt:lpstr>20.00.00</vt:lpstr>
      <vt:lpstr>21.00.00</vt:lpstr>
      <vt:lpstr>25.01.00VKKF </vt:lpstr>
      <vt:lpstr>KM CA</vt:lpstr>
    </vt:vector>
  </TitlesOfParts>
  <Manager/>
  <Company>Kultūras ministrija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Baiba Zakevica</dc:creator>
  <cp:keywords/>
  <dc:description/>
  <cp:lastModifiedBy>Kristīne Liepiņa</cp:lastModifiedBy>
  <cp:revision/>
  <dcterms:created xsi:type="dcterms:W3CDTF">2022-01-26T08:09:42Z</dcterms:created>
  <dcterms:modified xsi:type="dcterms:W3CDTF">2022-11-07T14:48:03Z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0x0101007B98BB4B34F2884EBFE5D98E9C8C082A</vt:lpwstr>
  </property>
  <property fmtid="{D5CDD505-2E9C-101B-9397-08002B2CF9AE}" pid="3" name="MediaServiceImageTags">
    <vt:lpwstr/>
  </property>
</Properties>
</file>