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vnozare.pri\vm\Redirect_profiles\VM_Liene_Abola\My Documents\LNG\Covid-19_VIRSSTUNDAS\2022_2.piepr._Covid-19_virsstundas\"/>
    </mc:Choice>
  </mc:AlternateContent>
  <xr:revisionPtr revIDLastSave="0" documentId="13_ncr:1_{C1CBF280-34BC-4199-9AF4-4A2946B6DC56}" xr6:coauthVersionLast="47" xr6:coauthVersionMax="47" xr10:uidLastSave="{00000000-0000-0000-0000-000000000000}"/>
  <bookViews>
    <workbookView xWindow="-120" yWindow="-120" windowWidth="29040" windowHeight="15840" tabRatio="662" firstSheet="1" activeTab="1" xr2:uid="{00000000-000D-0000-FFFF-FFFF00000000}"/>
  </bookViews>
  <sheets>
    <sheet name=" proj_dec" sheetId="2" state="hidden" r:id="rId1"/>
    <sheet name="KOPSAVILKUMS" sheetId="6" r:id="rId2"/>
    <sheet name="NMPD_sum_darbs_marts_maijs" sheetId="30" r:id="rId3"/>
    <sheet name="SPKC_maijs" sheetId="28" r:id="rId4"/>
    <sheet name="SPKC_jūnijs" sheetId="31" r:id="rId5"/>
    <sheet name="NVD_maijs" sheetId="29" r:id="rId6"/>
    <sheet name="NVD_jūnijs" sheetId="33" r:id="rId7"/>
    <sheet name="VM_maijs" sheetId="26" r:id="rId8"/>
    <sheet name="VM_jūnijs" sheetId="35"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 i="6" l="1"/>
  <c r="D12" i="6"/>
  <c r="C12" i="6"/>
  <c r="E11" i="6"/>
  <c r="D11" i="6"/>
  <c r="C11" i="6"/>
  <c r="E10" i="6"/>
  <c r="D10" i="6"/>
  <c r="C10" i="6"/>
  <c r="I11" i="35" l="1"/>
  <c r="H11" i="35"/>
  <c r="E11" i="35"/>
  <c r="B11" i="35"/>
  <c r="G25" i="35"/>
  <c r="H25" i="35" s="1"/>
  <c r="I25" i="35" s="1"/>
  <c r="C25" i="35"/>
  <c r="G12" i="35" l="1"/>
  <c r="G13" i="35"/>
  <c r="G14" i="35"/>
  <c r="G15" i="35"/>
  <c r="G16" i="35"/>
  <c r="G17" i="35"/>
  <c r="G18" i="35"/>
  <c r="G19" i="35"/>
  <c r="G20" i="35"/>
  <c r="G21" i="35"/>
  <c r="G22" i="35"/>
  <c r="G23" i="35"/>
  <c r="G24" i="35"/>
  <c r="G13" i="26"/>
  <c r="G14" i="26"/>
  <c r="G15" i="26"/>
  <c r="G16" i="26"/>
  <c r="G17" i="26"/>
  <c r="G18" i="26"/>
  <c r="G19" i="26"/>
  <c r="G20" i="26"/>
  <c r="G21" i="26"/>
  <c r="G22" i="26"/>
  <c r="G23" i="26"/>
  <c r="G24" i="26"/>
  <c r="G25" i="26"/>
  <c r="G26" i="26"/>
  <c r="G12" i="26"/>
  <c r="G13" i="33" l="1"/>
  <c r="G14" i="33"/>
  <c r="G15" i="33"/>
  <c r="G16" i="33"/>
  <c r="G17" i="33"/>
  <c r="G18" i="33"/>
  <c r="G19" i="33"/>
  <c r="G20" i="33"/>
  <c r="G21" i="33"/>
  <c r="G22" i="33"/>
  <c r="G23" i="33"/>
  <c r="G24" i="33"/>
  <c r="G25" i="33"/>
  <c r="G26" i="33"/>
  <c r="G27" i="33"/>
  <c r="G28" i="33"/>
  <c r="G29" i="33"/>
  <c r="G30" i="33"/>
  <c r="G31" i="33"/>
  <c r="G32" i="33"/>
  <c r="G33" i="33"/>
  <c r="G34" i="33"/>
  <c r="G35" i="33"/>
  <c r="G36" i="33"/>
  <c r="G37" i="33"/>
  <c r="G38" i="33"/>
  <c r="G39" i="33"/>
  <c r="G40" i="33"/>
  <c r="G41" i="33"/>
  <c r="G42" i="33"/>
  <c r="G43" i="33"/>
  <c r="G44" i="33"/>
  <c r="G45" i="33"/>
  <c r="G46" i="33"/>
  <c r="G47" i="33"/>
  <c r="G48" i="33"/>
  <c r="G49" i="33"/>
  <c r="G12" i="33"/>
  <c r="C49" i="33"/>
  <c r="C48" i="33"/>
  <c r="C47" i="33"/>
  <c r="C46" i="33"/>
  <c r="C45" i="33"/>
  <c r="C44" i="33"/>
  <c r="C43" i="33"/>
  <c r="C42" i="33"/>
  <c r="C41" i="33"/>
  <c r="C40" i="33"/>
  <c r="C39" i="33"/>
  <c r="C38" i="33"/>
  <c r="C37" i="33"/>
  <c r="C36" i="33"/>
  <c r="C35" i="33"/>
  <c r="C34" i="33"/>
  <c r="C33" i="33"/>
  <c r="C32" i="33"/>
  <c r="C31" i="33"/>
  <c r="C30" i="33"/>
  <c r="C29" i="33"/>
  <c r="C28" i="33"/>
  <c r="C27" i="33"/>
  <c r="C26" i="33"/>
  <c r="C25" i="33"/>
  <c r="C24" i="33"/>
  <c r="C23" i="33"/>
  <c r="C22" i="33"/>
  <c r="C21" i="33"/>
  <c r="C20" i="33"/>
  <c r="C19" i="33"/>
  <c r="C18" i="33"/>
  <c r="C17" i="33"/>
  <c r="C16" i="33"/>
  <c r="C15" i="33"/>
  <c r="C14" i="33"/>
  <c r="C13" i="33"/>
  <c r="C12" i="33"/>
  <c r="G13" i="29" l="1"/>
  <c r="G14" i="29"/>
  <c r="G15" i="29"/>
  <c r="G16" i="29"/>
  <c r="G17" i="29"/>
  <c r="G18" i="29"/>
  <c r="G19" i="29"/>
  <c r="G20" i="29"/>
  <c r="G21" i="29"/>
  <c r="G22" i="29"/>
  <c r="G23" i="29"/>
  <c r="G24" i="29"/>
  <c r="G25" i="29"/>
  <c r="G26" i="29"/>
  <c r="G27" i="29"/>
  <c r="G28" i="29"/>
  <c r="G29" i="29"/>
  <c r="G30" i="29"/>
  <c r="G31" i="29"/>
  <c r="G32" i="29"/>
  <c r="G33" i="29"/>
  <c r="G34" i="29"/>
  <c r="G35" i="29"/>
  <c r="G36" i="29"/>
  <c r="G37" i="29"/>
  <c r="G38" i="29"/>
  <c r="G39" i="29"/>
  <c r="G40" i="29"/>
  <c r="G41" i="29"/>
  <c r="G42" i="29"/>
  <c r="G43" i="29"/>
  <c r="G44" i="29"/>
  <c r="G45" i="29"/>
  <c r="G46" i="29"/>
  <c r="G47" i="29"/>
  <c r="G48" i="29"/>
  <c r="G49" i="29"/>
  <c r="G50" i="29"/>
  <c r="G51" i="29"/>
  <c r="G52" i="29"/>
  <c r="G53" i="29"/>
  <c r="G54" i="29"/>
  <c r="G55" i="29"/>
  <c r="G56" i="29"/>
  <c r="G57" i="29"/>
  <c r="G58" i="29"/>
  <c r="G59" i="29"/>
  <c r="G60" i="29"/>
  <c r="G12" i="29"/>
  <c r="C60" i="29"/>
  <c r="C59" i="29"/>
  <c r="C58" i="29"/>
  <c r="C57" i="29"/>
  <c r="C56" i="29"/>
  <c r="C55" i="29"/>
  <c r="C54" i="29"/>
  <c r="C53" i="29"/>
  <c r="C52" i="29"/>
  <c r="C51" i="29"/>
  <c r="C50" i="29"/>
  <c r="C49" i="29"/>
  <c r="C48" i="29"/>
  <c r="C47" i="29"/>
  <c r="C46" i="29"/>
  <c r="C45" i="29"/>
  <c r="C44" i="29"/>
  <c r="C43" i="29"/>
  <c r="C42" i="29"/>
  <c r="C41" i="29"/>
  <c r="C40" i="29"/>
  <c r="C39" i="29"/>
  <c r="C38" i="29"/>
  <c r="C37" i="29"/>
  <c r="C36" i="29"/>
  <c r="C35" i="29"/>
  <c r="C34" i="29"/>
  <c r="C33" i="29"/>
  <c r="C32" i="29"/>
  <c r="C31" i="29"/>
  <c r="C30" i="29"/>
  <c r="C29" i="29"/>
  <c r="C28" i="29"/>
  <c r="C27" i="29"/>
  <c r="C26" i="29"/>
  <c r="C25" i="29"/>
  <c r="C24" i="29"/>
  <c r="C23" i="29"/>
  <c r="C22" i="29"/>
  <c r="C21" i="29"/>
  <c r="C20" i="29"/>
  <c r="C19" i="29"/>
  <c r="C18" i="29"/>
  <c r="C17" i="29"/>
  <c r="C16" i="29"/>
  <c r="C15" i="29"/>
  <c r="C14" i="29"/>
  <c r="C13" i="29"/>
  <c r="C12" i="29"/>
  <c r="B12" i="30" l="1"/>
  <c r="E12" i="30"/>
  <c r="E11" i="30" s="1"/>
  <c r="H12" i="30"/>
  <c r="I12" i="30"/>
  <c r="H14" i="30"/>
  <c r="B11" i="30"/>
  <c r="H46" i="30"/>
  <c r="I46" i="30" s="1"/>
  <c r="I45" i="30" s="1"/>
  <c r="G46" i="30"/>
  <c r="E45" i="30"/>
  <c r="B45" i="30"/>
  <c r="E23" i="30"/>
  <c r="H23" i="30"/>
  <c r="I23" i="30"/>
  <c r="B23" i="30"/>
  <c r="G25" i="30"/>
  <c r="H25" i="30" s="1"/>
  <c r="I25" i="30" s="1"/>
  <c r="C25" i="30"/>
  <c r="C48" i="30"/>
  <c r="C47" i="30"/>
  <c r="C46" i="30"/>
  <c r="C44" i="30"/>
  <c r="C43" i="30"/>
  <c r="C42" i="30"/>
  <c r="C41" i="30"/>
  <c r="C40" i="30"/>
  <c r="C39" i="30"/>
  <c r="C38" i="30"/>
  <c r="C37" i="30"/>
  <c r="C36" i="30"/>
  <c r="C35" i="30"/>
  <c r="C34" i="30"/>
  <c r="C33" i="30"/>
  <c r="C32" i="30"/>
  <c r="C31" i="30"/>
  <c r="C30" i="30"/>
  <c r="C29" i="30"/>
  <c r="C28" i="30"/>
  <c r="C27" i="30"/>
  <c r="C26" i="30"/>
  <c r="C24" i="30"/>
  <c r="C22" i="30"/>
  <c r="C21" i="30"/>
  <c r="C20" i="30"/>
  <c r="C19" i="30"/>
  <c r="C18" i="30"/>
  <c r="C17" i="30"/>
  <c r="C16" i="30"/>
  <c r="C15" i="30"/>
  <c r="C14" i="30"/>
  <c r="D13" i="30"/>
  <c r="C13" i="30" s="1"/>
  <c r="H45" i="30" l="1"/>
  <c r="H21" i="35"/>
  <c r="I21" i="35" s="1"/>
  <c r="H23" i="35"/>
  <c r="I23" i="35" s="1"/>
  <c r="H24" i="35"/>
  <c r="I24" i="35" s="1"/>
  <c r="H20" i="35"/>
  <c r="I20" i="35" s="1"/>
  <c r="H14" i="35"/>
  <c r="I14" i="35" s="1"/>
  <c r="C20" i="35"/>
  <c r="C24" i="35"/>
  <c r="C23" i="35"/>
  <c r="C21" i="35"/>
  <c r="C14" i="35"/>
  <c r="C15" i="35"/>
  <c r="C19" i="35"/>
  <c r="C18" i="35"/>
  <c r="C13" i="35"/>
  <c r="C12" i="35"/>
  <c r="C22" i="35"/>
  <c r="C17" i="35"/>
  <c r="C16" i="35"/>
  <c r="H15" i="35" l="1"/>
  <c r="I15" i="35" s="1"/>
  <c r="H19" i="35"/>
  <c r="I19" i="35" s="1"/>
  <c r="H18" i="35"/>
  <c r="I18" i="35" s="1"/>
  <c r="H13" i="35"/>
  <c r="I13" i="35" s="1"/>
  <c r="H12" i="35"/>
  <c r="I12" i="35" s="1"/>
  <c r="H22" i="35"/>
  <c r="I22" i="35" s="1"/>
  <c r="H17" i="35"/>
  <c r="I17" i="35" s="1"/>
  <c r="H16" i="35"/>
  <c r="I16" i="35" s="1"/>
  <c r="E11" i="26"/>
  <c r="B11" i="26"/>
  <c r="C19" i="26"/>
  <c r="C26" i="26"/>
  <c r="C24" i="26"/>
  <c r="C21" i="26"/>
  <c r="C14" i="26"/>
  <c r="C25" i="26"/>
  <c r="C15" i="26"/>
  <c r="C20" i="26"/>
  <c r="C18" i="26"/>
  <c r="C13" i="26"/>
  <c r="C12" i="26"/>
  <c r="C22" i="26"/>
  <c r="C23" i="26"/>
  <c r="C17" i="26"/>
  <c r="C16" i="26"/>
  <c r="H13" i="33" l="1"/>
  <c r="I13" i="33" s="1"/>
  <c r="H14" i="33"/>
  <c r="I14" i="33" s="1"/>
  <c r="H15" i="33"/>
  <c r="I15" i="33" s="1"/>
  <c r="H16" i="33"/>
  <c r="I16" i="33" s="1"/>
  <c r="H17" i="33"/>
  <c r="I17" i="33" s="1"/>
  <c r="H18" i="33"/>
  <c r="I18" i="33" s="1"/>
  <c r="H19" i="33"/>
  <c r="I19" i="33" s="1"/>
  <c r="H20" i="33"/>
  <c r="I20" i="33" s="1"/>
  <c r="H21" i="33"/>
  <c r="I21" i="33" s="1"/>
  <c r="H22" i="33"/>
  <c r="I22" i="33" s="1"/>
  <c r="H23" i="33"/>
  <c r="I23" i="33" s="1"/>
  <c r="H24" i="33"/>
  <c r="I24" i="33" s="1"/>
  <c r="H25" i="33"/>
  <c r="I25" i="33" s="1"/>
  <c r="H26" i="33"/>
  <c r="I26" i="33" s="1"/>
  <c r="H27" i="33"/>
  <c r="I27" i="33" s="1"/>
  <c r="H28" i="33"/>
  <c r="I28" i="33" s="1"/>
  <c r="H29" i="33"/>
  <c r="I29" i="33" s="1"/>
  <c r="H30" i="33"/>
  <c r="I30" i="33" s="1"/>
  <c r="H31" i="33"/>
  <c r="I31" i="33" s="1"/>
  <c r="H33" i="33"/>
  <c r="I33" i="33" s="1"/>
  <c r="H34" i="33"/>
  <c r="I34" i="33" s="1"/>
  <c r="H35" i="33"/>
  <c r="I35" i="33" s="1"/>
  <c r="H36" i="33"/>
  <c r="I36" i="33" s="1"/>
  <c r="H37" i="33"/>
  <c r="I37" i="33" s="1"/>
  <c r="H38" i="33"/>
  <c r="I38" i="33" s="1"/>
  <c r="H40" i="33"/>
  <c r="I40" i="33" s="1"/>
  <c r="H41" i="33"/>
  <c r="I41" i="33" s="1"/>
  <c r="H42" i="33"/>
  <c r="I42" i="33" s="1"/>
  <c r="H43" i="33"/>
  <c r="I43" i="33" s="1"/>
  <c r="H44" i="33"/>
  <c r="I44" i="33" s="1"/>
  <c r="H45" i="33"/>
  <c r="I45" i="33" s="1"/>
  <c r="H46" i="33"/>
  <c r="I46" i="33" s="1"/>
  <c r="H49" i="33"/>
  <c r="I49" i="33" s="1"/>
  <c r="H12" i="33"/>
  <c r="H48" i="33"/>
  <c r="I48" i="33" s="1"/>
  <c r="H47" i="33"/>
  <c r="I47" i="33" s="1"/>
  <c r="H39" i="33"/>
  <c r="I39" i="33" s="1"/>
  <c r="H32" i="33"/>
  <c r="I32" i="33" s="1"/>
  <c r="E11" i="33"/>
  <c r="B11" i="33"/>
  <c r="H11" i="33" l="1"/>
  <c r="I12" i="33"/>
  <c r="I11" i="33" s="1"/>
  <c r="H16" i="31"/>
  <c r="I16" i="31" s="1"/>
  <c r="C19" i="31"/>
  <c r="C18" i="31"/>
  <c r="C17" i="31"/>
  <c r="C16" i="31"/>
  <c r="C15" i="31"/>
  <c r="C14" i="31"/>
  <c r="C13" i="31"/>
  <c r="C12" i="31"/>
  <c r="H19" i="31"/>
  <c r="I19" i="31" s="1"/>
  <c r="G19" i="31"/>
  <c r="H18" i="31"/>
  <c r="I18" i="31" s="1"/>
  <c r="G18" i="31"/>
  <c r="H17" i="31"/>
  <c r="I17" i="31" s="1"/>
  <c r="G17" i="31"/>
  <c r="G16" i="31"/>
  <c r="H15" i="31"/>
  <c r="I15" i="31" s="1"/>
  <c r="G15" i="31"/>
  <c r="H14" i="31"/>
  <c r="I14" i="31" s="1"/>
  <c r="G14" i="31"/>
  <c r="H13" i="31"/>
  <c r="I13" i="31" s="1"/>
  <c r="G13" i="31"/>
  <c r="H12" i="31"/>
  <c r="I12" i="31" s="1"/>
  <c r="G12" i="31"/>
  <c r="E11" i="31"/>
  <c r="B11" i="31"/>
  <c r="H11" i="31" l="1"/>
  <c r="I11" i="31"/>
  <c r="C19" i="28" l="1"/>
  <c r="C22" i="28" l="1"/>
  <c r="C21" i="28"/>
  <c r="C20" i="28"/>
  <c r="C18" i="28"/>
  <c r="C17" i="28"/>
  <c r="C16" i="28"/>
  <c r="C15" i="28"/>
  <c r="C14" i="28"/>
  <c r="C13" i="28"/>
  <c r="C12" i="28"/>
  <c r="C9" i="6" l="1"/>
  <c r="G14" i="30"/>
  <c r="I14" i="30" s="1"/>
  <c r="I11" i="30" s="1"/>
  <c r="G15" i="30"/>
  <c r="H15" i="30" s="1"/>
  <c r="I15" i="30" s="1"/>
  <c r="G16" i="30"/>
  <c r="H16" i="30" s="1"/>
  <c r="I16" i="30" s="1"/>
  <c r="G17" i="30"/>
  <c r="H17" i="30" s="1"/>
  <c r="I17" i="30" s="1"/>
  <c r="G18" i="30"/>
  <c r="H18" i="30" s="1"/>
  <c r="I18" i="30" s="1"/>
  <c r="G19" i="30"/>
  <c r="H19" i="30" s="1"/>
  <c r="I19" i="30" s="1"/>
  <c r="G20" i="30"/>
  <c r="H20" i="30" s="1"/>
  <c r="I20" i="30" s="1"/>
  <c r="G21" i="30"/>
  <c r="H21" i="30" s="1"/>
  <c r="I21" i="30" s="1"/>
  <c r="G22" i="30"/>
  <c r="H22" i="30" s="1"/>
  <c r="I22" i="30" s="1"/>
  <c r="G24" i="30"/>
  <c r="H24" i="30" s="1"/>
  <c r="I24" i="30" s="1"/>
  <c r="G26" i="30"/>
  <c r="H26" i="30" s="1"/>
  <c r="I26" i="30" s="1"/>
  <c r="G27" i="30"/>
  <c r="H27" i="30" s="1"/>
  <c r="I27" i="30" s="1"/>
  <c r="G28" i="30"/>
  <c r="H28" i="30" s="1"/>
  <c r="I28" i="30" s="1"/>
  <c r="G29" i="30"/>
  <c r="H29" i="30" s="1"/>
  <c r="I29" i="30" s="1"/>
  <c r="G30" i="30"/>
  <c r="H30" i="30" s="1"/>
  <c r="I30" i="30" s="1"/>
  <c r="G31" i="30"/>
  <c r="H31" i="30" s="1"/>
  <c r="I31" i="30" s="1"/>
  <c r="G32" i="30"/>
  <c r="H32" i="30"/>
  <c r="I32" i="30" s="1"/>
  <c r="G33" i="30"/>
  <c r="H33" i="30" s="1"/>
  <c r="I33" i="30" s="1"/>
  <c r="G34" i="30"/>
  <c r="H34" i="30" s="1"/>
  <c r="I34" i="30" s="1"/>
  <c r="G35" i="30"/>
  <c r="H35" i="30" s="1"/>
  <c r="I35" i="30" s="1"/>
  <c r="G36" i="30"/>
  <c r="H36" i="30"/>
  <c r="I36" i="30" s="1"/>
  <c r="G37" i="30"/>
  <c r="H37" i="30"/>
  <c r="I37" i="30" s="1"/>
  <c r="G38" i="30"/>
  <c r="H38" i="30" s="1"/>
  <c r="I38" i="30" s="1"/>
  <c r="G39" i="30"/>
  <c r="H39" i="30" s="1"/>
  <c r="I39" i="30" s="1"/>
  <c r="G40" i="30"/>
  <c r="H40" i="30" s="1"/>
  <c r="I40" i="30" s="1"/>
  <c r="G41" i="30"/>
  <c r="H41" i="30" s="1"/>
  <c r="I41" i="30" s="1"/>
  <c r="G42" i="30"/>
  <c r="H42" i="30" s="1"/>
  <c r="I42" i="30" s="1"/>
  <c r="G43" i="30"/>
  <c r="H43" i="30" s="1"/>
  <c r="I43" i="30" s="1"/>
  <c r="G44" i="30"/>
  <c r="H44" i="30"/>
  <c r="I44" i="30" s="1"/>
  <c r="G47" i="30"/>
  <c r="H47" i="30" s="1"/>
  <c r="I47" i="30" s="1"/>
  <c r="G48" i="30"/>
  <c r="H48" i="30"/>
  <c r="I48" i="30" s="1"/>
  <c r="G13" i="30"/>
  <c r="H13" i="30" s="1"/>
  <c r="I13" i="30" s="1"/>
  <c r="E9" i="6" l="1"/>
  <c r="H11" i="30"/>
  <c r="D9" i="6" l="1"/>
  <c r="H12" i="29"/>
  <c r="H50" i="29"/>
  <c r="I50" i="29" s="1"/>
  <c r="H46" i="29"/>
  <c r="I46" i="29" s="1"/>
  <c r="H13" i="29"/>
  <c r="I13" i="29" s="1"/>
  <c r="H14" i="29"/>
  <c r="I14" i="29" s="1"/>
  <c r="H15" i="29"/>
  <c r="I15" i="29" s="1"/>
  <c r="H16" i="29"/>
  <c r="I16" i="29" s="1"/>
  <c r="H17" i="29"/>
  <c r="I17" i="29" s="1"/>
  <c r="H18" i="29"/>
  <c r="I18" i="29" s="1"/>
  <c r="H19" i="29"/>
  <c r="I19" i="29" s="1"/>
  <c r="H20" i="29"/>
  <c r="I20" i="29" s="1"/>
  <c r="H21" i="29"/>
  <c r="I21" i="29" s="1"/>
  <c r="H22" i="29"/>
  <c r="I22" i="29" s="1"/>
  <c r="H23" i="29"/>
  <c r="I23" i="29" s="1"/>
  <c r="H24" i="29"/>
  <c r="I24" i="29" s="1"/>
  <c r="H25" i="29"/>
  <c r="I25" i="29" s="1"/>
  <c r="H26" i="29"/>
  <c r="I26" i="29" s="1"/>
  <c r="H27" i="29"/>
  <c r="I27" i="29" s="1"/>
  <c r="H28" i="29"/>
  <c r="I28" i="29" s="1"/>
  <c r="H29" i="29"/>
  <c r="I29" i="29" s="1"/>
  <c r="H30" i="29"/>
  <c r="I30" i="29" s="1"/>
  <c r="H31" i="29"/>
  <c r="I31" i="29" s="1"/>
  <c r="H32" i="29"/>
  <c r="I32" i="29" s="1"/>
  <c r="H33" i="29"/>
  <c r="I33" i="29" s="1"/>
  <c r="H34" i="29"/>
  <c r="I34" i="29" s="1"/>
  <c r="H35" i="29"/>
  <c r="I35" i="29" s="1"/>
  <c r="H36" i="29"/>
  <c r="I36" i="29" s="1"/>
  <c r="H37" i="29"/>
  <c r="I37" i="29" s="1"/>
  <c r="H38" i="29"/>
  <c r="I38" i="29" s="1"/>
  <c r="H39" i="29"/>
  <c r="I39" i="29" s="1"/>
  <c r="H40" i="29"/>
  <c r="I40" i="29" s="1"/>
  <c r="H41" i="29"/>
  <c r="I41" i="29" s="1"/>
  <c r="H42" i="29"/>
  <c r="I42" i="29" s="1"/>
  <c r="H43" i="29"/>
  <c r="I43" i="29" s="1"/>
  <c r="H44" i="29"/>
  <c r="I44" i="29" s="1"/>
  <c r="H45" i="29"/>
  <c r="I45" i="29" s="1"/>
  <c r="H47" i="29"/>
  <c r="I47" i="29" s="1"/>
  <c r="H48" i="29"/>
  <c r="I48" i="29" s="1"/>
  <c r="H49" i="29"/>
  <c r="I49" i="29" s="1"/>
  <c r="H51" i="29"/>
  <c r="I51" i="29" s="1"/>
  <c r="H52" i="29"/>
  <c r="I52" i="29" s="1"/>
  <c r="H54" i="29"/>
  <c r="I54" i="29" s="1"/>
  <c r="H55" i="29"/>
  <c r="I55" i="29" s="1"/>
  <c r="H56" i="29"/>
  <c r="I56" i="29" s="1"/>
  <c r="H57" i="29"/>
  <c r="I57" i="29" s="1"/>
  <c r="H58" i="29"/>
  <c r="I58" i="29" s="1"/>
  <c r="H59" i="29"/>
  <c r="I59" i="29" s="1"/>
  <c r="H60" i="29"/>
  <c r="I60" i="29" s="1"/>
  <c r="H53" i="29"/>
  <c r="I53" i="29" s="1"/>
  <c r="E11" i="29"/>
  <c r="B11" i="29"/>
  <c r="E11" i="28"/>
  <c r="B11" i="28"/>
  <c r="G21" i="28"/>
  <c r="H21" i="28"/>
  <c r="I21" i="28" s="1"/>
  <c r="H22" i="28"/>
  <c r="I22" i="28" s="1"/>
  <c r="G22" i="28"/>
  <c r="H20" i="28"/>
  <c r="I20" i="28" s="1"/>
  <c r="G20" i="28"/>
  <c r="H19" i="28"/>
  <c r="I19" i="28" s="1"/>
  <c r="G19" i="28"/>
  <c r="H18" i="28"/>
  <c r="I18" i="28" s="1"/>
  <c r="G18" i="28"/>
  <c r="H17" i="28"/>
  <c r="I17" i="28" s="1"/>
  <c r="G17" i="28"/>
  <c r="H16" i="28"/>
  <c r="I16" i="28" s="1"/>
  <c r="G16" i="28"/>
  <c r="H15" i="28"/>
  <c r="I15" i="28" s="1"/>
  <c r="G15" i="28"/>
  <c r="H14" i="28"/>
  <c r="I14" i="28" s="1"/>
  <c r="G14" i="28"/>
  <c r="H13" i="28"/>
  <c r="I13" i="28" s="1"/>
  <c r="G13" i="28"/>
  <c r="H12" i="28"/>
  <c r="G12" i="28"/>
  <c r="H11" i="28" l="1"/>
  <c r="I12" i="29"/>
  <c r="I11" i="29" s="1"/>
  <c r="H11" i="29"/>
  <c r="I12" i="28"/>
  <c r="I11" i="28" s="1"/>
  <c r="H13" i="26" l="1"/>
  <c r="I13" i="26" s="1"/>
  <c r="H12" i="26"/>
  <c r="I12" i="26" s="1"/>
  <c r="H24" i="26"/>
  <c r="I24" i="26" s="1"/>
  <c r="H17" i="26"/>
  <c r="I17" i="26" s="1"/>
  <c r="H23" i="26"/>
  <c r="I23" i="26" s="1"/>
  <c r="H22" i="26"/>
  <c r="I22" i="26" s="1"/>
  <c r="H18" i="26"/>
  <c r="I18" i="26" s="1"/>
  <c r="H20" i="26"/>
  <c r="I20" i="26" s="1"/>
  <c r="H15" i="26"/>
  <c r="I15" i="26" s="1"/>
  <c r="H25" i="26"/>
  <c r="I25" i="26" s="1"/>
  <c r="H14" i="26"/>
  <c r="I14" i="26" s="1"/>
  <c r="H21" i="26"/>
  <c r="I21" i="26" s="1"/>
  <c r="H26" i="26"/>
  <c r="I26" i="26" s="1"/>
  <c r="H19" i="26"/>
  <c r="I19" i="26" s="1"/>
  <c r="H16" i="26"/>
  <c r="H11" i="26" l="1"/>
  <c r="I16" i="26"/>
  <c r="I11" i="26" s="1"/>
  <c r="C8" i="6" l="1"/>
  <c r="E8" i="6" l="1"/>
  <c r="D8" i="6" l="1"/>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E21" i="2"/>
  <c r="F21" i="2"/>
  <c r="C21" i="2"/>
  <c r="I23" i="2"/>
  <c r="J23" i="2" s="1"/>
  <c r="I24" i="2"/>
  <c r="J24" i="2" s="1"/>
  <c r="I25" i="2"/>
  <c r="J25" i="2" s="1"/>
  <c r="I26" i="2"/>
  <c r="J26" i="2" s="1"/>
  <c r="K26" i="2" s="1"/>
  <c r="I27" i="2"/>
  <c r="J27" i="2" s="1"/>
  <c r="I29" i="2"/>
  <c r="J29" i="2" s="1"/>
  <c r="I30" i="2"/>
  <c r="I31" i="2"/>
  <c r="J31" i="2" s="1"/>
  <c r="I32" i="2"/>
  <c r="I33" i="2"/>
  <c r="J33" i="2" s="1"/>
  <c r="I34" i="2"/>
  <c r="J34" i="2" s="1"/>
  <c r="I35" i="2"/>
  <c r="J35" i="2" s="1"/>
  <c r="I36" i="2"/>
  <c r="J36" i="2" s="1"/>
  <c r="I37" i="2"/>
  <c r="J37" i="2" s="1"/>
  <c r="I38" i="2"/>
  <c r="J38" i="2" s="1"/>
  <c r="I39" i="2"/>
  <c r="I40" i="2"/>
  <c r="J40" i="2" s="1"/>
  <c r="I41" i="2"/>
  <c r="J41" i="2" s="1"/>
  <c r="I42" i="2"/>
  <c r="J42" i="2" s="1"/>
  <c r="I43" i="2"/>
  <c r="I44" i="2"/>
  <c r="J44" i="2" s="1"/>
  <c r="I45" i="2"/>
  <c r="J45" i="2" s="1"/>
  <c r="I46" i="2"/>
  <c r="J46" i="2" s="1"/>
  <c r="I47" i="2"/>
  <c r="I48" i="2"/>
  <c r="J48" i="2" s="1"/>
  <c r="I49" i="2"/>
  <c r="J49" i="2" s="1"/>
  <c r="I50" i="2"/>
  <c r="I51" i="2"/>
  <c r="J51" i="2" s="1"/>
  <c r="I52" i="2"/>
  <c r="J52" i="2" s="1"/>
  <c r="I53" i="2"/>
  <c r="J53" i="2" s="1"/>
  <c r="I54" i="2"/>
  <c r="J54" i="2" s="1"/>
  <c r="I55" i="2"/>
  <c r="J55" i="2" s="1"/>
  <c r="I56" i="2"/>
  <c r="J56" i="2" s="1"/>
  <c r="I57" i="2"/>
  <c r="J57" i="2" s="1"/>
  <c r="I58" i="2"/>
  <c r="J58" i="2" s="1"/>
  <c r="I59" i="2"/>
  <c r="J59" i="2" s="1"/>
  <c r="I60" i="2"/>
  <c r="J60" i="2" s="1"/>
  <c r="I61" i="2"/>
  <c r="I62" i="2"/>
  <c r="J62" i="2" s="1"/>
  <c r="I63" i="2"/>
  <c r="J63" i="2" s="1"/>
  <c r="I64" i="2"/>
  <c r="J64" i="2" s="1"/>
  <c r="I65" i="2"/>
  <c r="J65" i="2" s="1"/>
  <c r="I66" i="2"/>
  <c r="J66" i="2" s="1"/>
  <c r="I67" i="2"/>
  <c r="J67" i="2" s="1"/>
  <c r="I68" i="2"/>
  <c r="J68" i="2" s="1"/>
  <c r="I69" i="2"/>
  <c r="J69" i="2" s="1"/>
  <c r="I70" i="2"/>
  <c r="I71" i="2"/>
  <c r="I72" i="2"/>
  <c r="J72" i="2" s="1"/>
  <c r="I73" i="2"/>
  <c r="J73" i="2" s="1"/>
  <c r="I74" i="2"/>
  <c r="I75" i="2"/>
  <c r="I76" i="2"/>
  <c r="J76" i="2" s="1"/>
  <c r="I77" i="2"/>
  <c r="J77" i="2" s="1"/>
  <c r="I78" i="2"/>
  <c r="I79" i="2"/>
  <c r="I80" i="2"/>
  <c r="I81" i="2"/>
  <c r="J81" i="2" s="1"/>
  <c r="I82" i="2"/>
  <c r="J82" i="2" s="1"/>
  <c r="I83" i="2"/>
  <c r="I84" i="2"/>
  <c r="I85" i="2"/>
  <c r="I86" i="2"/>
  <c r="J86" i="2" s="1"/>
  <c r="I87" i="2"/>
  <c r="J87" i="2" s="1"/>
  <c r="I88" i="2"/>
  <c r="I89" i="2"/>
  <c r="J89" i="2" s="1"/>
  <c r="I90" i="2"/>
  <c r="J90" i="2" s="1"/>
  <c r="I91" i="2"/>
  <c r="J91" i="2" s="1"/>
  <c r="I92" i="2"/>
  <c r="J92" i="2" s="1"/>
  <c r="I93" i="2"/>
  <c r="I22" i="2"/>
  <c r="J22" i="2" s="1"/>
  <c r="K22" i="2" s="1"/>
  <c r="G76" i="2" l="1"/>
  <c r="K76" i="2"/>
  <c r="G64" i="2"/>
  <c r="K64" i="2"/>
  <c r="G52" i="2"/>
  <c r="K52" i="2"/>
  <c r="G44" i="2"/>
  <c r="K44" i="2"/>
  <c r="G36" i="2"/>
  <c r="K36" i="2"/>
  <c r="G23" i="2"/>
  <c r="K23" i="2"/>
  <c r="G91" i="2"/>
  <c r="K91" i="2"/>
  <c r="G87" i="2"/>
  <c r="K87" i="2"/>
  <c r="G67" i="2"/>
  <c r="K67" i="2"/>
  <c r="G63" i="2"/>
  <c r="K63" i="2"/>
  <c r="G59" i="2"/>
  <c r="K59" i="2"/>
  <c r="G55" i="2"/>
  <c r="K55" i="2"/>
  <c r="G51" i="2"/>
  <c r="K51" i="2"/>
  <c r="G35" i="2"/>
  <c r="K35" i="2"/>
  <c r="G31" i="2"/>
  <c r="K31" i="2"/>
  <c r="G72" i="2"/>
  <c r="K72" i="2"/>
  <c r="G60" i="2"/>
  <c r="K60" i="2"/>
  <c r="G48" i="2"/>
  <c r="K48" i="2"/>
  <c r="G27" i="2"/>
  <c r="K27" i="2"/>
  <c r="G90" i="2"/>
  <c r="K90" i="2"/>
  <c r="G86" i="2"/>
  <c r="K86" i="2"/>
  <c r="G82" i="2"/>
  <c r="K82" i="2"/>
  <c r="G66" i="2"/>
  <c r="K66" i="2"/>
  <c r="G62" i="2"/>
  <c r="K62" i="2"/>
  <c r="G58" i="2"/>
  <c r="K58" i="2"/>
  <c r="G54" i="2"/>
  <c r="K54" i="2"/>
  <c r="G46" i="2"/>
  <c r="K46" i="2"/>
  <c r="G42" i="2"/>
  <c r="K42" i="2"/>
  <c r="G38" i="2"/>
  <c r="K38" i="2"/>
  <c r="G34" i="2"/>
  <c r="K34" i="2"/>
  <c r="G25" i="2"/>
  <c r="K25" i="2"/>
  <c r="G92" i="2"/>
  <c r="K92" i="2"/>
  <c r="G68" i="2"/>
  <c r="K68" i="2"/>
  <c r="G56" i="2"/>
  <c r="K56" i="2"/>
  <c r="G40" i="2"/>
  <c r="K40" i="2"/>
  <c r="G89" i="2"/>
  <c r="K89" i="2"/>
  <c r="G81" i="2"/>
  <c r="K81" i="2"/>
  <c r="G77" i="2"/>
  <c r="K77" i="2"/>
  <c r="G73" i="2"/>
  <c r="K73" i="2"/>
  <c r="G69" i="2"/>
  <c r="K69" i="2"/>
  <c r="G65" i="2"/>
  <c r="K65" i="2"/>
  <c r="G57" i="2"/>
  <c r="K57" i="2"/>
  <c r="G53" i="2"/>
  <c r="K53" i="2"/>
  <c r="G49" i="2"/>
  <c r="K49" i="2"/>
  <c r="G45" i="2"/>
  <c r="K45" i="2"/>
  <c r="G41" i="2"/>
  <c r="K41" i="2"/>
  <c r="G37" i="2"/>
  <c r="K37" i="2"/>
  <c r="G33" i="2"/>
  <c r="K33" i="2"/>
  <c r="G29" i="2"/>
  <c r="K29" i="2"/>
  <c r="G24" i="2"/>
  <c r="K24" i="2"/>
  <c r="J93" i="2"/>
  <c r="J88" i="2"/>
  <c r="J85" i="2"/>
  <c r="J84" i="2"/>
  <c r="J83" i="2"/>
  <c r="J79" i="2"/>
  <c r="J78" i="2"/>
  <c r="J75" i="2"/>
  <c r="J74" i="2"/>
  <c r="J71" i="2"/>
  <c r="J80" i="2"/>
  <c r="J50" i="2"/>
  <c r="J47" i="2"/>
  <c r="J43" i="2"/>
  <c r="J61" i="2"/>
  <c r="J39" i="2"/>
  <c r="J70" i="2"/>
  <c r="J32" i="2"/>
  <c r="J30" i="2"/>
  <c r="G22" i="2"/>
  <c r="G26"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22" i="2"/>
  <c r="G93" i="2" l="1"/>
  <c r="K93" i="2"/>
  <c r="G88" i="2"/>
  <c r="K88" i="2"/>
  <c r="G85" i="2"/>
  <c r="K85" i="2"/>
  <c r="G84" i="2"/>
  <c r="K84" i="2"/>
  <c r="G83" i="2"/>
  <c r="K83" i="2"/>
  <c r="G79" i="2"/>
  <c r="K79" i="2"/>
  <c r="G78" i="2"/>
  <c r="K78" i="2"/>
  <c r="G75" i="2"/>
  <c r="K75" i="2"/>
  <c r="D21" i="2"/>
  <c r="G74" i="2"/>
  <c r="K74" i="2"/>
  <c r="G71" i="2"/>
  <c r="K71" i="2"/>
  <c r="G80" i="2"/>
  <c r="K80" i="2"/>
  <c r="G50" i="2"/>
  <c r="K50" i="2"/>
  <c r="G47" i="2"/>
  <c r="K47" i="2"/>
  <c r="G43" i="2"/>
  <c r="K43" i="2"/>
  <c r="G61" i="2"/>
  <c r="K61" i="2"/>
  <c r="G39" i="2"/>
  <c r="K39" i="2"/>
  <c r="G70" i="2"/>
  <c r="K70" i="2"/>
  <c r="G32" i="2"/>
  <c r="K32" i="2"/>
  <c r="G30" i="2"/>
  <c r="K30" i="2"/>
  <c r="H21" i="2"/>
  <c r="I28" i="2"/>
  <c r="J28" i="2" l="1"/>
  <c r="J21" i="2" s="1"/>
  <c r="K28" i="2" l="1"/>
  <c r="K21" i="2" s="1"/>
  <c r="G28" i="2"/>
  <c r="G21" i="2" s="1"/>
</calcChain>
</file>

<file path=xl/sharedStrings.xml><?xml version="1.0" encoding="utf-8"?>
<sst xmlns="http://schemas.openxmlformats.org/spreadsheetml/2006/main" count="468" uniqueCount="222">
  <si>
    <t>KOPĀ</t>
  </si>
  <si>
    <t>Kopā</t>
  </si>
  <si>
    <t>Piezīmes</t>
  </si>
  <si>
    <r>
      <t xml:space="preserve">  līdz normālam darba laikam </t>
    </r>
    <r>
      <rPr>
        <vertAlign val="superscript"/>
        <sz val="13"/>
        <color theme="1"/>
        <rFont val="Times New Roman"/>
        <family val="1"/>
        <charset val="186"/>
      </rPr>
      <t>1</t>
    </r>
  </si>
  <si>
    <t>Iestādes vadītājs ____________________ (paraksts)</t>
  </si>
  <si>
    <t>Faktiskā darba samaksa mēnesī, EUR</t>
  </si>
  <si>
    <r>
      <rPr>
        <vertAlign val="superscript"/>
        <sz val="12"/>
        <color theme="1"/>
        <rFont val="Times New Roman"/>
        <family val="1"/>
        <charset val="186"/>
      </rPr>
      <t>1</t>
    </r>
    <r>
      <rPr>
        <sz val="12"/>
        <color theme="1"/>
        <rFont val="Times New Roman"/>
        <family val="1"/>
        <charset val="186"/>
      </rPr>
      <t xml:space="preserve">  Normālais darba laiks (stundās) atbilstoši  darba dienu skaitam pārskata mēnesī ar dienas darba laiku, kas nepārsniedz 8 stundas. Izņemot ārstniecības personām, kuru darbs saistīts ar īpašu risku un  ja viņi šajā darbā ir nodarbināti ne mazāk kā 50 procentus no normālā dienas vai nedēļas darba laika, ir noteikta septiņu stundu darba  diena vai 35 stundu darba nedēļa (Darba Likuma 131.pants)</t>
    </r>
  </si>
  <si>
    <t>Izdevumi  par virsstundām kopā ar VSOAI, EUR</t>
  </si>
  <si>
    <t xml:space="preserve"> Darba stundas  normālā darba laika  ietvaros:</t>
  </si>
  <si>
    <t>tajā skaitā</t>
  </si>
  <si>
    <t>Mēnešalga no kuras rēķina stundas likmi</t>
  </si>
  <si>
    <t>…</t>
  </si>
  <si>
    <t>* Iesniedzot datus pārskatam katrai ārstniecības iestādei jānodrošina, ka ikmēneša darba laika uzskaites tabelē, kura tiek apsiprināta ar iestādes vadītāja parakstu, ir iespējams izsekot Jūsu iesniegtai informācijai - darbinieka saistībai ar Covid-19</t>
  </si>
  <si>
    <r>
      <t xml:space="preserve">Ārsti, zobārsti  un funkcionālie speciālisti, </t>
    </r>
    <r>
      <rPr>
        <sz val="13"/>
        <color rgb="FFFF0000"/>
        <rFont val="Times New Roman"/>
        <family val="1"/>
        <charset val="186"/>
      </rPr>
      <t>kopā, tai skaitā:</t>
    </r>
    <r>
      <rPr>
        <sz val="13"/>
        <color theme="1"/>
        <rFont val="Times New Roman"/>
        <family val="1"/>
        <charset val="186"/>
      </rPr>
      <t>**</t>
    </r>
  </si>
  <si>
    <r>
      <t xml:space="preserve">Ārstniecības un pacientu aprūpes personas un funkcionālo speciālistu asistenti, </t>
    </r>
    <r>
      <rPr>
        <sz val="13"/>
        <color rgb="FFFF0000"/>
        <rFont val="Times New Roman"/>
        <family val="1"/>
        <charset val="186"/>
      </rPr>
      <t>kopā, tai skaitā:</t>
    </r>
    <r>
      <rPr>
        <sz val="13"/>
        <color theme="1"/>
        <rFont val="Times New Roman"/>
        <family val="1"/>
        <charset val="186"/>
      </rPr>
      <t>**</t>
    </r>
  </si>
  <si>
    <r>
      <t xml:space="preserve">Ārstniecības un pacientu aprūpes atbalsta personas, māsu palīgi, zobārstu aistenti, </t>
    </r>
    <r>
      <rPr>
        <sz val="13"/>
        <color rgb="FFFF0000"/>
        <rFont val="Times New Roman"/>
        <family val="1"/>
        <charset val="186"/>
      </rPr>
      <t>kopā, tai skaitā:</t>
    </r>
    <r>
      <rPr>
        <sz val="13"/>
        <color theme="1"/>
        <rFont val="Times New Roman"/>
        <family val="1"/>
        <charset val="186"/>
      </rPr>
      <t>**</t>
    </r>
  </si>
  <si>
    <t>Pārējie darbinieki, kuri tieši iesaistīti darbā ar Covid-19, kopā, tai skaitā:**</t>
  </si>
  <si>
    <t>Nodarbināto skaits mēnesī</t>
  </si>
  <si>
    <t xml:space="preserve">** apakšpozīcijās sniedz atsevišķu informāciju par katru nodarbināto, kurš ir strādājis virsstundas sakarā ar Latvijā izsludināto ārkārtējo situāciju ar mērķi ierobežot Covid-19 izplatību </t>
  </si>
  <si>
    <t>Apmaksājamais laiks mēnesī, stundas (tai skaitā summētā darba laika ietvaros)</t>
  </si>
  <si>
    <t>Apmaksājamā 100% piemaksa par nostrādātām virsstundām virs normālā  darba laika  (tai skaitā summētā darba laika ietvaros)</t>
  </si>
  <si>
    <t>7=8+9</t>
  </si>
  <si>
    <t>14=13 + VSOAI</t>
  </si>
  <si>
    <r>
      <t>Pārskats par  darba veicējiem (ārstniecības personām) , virs normālā darba laika nostrādātām stundām, apmaksājamām stundām un izdevumiem, sakarā ar Latvijā izsludināto ārkārtējo situāciju ar mērķi ierobežot Covid-19 izplatību 2020.gada martā - maijā</t>
    </r>
    <r>
      <rPr>
        <b/>
        <sz val="13"/>
        <color rgb="FFFF0000"/>
        <rFont val="Times New Roman"/>
        <family val="1"/>
        <charset val="186"/>
      </rPr>
      <t>*</t>
    </r>
  </si>
  <si>
    <r>
      <t xml:space="preserve">Stundas likme </t>
    </r>
    <r>
      <rPr>
        <vertAlign val="superscript"/>
        <sz val="13"/>
        <color theme="1"/>
        <rFont val="Times New Roman"/>
        <family val="1"/>
        <charset val="186"/>
      </rPr>
      <t>2</t>
    </r>
  </si>
  <si>
    <r>
      <rPr>
        <vertAlign val="superscript"/>
        <sz val="14"/>
        <color theme="1"/>
        <rFont val="Times New Roman"/>
        <family val="1"/>
        <charset val="186"/>
      </rPr>
      <t>2</t>
    </r>
    <r>
      <rPr>
        <sz val="12"/>
        <color theme="1"/>
        <rFont val="Times New Roman"/>
        <family val="1"/>
        <charset val="186"/>
      </rPr>
      <t xml:space="preserve"> Ja stundas likmes aprēķināšanai netiek izmantota "Piemērā" norādītā formula, lūdzam sniegt skaidrojumu, kā tiek noteikta stundas likme</t>
    </r>
  </si>
  <si>
    <t>virsstundas - virs  normālā darba laika, kas saistītas ar darbu  ar Covid-19</t>
  </si>
  <si>
    <t>10=11+13</t>
  </si>
  <si>
    <t>RC vadītāja vietnieks</t>
  </si>
  <si>
    <t>Medicīnisko maksas pakalpojumu nodaļas vadītājs</t>
  </si>
  <si>
    <t>RC galvenais ārsta palīgs</t>
  </si>
  <si>
    <t>Ārkārtas situāciju gatavības nodrošināšanas nodaļas vadītājs</t>
  </si>
  <si>
    <t>Komunikācijas nodaļas vadītājs</t>
  </si>
  <si>
    <t>direktors</t>
  </si>
  <si>
    <t>Katastrofu medicīnas centra vadītājs</t>
  </si>
  <si>
    <t>galvenais sabiedrisko attiecību speciālists</t>
  </si>
  <si>
    <t>Operatīvās vadības centra vadītāja vietnieks</t>
  </si>
  <si>
    <t>Operatīvās vadības centra vadītājs</t>
  </si>
  <si>
    <t>direktora vietnieks neatliekamās medicīniskās palīdzības jautājumos</t>
  </si>
  <si>
    <t>Operatīvā darba organizēšanas nodaļas vadītājs</t>
  </si>
  <si>
    <t>galvenais speciālists cilvēkresursu attīstības jautājumos</t>
  </si>
  <si>
    <t>galvenais speciālists</t>
  </si>
  <si>
    <t>galvenais informācijas sistēmas administrators</t>
  </si>
  <si>
    <t>galvenais speciālists personālvadības jautājumos</t>
  </si>
  <si>
    <t>galvenais komunikācijas speciālists</t>
  </si>
  <si>
    <t>lietvedis</t>
  </si>
  <si>
    <t>BAC galvenais ārsta palīgs (ļoti liels BAC)</t>
  </si>
  <si>
    <t>personāla speciālists</t>
  </si>
  <si>
    <t>Personāla vadības un attīstības nodaļas vadītājs</t>
  </si>
  <si>
    <t>vecākais speciālists personāla vadības jautājumos</t>
  </si>
  <si>
    <t>speciālists</t>
  </si>
  <si>
    <t>Attīstības plānošanas departamenta vadītājs</t>
  </si>
  <si>
    <t>vecākais speciālists</t>
  </si>
  <si>
    <t>Attīstības plānošanas departamenta vadītāja vietnieks</t>
  </si>
  <si>
    <t>galvenais speciālists medicīniskā nodrošinājuma jautājumos</t>
  </si>
  <si>
    <t>OMT pārvaldības nodaļas vadītājs</t>
  </si>
  <si>
    <t>vecākais grāmatvedis</t>
  </si>
  <si>
    <t>vecākais grāmatvedis algu uzskaites jautājumos</t>
  </si>
  <si>
    <t>vecākais informācijas sistēmu administrators</t>
  </si>
  <si>
    <t>Vecākais speciālists NMP medicīniskā nodrošinājuma jautājumos</t>
  </si>
  <si>
    <t>lietvedis - arhivārs</t>
  </si>
  <si>
    <t>Darba vides nodrošinājuma nodaļas vadītājs</t>
  </si>
  <si>
    <t>KM gatavības plānošanas un koordinācijas nodaļas vadītāja vietnieks</t>
  </si>
  <si>
    <t>galvenais saimniecības pārzinis</t>
  </si>
  <si>
    <t>Pacientu drošības sistēmas vadītājs</t>
  </si>
  <si>
    <t>veļas pārzine</t>
  </si>
  <si>
    <t>Juridiskās nodaļas vadītājs</t>
  </si>
  <si>
    <t>BAC galvenais ārsta palīgs (liels BAC)</t>
  </si>
  <si>
    <t>datu aizsardzības speciālists</t>
  </si>
  <si>
    <t>IT un sakaru nodrošinājuma nodaļas vadītājs</t>
  </si>
  <si>
    <t>KM gatavības plānošanas un koordinācijas nodaļas vadītājs</t>
  </si>
  <si>
    <t>Vadības sistēmu nodaļas vadītājs</t>
  </si>
  <si>
    <t>speciālists kvalitātes audita un risku vadības jautājumos</t>
  </si>
  <si>
    <t>galvenais jurists</t>
  </si>
  <si>
    <t>vecākais jurists</t>
  </si>
  <si>
    <t>BAC vecākais ārsta palīgs (ļoti liela BAC)</t>
  </si>
  <si>
    <t>speciālists OMT nodrošinājuma jautājumos</t>
  </si>
  <si>
    <t>BAC vecākais ārsta palīgs (liela BAC)</t>
  </si>
  <si>
    <t>Slodzes</t>
  </si>
  <si>
    <t>Iestādes nosaukums:  Neatliekamās medicīniskās palīdzības dienests</t>
  </si>
  <si>
    <t>Izpildītājs: galvenais ekonomists Inga Jegorova</t>
  </si>
  <si>
    <t xml:space="preserve">Tālr. 67337091 </t>
  </si>
  <si>
    <t>decembris  -  158  stundas</t>
  </si>
  <si>
    <t>janvāris -  160 stundas</t>
  </si>
  <si>
    <t>februāris - 160 stundas</t>
  </si>
  <si>
    <t>Pārskata mēnesis       __Decembris</t>
  </si>
  <si>
    <t>Virsstundas - virs  normālā darba laika, kas saistītas ar darbu  ar Covid-19</t>
  </si>
  <si>
    <t>nodaļas vadītājs</t>
  </si>
  <si>
    <t>vecākais sabiedrības veselības analītiķis, vecākais epidemiologs</t>
  </si>
  <si>
    <t>sabiedrības veselības organizators, direktora palīgs</t>
  </si>
  <si>
    <t>direktora vietnieks</t>
  </si>
  <si>
    <t>Slimību profilakses un kontroles centrs</t>
  </si>
  <si>
    <t>vecākais sabiedrības veselības analītiķis,epidemiologs, vecākais epidemiologs</t>
  </si>
  <si>
    <t>Vadošais eksperts veselības aprūpes jautājumos</t>
  </si>
  <si>
    <t>Sabiedrisko attiecību nodaļas vadītāja</t>
  </si>
  <si>
    <t>Informācijas tehnoloģiju projektu attīstības nodaļas projektu vadītāja</t>
  </si>
  <si>
    <t>Informācijas tehnoloģiju nodaļas informācijas sistēmu administrators</t>
  </si>
  <si>
    <t>Informācijas tehnoloģiju nodaļas informācijas tehnoloģiju administrators</t>
  </si>
  <si>
    <t>Ārstniecības pakalpojumu departamenta Stacionāro pakalpojumu nodaļas vecākā eksperte</t>
  </si>
  <si>
    <t>Ārstniecības pakalpojumu departamenta Ambulatoro pakalpojumu nodaļas vecākā eksperte</t>
  </si>
  <si>
    <t>Ārstniecības pakalpojumu departamenta Stacionāro pakalpojumu nodaļas vadītāja</t>
  </si>
  <si>
    <t>Ārstniecības pakalpojumu departamenta Stacionāro pakalpojumu nodaļas vadītāja vietniece</t>
  </si>
  <si>
    <t>Zāļu un medicīnisko ierīču departamenta direktore</t>
  </si>
  <si>
    <t>Datu pārbaldības un analīzes nodaļas vadītāja</t>
  </si>
  <si>
    <t>Datu pārbaldības un analīzes nodaļas vecākais sistēmanalītiķis</t>
  </si>
  <si>
    <t>Finanšu vadības departamenta Finanšu plānošanas un analīzes nodaļas vecākā ekonomiste</t>
  </si>
  <si>
    <t>Nacionālais veselības dienests</t>
  </si>
  <si>
    <t>Ārstniecības pakalpojumu departamenta Ambulatoro pakalpojumu nodaļas vadītāja</t>
  </si>
  <si>
    <t>vecākais veselības veicināšanas koordinētājs</t>
  </si>
  <si>
    <t>3=4+5</t>
  </si>
  <si>
    <t>departamenta direktors, vec.eksperts, sistēmanalītiķis</t>
  </si>
  <si>
    <t>2.1.Pielikums</t>
  </si>
  <si>
    <t>Datu pārbaldības un analīzes nodaļas sistēmanalītiķis</t>
  </si>
  <si>
    <t>Finanšu vadības departamenta Grāmatvedības nodaļas vecākā grāmatvede</t>
  </si>
  <si>
    <t>Vakcinācijas projekta nodaļas vakcinācijas procesa koordinācijas speciālists</t>
  </si>
  <si>
    <t>Vakcinācijas projekta nodaļas loģistikas koordinators</t>
  </si>
  <si>
    <t>Finanšu vadības departamenta Grāmatvedības nodaļas vadītāja- galvenā grāmatvede</t>
  </si>
  <si>
    <t>Vakcinācijas projekta nodaļas vadītājs</t>
  </si>
  <si>
    <t>Veselības ministrija</t>
  </si>
  <si>
    <r>
      <t xml:space="preserve">Iestādes nosaukums:  </t>
    </r>
    <r>
      <rPr>
        <b/>
        <sz val="13"/>
        <color theme="1"/>
        <rFont val="Times New Roman"/>
        <family val="1"/>
      </rPr>
      <t>Veselības ministrija</t>
    </r>
  </si>
  <si>
    <t>Nozares budžeta plānošanas departamenta direktora vietnieks</t>
  </si>
  <si>
    <t>Nozares budžeta plānošanas departamenta direktors</t>
  </si>
  <si>
    <t>Speciālists ārkārtas situāciju un katastrofu medicīnas jautājumos</t>
  </si>
  <si>
    <t>Pārskats par  darba veicējiem (ārstniecības personām), virs normālā darba laika nostrādātām stundām, apmaksājamām stundām un izdevumiem, kas radušies saistībā ar mērķi ierobežot Covid-19 izplatību</t>
  </si>
  <si>
    <t>9=8*1.2359</t>
  </si>
  <si>
    <t>2.3.Pielikums</t>
  </si>
  <si>
    <t>Sabiedrisko attiecību nodaļas sabiedrisko attiecību speciālists</t>
  </si>
  <si>
    <r>
      <t xml:space="preserve">Iestādes nosaukums: </t>
    </r>
    <r>
      <rPr>
        <b/>
        <sz val="13"/>
        <color theme="1"/>
        <rFont val="Times New Roman"/>
        <family val="1"/>
      </rPr>
      <t>Nacionālais veselības dienests</t>
    </r>
  </si>
  <si>
    <t>Informācijas tehnoloģiju projektu attīstības nodaļas sistēmanalītiķis - testētājs</t>
  </si>
  <si>
    <t>Ārstniecības pakalpojumu departamenta Ambulatoro pakalpojumu nodaļas vadītājas vietniece</t>
  </si>
  <si>
    <t>Ārstniecības pakalpojumu departamenta Pakalpojumu attīstības nodaļas vadītāja</t>
  </si>
  <si>
    <t>Vakcinācijas projekta nodaļas loģistikas sekretārs/asistents</t>
  </si>
  <si>
    <t>Starptautiskās sadarbības nodaļas vecākais eksperts</t>
  </si>
  <si>
    <t>Finanšu vadības departamenta Finanšu plānošanas un analīzes nodaļas vadītājas vietniece</t>
  </si>
  <si>
    <t>2.pielikums MK rīkojuma projekta “Par finanšu līdzekļu piešķiršanu no valsts budžeta programmas “Līdzekļi neparedzētiem gadījumiem”” anotācijai</t>
  </si>
  <si>
    <t xml:space="preserve">  līdz normālam darba laikam </t>
  </si>
  <si>
    <t xml:space="preserve">Stundas likme </t>
  </si>
  <si>
    <t xml:space="preserve">  līdz normālam darba laikam</t>
  </si>
  <si>
    <t>Stundas likme (aprēķināta atbilstoši mēnešalgai vai darba līgumā noteiktā stundas likme)</t>
  </si>
  <si>
    <r>
      <t xml:space="preserve">Iestādes nosaukums: </t>
    </r>
    <r>
      <rPr>
        <b/>
        <sz val="13"/>
        <color theme="1"/>
        <rFont val="Times New Roman"/>
        <family val="1"/>
      </rPr>
      <t>Slimību profilakses un kontroles centrs</t>
    </r>
  </si>
  <si>
    <r>
      <t>Apmaksājamā 100% piemaksa par nostrādātām virsstundām virs normālā  darba laika,</t>
    </r>
    <r>
      <rPr>
        <i/>
        <sz val="12"/>
        <rFont val="Times New Roman"/>
        <family val="1"/>
      </rPr>
      <t xml:space="preserve"> euro</t>
    </r>
    <r>
      <rPr>
        <sz val="12"/>
        <rFont val="Times New Roman"/>
        <family val="1"/>
      </rPr>
      <t xml:space="preserve">  (tai skaitā summētā darba laika ietvaros)</t>
    </r>
  </si>
  <si>
    <r>
      <t>Izdevumi  par virsstundām kopā ar VSOAI,</t>
    </r>
    <r>
      <rPr>
        <i/>
        <sz val="12"/>
        <rFont val="Times New Roman"/>
        <family val="1"/>
      </rPr>
      <t xml:space="preserve"> euro</t>
    </r>
  </si>
  <si>
    <t>Sabiedrisko attiecību nodaļas vadītājas vietniece</t>
  </si>
  <si>
    <t>Finanšu vadības departamenta Iepirkumu nodaļas vadītāja</t>
  </si>
  <si>
    <t>Finanšu vadības departamenta Iepirkumu nodaļas vadītājas vietnieks</t>
  </si>
  <si>
    <t>Vakcinācijas projekta nodaļas komunikācijas vadītāja asistents</t>
  </si>
  <si>
    <t>Tiesību aktu nodaļas jurists</t>
  </si>
  <si>
    <t>Nozares budžeta plānošanas departamenta vecākais eksperts</t>
  </si>
  <si>
    <t>Juridiskā atbalsta nodaļas vadītājs</t>
  </si>
  <si>
    <t>Veselības aprūpes departamenta direktors</t>
  </si>
  <si>
    <t>Personāla un dokumentu pārvaldības departamenta vecākais lietvedis</t>
  </si>
  <si>
    <t>Juridiskā departamenta direktors</t>
  </si>
  <si>
    <t>Vadošais eksperts Eiropas lietās</t>
  </si>
  <si>
    <t>Neatliekamās medicīniskās palīdzības dienests</t>
  </si>
  <si>
    <t>2.4.Pielikums</t>
  </si>
  <si>
    <t>2.6.Pielikums</t>
  </si>
  <si>
    <t>2.7.Pielikums</t>
  </si>
  <si>
    <t>SMC  anesteziologs-reanimatologs</t>
  </si>
  <si>
    <t>SMC vadības dispečers</t>
  </si>
  <si>
    <t>Speciālists NMP brigāžu atbalsta jautājumos (NM ārsta palīgs)</t>
  </si>
  <si>
    <t>Speciālists NMP brigāžu atbalsta jautājumos (ārsta palīgs)</t>
  </si>
  <si>
    <r>
      <t xml:space="preserve">Iestādes nosaukums:  </t>
    </r>
    <r>
      <rPr>
        <b/>
        <sz val="13"/>
        <color theme="1"/>
        <rFont val="Times New Roman"/>
        <family val="1"/>
      </rPr>
      <t>Neatliekamās medicīniskās palīdzības dienests</t>
    </r>
  </si>
  <si>
    <t>Ārsti, zobārsti  un funkcionālie speciālisti, kopā, tai skaitā:</t>
  </si>
  <si>
    <t>Ārstniecības un pacientu aprūpes personas un funkcionālo speciālistu asistenti, kopā, tai skaitā:</t>
  </si>
  <si>
    <t>Pārējie darbinieki, kuri tieši iesaistīti darbā ar Covid-19, kopā, tai skaitā:</t>
  </si>
  <si>
    <t>* NMPD darbiniekiem, kuriem ir izlīdzinātais darba laiks, kopējias finansējums virsstundu apmaksai ir prasīts vienas darbinieku stundas likmes apmērā (ne dubultā), jo NMPD visas stundas apmaksājusi atbilstoši grafikam ik mēnesi, papildus finansējums prasīts pēc izlīdzināšanas perioda aprēķinātajām virsstundām neapmaksātajai daļai.</t>
  </si>
  <si>
    <t>Ārsta speciālista brigādes vadītājs - NM ārsts, anesteziologs-reanimatologs</t>
  </si>
  <si>
    <t>Intensīvās terapijas brigādes vadītājs - NM ārsts</t>
  </si>
  <si>
    <t>Reanimācijas brigādes vadītājs - NM ārsts, anesteziologs-reanimatologs</t>
  </si>
  <si>
    <t xml:space="preserve">Brigādes vadītājs - ārsts, sagatavots NMP sniegšanai (anestezioloģijas, reanimatoloģijas vai neatliekamās medicīnas ārsta specialitātes 4./5.gada rezidents, ārsts kardiologs, ārsts internists vai ģimenes ārsts) </t>
  </si>
  <si>
    <t>Brigādes (2AP) vadītājs - ārsts, sagatavots NMP sniegšanai</t>
  </si>
  <si>
    <t>OVC ārsts konsultants</t>
  </si>
  <si>
    <t>OVC galvenais dežurārsts</t>
  </si>
  <si>
    <t>OVC vecākais dežūrārsts</t>
  </si>
  <si>
    <t>Brigādes vadītājs - NM ārsta palīgs</t>
  </si>
  <si>
    <t>IT medicīnas māsa</t>
  </si>
  <si>
    <t>Neonatologa brigādes māsa</t>
  </si>
  <si>
    <t xml:space="preserve">SMC NM ārsta palīgs </t>
  </si>
  <si>
    <t>Brigādes vadītājs - vecākais NM ārsta palīgs</t>
  </si>
  <si>
    <t>Ārsta speciālista brigādes otrā ārstniecības persona - NM ārsta palīgs</t>
  </si>
  <si>
    <t>Brigādes (2AP) vadītājs - NM ārsta palīgs</t>
  </si>
  <si>
    <t>Brigādes (2AP) otrā ārstniecības persona -  ārsta palīgs</t>
  </si>
  <si>
    <t>Brigādes otrā ārstniecības persona - NM ārsta palīgs</t>
  </si>
  <si>
    <t>Brigādes otrā ārstniecības persona - ārsta palīgs</t>
  </si>
  <si>
    <t>Brigādes otrā ārstniecības persona - medicīnas māsa</t>
  </si>
  <si>
    <t>Brigādes otrā persona - medicīnas asistents</t>
  </si>
  <si>
    <t>OVC galvenais dispečers</t>
  </si>
  <si>
    <t>OVC izsaukumu pieņemšanas dispečers (NM ārsta palīgs)</t>
  </si>
  <si>
    <t>OVC vadības dispečers</t>
  </si>
  <si>
    <t>OVC  dispečers</t>
  </si>
  <si>
    <t>Vecākais OMT vadītājs</t>
  </si>
  <si>
    <t xml:space="preserve">SMC OMT vadītājs </t>
  </si>
  <si>
    <t>OMT vadītājs</t>
  </si>
  <si>
    <t xml:space="preserve">Apmaksājamā 100% piemaksa par nostrādātām virsstundām virs normālā  darba laika  (tai skaitā summētā darba laika ietvaros) </t>
  </si>
  <si>
    <t>sabiedrības veselības koordinētājs, epidemiologs</t>
  </si>
  <si>
    <t>Samazināta VSAOI likme - 20,77% vai 21,94%</t>
  </si>
  <si>
    <t>Direktora vietnieks informācijas un komunikācijas tehnoloģiju jautājumos</t>
  </si>
  <si>
    <t>Ārstniecības pakalpojumu departamenta Pakalpojumu attīstības nodaļas vadītājas vietniece</t>
  </si>
  <si>
    <t>Līgumpartneru departamenta Latgales nodaļas vecākais ekonomists</t>
  </si>
  <si>
    <t>Zāļu un medicīnisko ierīču departamenta direktores vietniece</t>
  </si>
  <si>
    <t>Finanšu vadības departamenta Finanšu plānošanas un analīzes nodaļas vadītāja</t>
  </si>
  <si>
    <t>Farmācijas departamenta direktors</t>
  </si>
  <si>
    <t>Veselības ministrijas nozares padomnieks LR pastāvīgajā pārstāvniecībā ES</t>
  </si>
  <si>
    <t>Farmācijas departamenta vecākais referents</t>
  </si>
  <si>
    <r>
      <rPr>
        <sz val="13"/>
        <color theme="1"/>
        <rFont val="Times New Roman"/>
        <family val="1"/>
      </rPr>
      <t xml:space="preserve">Pārskats: </t>
    </r>
    <r>
      <rPr>
        <b/>
        <sz val="13"/>
        <color theme="1"/>
        <rFont val="Times New Roman"/>
        <family val="1"/>
      </rPr>
      <t xml:space="preserve"> Marts - Maijs</t>
    </r>
  </si>
  <si>
    <t>OVC jaunākais dežūrārsts</t>
  </si>
  <si>
    <t>Brigādes (2AP) otrā ārstniecības persona -  NM ārsta palīgs</t>
  </si>
  <si>
    <t>OVC vecākais  dispečers</t>
  </si>
  <si>
    <t>sabiedrības veselības organizators</t>
  </si>
  <si>
    <r>
      <t xml:space="preserve">Pārskata mēnesis: </t>
    </r>
    <r>
      <rPr>
        <b/>
        <sz val="13"/>
        <rFont val="Times New Roman"/>
        <family val="1"/>
      </rPr>
      <t>Maijs</t>
    </r>
  </si>
  <si>
    <r>
      <t xml:space="preserve">Pārskata mēnesis: </t>
    </r>
    <r>
      <rPr>
        <b/>
        <sz val="13"/>
        <rFont val="Times New Roman"/>
        <family val="1"/>
      </rPr>
      <t>Jūnijs</t>
    </r>
  </si>
  <si>
    <t>Informācijas tehnoloģiju projektu attīstības nodaļas vadītājas vietniece</t>
  </si>
  <si>
    <r>
      <t>Pārskata mēnesis:</t>
    </r>
    <r>
      <rPr>
        <b/>
        <sz val="13"/>
        <color theme="1"/>
        <rFont val="Times New Roman"/>
        <family val="1"/>
      </rPr>
      <t xml:space="preserve"> Maijs</t>
    </r>
  </si>
  <si>
    <t>Informācijas tehnoloģiju projektu attīstības nodaļas vecākais eksperts</t>
  </si>
  <si>
    <t>Ārstniecības pakalpojumu departamenta Pakalpojumu attīstības nodaļas projekta koordinators</t>
  </si>
  <si>
    <r>
      <t>Pārskata mēnesis:</t>
    </r>
    <r>
      <rPr>
        <b/>
        <sz val="13"/>
        <color theme="1"/>
        <rFont val="Times New Roman"/>
        <family val="1"/>
      </rPr>
      <t xml:space="preserve"> Jūnijs</t>
    </r>
  </si>
  <si>
    <t>Finanšu vadības departamenta Iepirkumu nodaļas vecākais iepirkuma speciālists</t>
  </si>
  <si>
    <t>Pārskats par  darba veicējiem (ārstniecības personām), virs normālā darba laika nostrādātām stundām, apmaksājamām stundām un izdevumiem, kas radušies saistībā ar mērķi ierobežot Covid-19 izplatību, par 2022.gada MARTS - JŪNIJS</t>
  </si>
  <si>
    <t>2.9. Pielikums</t>
  </si>
  <si>
    <t>2.10. Pielikums</t>
  </si>
  <si>
    <r>
      <t xml:space="preserve">Pārskata mēnesis: </t>
    </r>
    <r>
      <rPr>
        <b/>
        <sz val="13"/>
        <color theme="1"/>
        <rFont val="Times New Roman"/>
        <family val="1"/>
      </rPr>
      <t>Maijs</t>
    </r>
  </si>
  <si>
    <r>
      <t xml:space="preserve">Pārskata mēnesis: </t>
    </r>
    <r>
      <rPr>
        <b/>
        <sz val="13"/>
        <color theme="1"/>
        <rFont val="Times New Roman"/>
        <family val="1"/>
      </rPr>
      <t>Jūnijs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</si>
</sst>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45" x14ac:knownFonts="1">
    <font>
      <sz val="11"/>
      <color theme="1"/>
      <name val="Calibri"/>
      <family val="2"/>
      <charset val="186"/>
      <scheme val="minor"/>
    </font>
    <font>
      <b/>
      <sz val="13"/>
      <color theme="1"/>
      <name val="Times New Roman"/>
      <family val="1"/>
      <charset val="186"/>
    </font>
    <font>
      <sz val="13"/>
      <color theme="1"/>
      <name val="Times New Roman"/>
      <family val="1"/>
      <charset val="186"/>
    </font>
    <font>
      <vertAlign val="superscript"/>
      <sz val="13"/>
      <color theme="1"/>
      <name val="Times New Roman"/>
      <family val="1"/>
      <charset val="186"/>
    </font>
    <font>
      <i/>
      <sz val="13"/>
      <color theme="1"/>
      <name val="Times New Roman"/>
      <family val="1"/>
      <charset val="186"/>
    </font>
    <font>
      <sz val="12"/>
      <color theme="1"/>
      <name val="Times New Roman"/>
      <family val="1"/>
      <charset val="186"/>
    </font>
    <font>
      <u/>
      <sz val="12"/>
      <color theme="1"/>
      <name val="Times New Roman"/>
      <family val="1"/>
      <charset val="186"/>
    </font>
    <font>
      <vertAlign val="superscript"/>
      <sz val="12"/>
      <color theme="1"/>
      <name val="Times New Roman"/>
      <family val="1"/>
      <charset val="186"/>
    </font>
    <font>
      <i/>
      <sz val="12"/>
      <color theme="1"/>
      <name val="Times New Roman"/>
      <family val="1"/>
      <charset val="186"/>
    </font>
    <font>
      <b/>
      <sz val="13"/>
      <color rgb="FFFF0000"/>
      <name val="Times New Roman"/>
      <family val="1"/>
      <charset val="186"/>
    </font>
    <font>
      <sz val="12"/>
      <color rgb="FFFF0000"/>
      <name val="Times New Roman"/>
      <family val="1"/>
      <charset val="186"/>
    </font>
    <font>
      <b/>
      <sz val="12"/>
      <color rgb="FFFF0000"/>
      <name val="Times New Roman"/>
      <family val="1"/>
      <charset val="186"/>
    </font>
    <font>
      <sz val="13"/>
      <color rgb="FFFF0000"/>
      <name val="Times New Roman"/>
      <family val="1"/>
      <charset val="186"/>
    </font>
    <font>
      <sz val="11"/>
      <color rgb="FF000000"/>
      <name val="Calibri"/>
      <family val="2"/>
      <charset val="186"/>
      <scheme val="minor"/>
    </font>
    <font>
      <vertAlign val="superscript"/>
      <sz val="14"/>
      <color theme="1"/>
      <name val="Times New Roman"/>
      <family val="1"/>
      <charset val="186"/>
    </font>
    <font>
      <u/>
      <sz val="13"/>
      <color theme="1"/>
      <name val="Times New Roman"/>
      <family val="1"/>
      <charset val="186"/>
    </font>
    <font>
      <sz val="10"/>
      <color theme="1"/>
      <name val="Times New Roman"/>
      <family val="1"/>
      <charset val="186"/>
    </font>
    <font>
      <b/>
      <sz val="11"/>
      <color theme="1"/>
      <name val="Calibri"/>
      <family val="2"/>
      <charset val="186"/>
      <scheme val="minor"/>
    </font>
    <font>
      <b/>
      <sz val="13"/>
      <color theme="1"/>
      <name val="Times New Roman"/>
      <family val="1"/>
    </font>
    <font>
      <sz val="13"/>
      <color theme="1"/>
      <name val="Times New Roman"/>
      <family val="1"/>
    </font>
    <font>
      <sz val="12"/>
      <name val="Times New Roman"/>
      <family val="1"/>
      <charset val="186"/>
    </font>
    <font>
      <b/>
      <sz val="12"/>
      <color theme="1"/>
      <name val="Times New Roman"/>
      <family val="1"/>
    </font>
    <font>
      <sz val="12"/>
      <name val="Times New Roman"/>
      <family val="1"/>
    </font>
    <font>
      <b/>
      <sz val="12"/>
      <name val="Times New Roman"/>
      <family val="1"/>
      <charset val="186"/>
    </font>
    <font>
      <sz val="12"/>
      <color theme="1"/>
      <name val="Times New Roman"/>
      <family val="1"/>
    </font>
    <font>
      <sz val="13"/>
      <name val="Times New Roman"/>
      <family val="1"/>
      <charset val="186"/>
    </font>
    <font>
      <sz val="13"/>
      <name val="Times New Roman"/>
      <family val="1"/>
    </font>
    <font>
      <i/>
      <sz val="13"/>
      <color theme="1"/>
      <name val="Times New Roman"/>
      <family val="1"/>
    </font>
    <font>
      <i/>
      <sz val="12"/>
      <color theme="1"/>
      <name val="Times New Roman"/>
      <family val="1"/>
    </font>
    <font>
      <sz val="11"/>
      <color theme="1"/>
      <name val="Calibri"/>
      <family val="2"/>
      <charset val="186"/>
      <scheme val="minor"/>
    </font>
    <font>
      <b/>
      <sz val="13"/>
      <name val="Times New Roman"/>
      <family val="1"/>
    </font>
    <font>
      <b/>
      <sz val="13"/>
      <color rgb="FFFF0000"/>
      <name val="Times New Roman"/>
      <family val="1"/>
    </font>
    <font>
      <sz val="13"/>
      <color rgb="FFFF0000"/>
      <name val="Times New Roman"/>
      <family val="1"/>
    </font>
    <font>
      <sz val="11"/>
      <color theme="1"/>
      <name val="Times New Roman"/>
      <family val="1"/>
    </font>
    <font>
      <i/>
      <sz val="11"/>
      <color theme="1"/>
      <name val="Times New Roman"/>
      <family val="1"/>
    </font>
    <font>
      <b/>
      <sz val="11"/>
      <color theme="1"/>
      <name val="Times New Roman"/>
      <family val="1"/>
    </font>
    <font>
      <i/>
      <sz val="12"/>
      <name val="Times New Roman"/>
      <family val="1"/>
    </font>
    <font>
      <sz val="11"/>
      <name val="Times New Roman"/>
      <family val="1"/>
    </font>
    <font>
      <sz val="13"/>
      <color theme="1"/>
      <name val="Calibri"/>
      <family val="2"/>
      <charset val="186"/>
      <scheme val="minor"/>
    </font>
    <font>
      <b/>
      <sz val="13"/>
      <name val="Times New Roman"/>
      <family val="1"/>
      <charset val="186"/>
    </font>
    <font>
      <i/>
      <sz val="11"/>
      <name val="Times New Roman"/>
      <family val="1"/>
    </font>
    <font>
      <sz val="11"/>
      <color theme="1"/>
      <name val="Times New Roman"/>
      <family val="1"/>
      <charset val="186"/>
    </font>
    <font>
      <i/>
      <sz val="11"/>
      <color theme="1"/>
      <name val="Times New Roman"/>
      <family val="1"/>
      <charset val="186"/>
    </font>
    <font>
      <b/>
      <sz val="11"/>
      <color theme="1"/>
      <name val="Times New Roman"/>
      <family val="1"/>
      <charset val="186"/>
    </font>
    <font>
      <sz val="13"/>
      <color rgb="FF1C1C1C"/>
      <name val="Times New Roman"/>
      <family val="1"/>
    </font>
  </fonts>
  <fills count="8">
    <fill>
      <patternFill patternType="none"/>
    </fill>
    <fill>
      <patternFill patternType="gray125"/>
    </fill>
    <fill>
      <patternFill patternType="solid">
        <fgColor theme="9" tint="0.59996337778862885"/>
        <bgColor indexed="64"/>
      </patternFill>
    </fill>
    <fill>
      <patternFill patternType="solid">
        <fgColor theme="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0" tint="-0.24997711111789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29" fillId="0" borderId="0"/>
    <xf numFmtId="0" fontId="29" fillId="0" borderId="0"/>
  </cellStyleXfs>
  <cellXfs count="167">
    <xf numFmtId="0" fontId="0" fillId="0" borderId="0" xfId="0"/>
    <xf numFmtId="0" fontId="1" fillId="0" borderId="0" xfId="0" applyFont="1"/>
    <xf numFmtId="0" fontId="2" fillId="0" borderId="0" xfId="0" applyFont="1"/>
    <xf numFmtId="0" fontId="1" fillId="2" borderId="1" xfId="0" applyFont="1" applyFill="1" applyBorder="1" applyAlignment="1">
      <alignment horizontal="right"/>
    </xf>
    <xf numFmtId="0" fontId="1" fillId="2" borderId="1" xfId="0" applyFont="1" applyFill="1" applyBorder="1"/>
    <xf numFmtId="3" fontId="1" fillId="2" borderId="1" xfId="0" applyNumberFormat="1" applyFont="1" applyFill="1" applyBorder="1"/>
    <xf numFmtId="4" fontId="1" fillId="2" borderId="1" xfId="0" applyNumberFormat="1" applyFont="1" applyFill="1" applyBorder="1"/>
    <xf numFmtId="0" fontId="2" fillId="0" borderId="1" xfId="0" applyFont="1" applyBorder="1" applyAlignment="1">
      <alignment horizontal="left" wrapText="1"/>
    </xf>
    <xf numFmtId="0" fontId="2" fillId="0" borderId="1" xfId="0" applyFont="1" applyBorder="1"/>
    <xf numFmtId="4" fontId="2" fillId="0" borderId="1" xfId="0" applyNumberFormat="1" applyFont="1" applyBorder="1"/>
    <xf numFmtId="4" fontId="2" fillId="0" borderId="1" xfId="0" applyNumberFormat="1" applyFont="1" applyFill="1" applyBorder="1"/>
    <xf numFmtId="0" fontId="5" fillId="0" borderId="1" xfId="0" applyFont="1" applyBorder="1" applyAlignment="1">
      <alignment horizontal="center" vertical="center" wrapText="1"/>
    </xf>
    <xf numFmtId="0" fontId="2" fillId="0" borderId="0" xfId="0" applyFont="1" applyAlignment="1">
      <alignment wrapText="1"/>
    </xf>
    <xf numFmtId="0" fontId="6" fillId="0" borderId="0" xfId="0" applyFont="1"/>
    <xf numFmtId="0" fontId="5" fillId="0" borderId="0" xfId="0" applyFont="1"/>
    <xf numFmtId="0" fontId="4" fillId="0" borderId="3" xfId="0" applyFont="1" applyFill="1" applyBorder="1" applyAlignment="1">
      <alignment horizontal="center" vertical="center" wrapText="1"/>
    </xf>
    <xf numFmtId="0" fontId="9" fillId="0" borderId="0" xfId="0" applyFont="1" applyAlignment="1">
      <alignment horizontal="center"/>
    </xf>
    <xf numFmtId="0" fontId="9" fillId="0" borderId="6" xfId="0" applyFont="1" applyBorder="1" applyAlignment="1">
      <alignment horizontal="center"/>
    </xf>
    <xf numFmtId="0" fontId="2" fillId="0" borderId="3"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2" fillId="0" borderId="1" xfId="0" applyFont="1" applyBorder="1" applyAlignment="1">
      <alignment horizontal="left" wrapText="1"/>
    </xf>
    <xf numFmtId="0" fontId="13" fillId="0" borderId="0" xfId="0" applyFont="1" applyAlignment="1">
      <alignment vertical="center" wrapText="1"/>
    </xf>
    <xf numFmtId="0" fontId="5" fillId="0" borderId="0" xfId="0" applyFont="1" applyAlignment="1">
      <alignment horizontal="left"/>
    </xf>
    <xf numFmtId="4" fontId="2" fillId="0" borderId="1" xfId="0" applyNumberFormat="1" applyFont="1" applyBorder="1" applyAlignment="1">
      <alignment horizontal="center"/>
    </xf>
    <xf numFmtId="4" fontId="2" fillId="0" borderId="1" xfId="0" applyNumberFormat="1" applyFont="1" applyFill="1" applyBorder="1" applyAlignment="1">
      <alignment horizontal="center"/>
    </xf>
    <xf numFmtId="0" fontId="12" fillId="0" borderId="0" xfId="0" applyFont="1"/>
    <xf numFmtId="4" fontId="12" fillId="0" borderId="1" xfId="0" applyNumberFormat="1" applyFont="1" applyBorder="1" applyAlignment="1">
      <alignment horizontal="center"/>
    </xf>
    <xf numFmtId="3" fontId="2" fillId="0" borderId="1" xfId="0" applyNumberFormat="1" applyFont="1" applyBorder="1" applyAlignment="1">
      <alignment horizontal="center"/>
    </xf>
    <xf numFmtId="164" fontId="2" fillId="0" borderId="1" xfId="0" applyNumberFormat="1" applyFont="1" applyBorder="1" applyAlignment="1">
      <alignment horizontal="center"/>
    </xf>
    <xf numFmtId="164" fontId="2" fillId="0" borderId="1" xfId="0" applyNumberFormat="1" applyFont="1" applyBorder="1"/>
    <xf numFmtId="0" fontId="15" fillId="0" borderId="0" xfId="0" applyFont="1"/>
    <xf numFmtId="4" fontId="12" fillId="3" borderId="1" xfId="0" applyNumberFormat="1" applyFont="1" applyFill="1" applyBorder="1" applyAlignment="1">
      <alignment horizontal="center"/>
    </xf>
    <xf numFmtId="0" fontId="4" fillId="3" borderId="1" xfId="0" applyFont="1" applyFill="1" applyBorder="1" applyAlignment="1">
      <alignment horizontal="center" vertical="center" wrapText="1"/>
    </xf>
    <xf numFmtId="0" fontId="16" fillId="0" borderId="0" xfId="0" applyFont="1"/>
    <xf numFmtId="0" fontId="16" fillId="0" borderId="0" xfId="0" applyFont="1" applyAlignment="1">
      <alignment horizontal="left"/>
    </xf>
    <xf numFmtId="0" fontId="1" fillId="0" borderId="0" xfId="0" applyFont="1" applyAlignment="1">
      <alignment horizontal="center" wrapText="1"/>
    </xf>
    <xf numFmtId="0" fontId="19" fillId="0" borderId="0" xfId="0" applyFont="1"/>
    <xf numFmtId="4" fontId="0" fillId="0" borderId="0" xfId="0" applyNumberFormat="1"/>
    <xf numFmtId="0" fontId="17" fillId="0" borderId="0" xfId="0" applyFont="1"/>
    <xf numFmtId="0" fontId="22" fillId="0" borderId="11"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2" xfId="0" applyFont="1" applyBorder="1" applyAlignment="1">
      <alignment horizontal="center" vertical="center" wrapText="1"/>
    </xf>
    <xf numFmtId="3" fontId="21" fillId="4" borderId="11" xfId="0" applyNumberFormat="1" applyFont="1" applyFill="1" applyBorder="1" applyAlignment="1">
      <alignment horizontal="right" vertical="center"/>
    </xf>
    <xf numFmtId="3" fontId="21" fillId="4" borderId="1" xfId="0" applyNumberFormat="1" applyFont="1" applyFill="1" applyBorder="1" applyAlignment="1">
      <alignment horizontal="right" vertical="center"/>
    </xf>
    <xf numFmtId="3" fontId="21" fillId="4" borderId="12" xfId="0" applyNumberFormat="1" applyFont="1" applyFill="1" applyBorder="1" applyAlignment="1">
      <alignment horizontal="right" vertical="center"/>
    </xf>
    <xf numFmtId="0" fontId="20" fillId="0" borderId="11" xfId="0" applyFont="1" applyBorder="1" applyAlignment="1">
      <alignment horizontal="right"/>
    </xf>
    <xf numFmtId="0" fontId="20" fillId="0" borderId="12" xfId="0" applyFont="1" applyBorder="1"/>
    <xf numFmtId="3" fontId="24" fillId="0" borderId="11" xfId="0" applyNumberFormat="1" applyFont="1" applyBorder="1" applyAlignment="1">
      <alignment horizontal="right" vertical="center"/>
    </xf>
    <xf numFmtId="3" fontId="24" fillId="0" borderId="1" xfId="0" applyNumberFormat="1" applyFont="1" applyBorder="1" applyAlignment="1">
      <alignment horizontal="right" vertical="center"/>
    </xf>
    <xf numFmtId="0" fontId="25" fillId="0" borderId="1" xfId="0" applyFont="1" applyBorder="1" applyAlignment="1">
      <alignment horizontal="left" wrapText="1"/>
    </xf>
    <xf numFmtId="3" fontId="21" fillId="0" borderId="12" xfId="0" applyNumberFormat="1" applyFont="1" applyBorder="1" applyAlignment="1">
      <alignment horizontal="right" vertical="center"/>
    </xf>
    <xf numFmtId="2" fontId="2" fillId="0" borderId="0" xfId="0" applyNumberFormat="1" applyFont="1"/>
    <xf numFmtId="0" fontId="18" fillId="0" borderId="0" xfId="0" applyFont="1"/>
    <xf numFmtId="0" fontId="26" fillId="0" borderId="0" xfId="0" applyFont="1" applyFill="1"/>
    <xf numFmtId="0" fontId="31" fillId="0" borderId="6" xfId="0" applyFont="1" applyBorder="1" applyAlignment="1">
      <alignment horizontal="center"/>
    </xf>
    <xf numFmtId="0" fontId="31" fillId="0" borderId="0" xfId="0" applyFont="1" applyAlignment="1">
      <alignment horizontal="center"/>
    </xf>
    <xf numFmtId="0" fontId="18" fillId="2" borderId="1" xfId="0" applyFont="1" applyFill="1" applyBorder="1" applyAlignment="1">
      <alignment horizontal="right"/>
    </xf>
    <xf numFmtId="3" fontId="18" fillId="2" borderId="1" xfId="0" applyNumberFormat="1" applyFont="1" applyFill="1" applyBorder="1"/>
    <xf numFmtId="4" fontId="18" fillId="2" borderId="1" xfId="0" applyNumberFormat="1" applyFont="1" applyFill="1" applyBorder="1"/>
    <xf numFmtId="4" fontId="26" fillId="0" borderId="1" xfId="0" applyNumberFormat="1" applyFont="1" applyBorder="1"/>
    <xf numFmtId="0" fontId="32" fillId="0" borderId="0" xfId="0" applyFont="1"/>
    <xf numFmtId="0" fontId="19" fillId="0" borderId="1" xfId="0" applyFont="1" applyBorder="1" applyAlignment="1">
      <alignment horizontal="left" wrapText="1"/>
    </xf>
    <xf numFmtId="0" fontId="19" fillId="0" borderId="1" xfId="0" applyFont="1" applyBorder="1" applyAlignment="1">
      <alignment horizontal="center" vertical="center" wrapText="1"/>
    </xf>
    <xf numFmtId="4" fontId="19" fillId="0" borderId="1" xfId="0" applyNumberFormat="1" applyFont="1" applyBorder="1" applyAlignment="1">
      <alignment horizontal="right"/>
    </xf>
    <xf numFmtId="0" fontId="2" fillId="0" borderId="1" xfId="0" applyFont="1" applyBorder="1" applyAlignment="1">
      <alignment vertical="center" wrapText="1"/>
    </xf>
    <xf numFmtId="3" fontId="1" fillId="2" borderId="1" xfId="0" applyNumberFormat="1" applyFont="1" applyFill="1" applyBorder="1" applyAlignment="1"/>
    <xf numFmtId="4" fontId="1" fillId="2" borderId="1" xfId="0" applyNumberFormat="1" applyFont="1" applyFill="1" applyBorder="1" applyAlignment="1"/>
    <xf numFmtId="3" fontId="2" fillId="0" borderId="1" xfId="0" applyNumberFormat="1" applyFont="1" applyBorder="1" applyAlignment="1">
      <alignment horizontal="right"/>
    </xf>
    <xf numFmtId="4" fontId="2" fillId="0" borderId="1" xfId="0" applyNumberFormat="1" applyFont="1" applyBorder="1" applyAlignment="1">
      <alignment horizontal="right"/>
    </xf>
    <xf numFmtId="3" fontId="21" fillId="0" borderId="12" xfId="0" applyNumberFormat="1" applyFont="1" applyFill="1" applyBorder="1" applyAlignment="1">
      <alignment horizontal="right" vertical="center"/>
    </xf>
    <xf numFmtId="0" fontId="0" fillId="0" borderId="0" xfId="0" applyFill="1"/>
    <xf numFmtId="0" fontId="25" fillId="3" borderId="0" xfId="0" applyFont="1" applyFill="1"/>
    <xf numFmtId="0" fontId="38" fillId="0" borderId="0" xfId="0" applyFont="1"/>
    <xf numFmtId="0" fontId="39" fillId="3" borderId="6" xfId="0" applyFont="1" applyFill="1" applyBorder="1" applyAlignment="1">
      <alignment horizontal="center"/>
    </xf>
    <xf numFmtId="0" fontId="30" fillId="0" borderId="1" xfId="0" applyFont="1" applyBorder="1" applyAlignment="1">
      <alignment horizontal="left" wrapText="1"/>
    </xf>
    <xf numFmtId="3" fontId="24" fillId="0" borderId="11" xfId="0" applyNumberFormat="1" applyFont="1" applyFill="1" applyBorder="1" applyAlignment="1">
      <alignment horizontal="right" vertical="center"/>
    </xf>
    <xf numFmtId="3" fontId="24" fillId="0" borderId="1" xfId="0" applyNumberFormat="1" applyFont="1" applyFill="1" applyBorder="1" applyAlignment="1">
      <alignment horizontal="right" vertical="center"/>
    </xf>
    <xf numFmtId="0" fontId="33" fillId="0" borderId="1" xfId="0" applyFont="1" applyBorder="1" applyAlignment="1">
      <alignment horizontal="center" vertical="center" wrapText="1"/>
    </xf>
    <xf numFmtId="0" fontId="19" fillId="0" borderId="1" xfId="0" applyFont="1" applyBorder="1" applyAlignment="1">
      <alignment horizontal="center" vertical="center" wrapText="1"/>
    </xf>
    <xf numFmtId="3" fontId="18" fillId="0" borderId="1" xfId="0" applyNumberFormat="1" applyFont="1" applyBorder="1" applyAlignment="1"/>
    <xf numFmtId="4" fontId="18" fillId="0" borderId="1" xfId="0" applyNumberFormat="1" applyFont="1" applyBorder="1" applyAlignment="1"/>
    <xf numFmtId="1" fontId="2" fillId="0" borderId="1" xfId="0" applyNumberFormat="1" applyFont="1" applyBorder="1"/>
    <xf numFmtId="49" fontId="2" fillId="0" borderId="13" xfId="0" applyNumberFormat="1" applyFont="1" applyBorder="1" applyAlignment="1">
      <alignment horizontal="left" wrapText="1"/>
    </xf>
    <xf numFmtId="4" fontId="26" fillId="6" borderId="1" xfId="0" applyNumberFormat="1" applyFont="1" applyFill="1" applyBorder="1"/>
    <xf numFmtId="165" fontId="2" fillId="0" borderId="1" xfId="0" applyNumberFormat="1" applyFont="1" applyBorder="1"/>
    <xf numFmtId="0" fontId="2" fillId="0" borderId="0" xfId="0" applyFont="1"/>
    <xf numFmtId="0" fontId="1" fillId="0" borderId="0" xfId="0" applyFont="1"/>
    <xf numFmtId="0" fontId="9" fillId="0" borderId="6" xfId="0" applyFont="1" applyBorder="1" applyAlignment="1">
      <alignment horizontal="center"/>
    </xf>
    <xf numFmtId="0" fontId="9" fillId="0" borderId="0" xfId="0" applyFont="1" applyAlignment="1">
      <alignment horizontal="center"/>
    </xf>
    <xf numFmtId="0" fontId="5" fillId="0" borderId="1" xfId="0" applyFont="1" applyBorder="1" applyAlignment="1">
      <alignment horizontal="center" vertical="center" wrapText="1"/>
    </xf>
    <xf numFmtId="0" fontId="1" fillId="2" borderId="1" xfId="0" applyFont="1" applyFill="1" applyBorder="1" applyAlignment="1">
      <alignment horizontal="right"/>
    </xf>
    <xf numFmtId="3" fontId="1" fillId="2" borderId="1" xfId="0" applyNumberFormat="1" applyFont="1" applyFill="1" applyBorder="1"/>
    <xf numFmtId="4" fontId="1" fillId="2" borderId="1" xfId="0" applyNumberFormat="1" applyFont="1" applyFill="1" applyBorder="1"/>
    <xf numFmtId="4" fontId="2" fillId="0" borderId="1" xfId="0" applyNumberFormat="1" applyFont="1" applyBorder="1"/>
    <xf numFmtId="0" fontId="12" fillId="0" borderId="0" xfId="0" applyFont="1"/>
    <xf numFmtId="0" fontId="41" fillId="0" borderId="1" xfId="0" applyFont="1" applyBorder="1" applyAlignment="1">
      <alignment horizontal="center" vertical="center" wrapText="1"/>
    </xf>
    <xf numFmtId="0" fontId="44" fillId="0" borderId="0" xfId="0" applyFont="1"/>
    <xf numFmtId="4" fontId="1" fillId="2" borderId="1" xfId="0" applyNumberFormat="1" applyFont="1" applyFill="1" applyBorder="1" applyAlignment="1">
      <alignment horizontal="right"/>
    </xf>
    <xf numFmtId="3" fontId="1" fillId="2" borderId="1" xfId="0" applyNumberFormat="1" applyFont="1" applyFill="1" applyBorder="1" applyAlignment="1">
      <alignment horizontal="right"/>
    </xf>
    <xf numFmtId="3" fontId="24" fillId="0" borderId="14" xfId="0" applyNumberFormat="1" applyFont="1" applyBorder="1" applyAlignment="1">
      <alignment horizontal="right" vertical="center"/>
    </xf>
    <xf numFmtId="3" fontId="24" fillId="0" borderId="15" xfId="0" applyNumberFormat="1" applyFont="1" applyBorder="1" applyAlignment="1">
      <alignment horizontal="right" vertical="center"/>
    </xf>
    <xf numFmtId="3" fontId="21" fillId="0" borderId="16" xfId="0" applyNumberFormat="1" applyFont="1" applyBorder="1" applyAlignment="1">
      <alignment horizontal="right" vertical="center"/>
    </xf>
    <xf numFmtId="0" fontId="22" fillId="0" borderId="12" xfId="0" applyFont="1" applyFill="1" applyBorder="1" applyAlignment="1">
      <alignment horizontal="left" vertical="center" wrapText="1"/>
    </xf>
    <xf numFmtId="0" fontId="20" fillId="0" borderId="14" xfId="0" applyFont="1" applyBorder="1" applyAlignment="1">
      <alignment horizontal="right"/>
    </xf>
    <xf numFmtId="0" fontId="20" fillId="0" borderId="16" xfId="0" applyFont="1" applyBorder="1"/>
    <xf numFmtId="3" fontId="19" fillId="0" borderId="1" xfId="0" applyNumberFormat="1" applyFont="1" applyBorder="1" applyAlignment="1">
      <alignment horizontal="right"/>
    </xf>
    <xf numFmtId="3" fontId="18" fillId="0" borderId="1" xfId="0" applyNumberFormat="1" applyFont="1" applyBorder="1" applyAlignment="1">
      <alignment horizontal="right"/>
    </xf>
    <xf numFmtId="4" fontId="18" fillId="0" borderId="1" xfId="0" applyNumberFormat="1" applyFont="1" applyBorder="1" applyAlignment="1">
      <alignment horizontal="right"/>
    </xf>
    <xf numFmtId="0" fontId="30" fillId="0" borderId="1" xfId="0" applyFont="1" applyBorder="1" applyAlignment="1">
      <alignment horizontal="right"/>
    </xf>
    <xf numFmtId="4" fontId="30" fillId="0" borderId="1" xfId="0" applyNumberFormat="1" applyFont="1" applyBorder="1" applyAlignment="1">
      <alignment horizontal="right"/>
    </xf>
    <xf numFmtId="3" fontId="26" fillId="3" borderId="1" xfId="0" applyNumberFormat="1" applyFont="1" applyFill="1" applyBorder="1" applyAlignment="1">
      <alignment horizontal="right"/>
    </xf>
    <xf numFmtId="3" fontId="25" fillId="3" borderId="1" xfId="0" applyNumberFormat="1" applyFont="1" applyFill="1" applyBorder="1" applyAlignment="1">
      <alignment horizontal="right"/>
    </xf>
    <xf numFmtId="3" fontId="30" fillId="0" borderId="1" xfId="0" applyNumberFormat="1" applyFont="1" applyBorder="1" applyAlignment="1">
      <alignment horizontal="right"/>
    </xf>
    <xf numFmtId="4" fontId="25" fillId="0" borderId="1" xfId="0" applyNumberFormat="1" applyFont="1" applyBorder="1"/>
    <xf numFmtId="3" fontId="2" fillId="0" borderId="1" xfId="0" applyNumberFormat="1" applyFont="1" applyBorder="1"/>
    <xf numFmtId="3" fontId="25" fillId="0" borderId="1" xfId="0" applyNumberFormat="1" applyFont="1" applyBorder="1"/>
    <xf numFmtId="0" fontId="11" fillId="0" borderId="0" xfId="0" applyFont="1" applyAlignment="1">
      <alignment horizontal="left" wrapText="1"/>
    </xf>
    <xf numFmtId="0" fontId="10" fillId="0" borderId="0" xfId="0" applyFont="1" applyAlignment="1">
      <alignment horizontal="left"/>
    </xf>
    <xf numFmtId="0" fontId="1" fillId="0" borderId="0" xfId="0" applyFont="1" applyAlignment="1">
      <alignment horizontal="center" wrapText="1"/>
    </xf>
    <xf numFmtId="0" fontId="8" fillId="0" borderId="0" xfId="0" applyFont="1" applyAlignment="1">
      <alignment horizontal="right"/>
    </xf>
    <xf numFmtId="0" fontId="2"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0" xfId="0" applyFont="1" applyAlignment="1">
      <alignment horizontal="left" wrapText="1"/>
    </xf>
    <xf numFmtId="0" fontId="27" fillId="0" borderId="0" xfId="0" applyFont="1" applyAlignment="1">
      <alignment horizontal="right" wrapText="1"/>
    </xf>
    <xf numFmtId="0" fontId="20" fillId="0" borderId="8" xfId="0" applyFont="1" applyBorder="1" applyAlignment="1">
      <alignment horizontal="center"/>
    </xf>
    <xf numFmtId="0" fontId="20" fillId="0" borderId="9" xfId="0" applyFont="1" applyBorder="1" applyAlignment="1">
      <alignment horizontal="center"/>
    </xf>
    <xf numFmtId="0" fontId="20" fillId="0" borderId="11" xfId="0" applyFont="1" applyBorder="1" applyAlignment="1">
      <alignment horizontal="center"/>
    </xf>
    <xf numFmtId="0" fontId="20" fillId="0" borderId="12" xfId="0" applyFont="1" applyBorder="1" applyAlignment="1">
      <alignment horizontal="center"/>
    </xf>
    <xf numFmtId="0" fontId="21" fillId="0" borderId="8" xfId="0" applyFont="1" applyBorder="1" applyAlignment="1">
      <alignment horizontal="center" vertical="center"/>
    </xf>
    <xf numFmtId="0" fontId="21" fillId="0" borderId="10" xfId="0" applyFont="1" applyBorder="1" applyAlignment="1">
      <alignment horizontal="center" vertical="center"/>
    </xf>
    <xf numFmtId="0" fontId="21" fillId="0" borderId="9" xfId="0" applyFont="1" applyBorder="1" applyAlignment="1">
      <alignment horizontal="center" vertical="center"/>
    </xf>
    <xf numFmtId="0" fontId="23" fillId="4" borderId="11" xfId="0" applyFont="1" applyFill="1" applyBorder="1" applyAlignment="1">
      <alignment horizontal="right" vertical="center" wrapText="1"/>
    </xf>
    <xf numFmtId="0" fontId="23" fillId="4" borderId="12" xfId="0" applyFont="1" applyFill="1" applyBorder="1" applyAlignment="1">
      <alignment horizontal="right" vertical="center" wrapText="1"/>
    </xf>
    <xf numFmtId="0" fontId="37" fillId="3" borderId="4" xfId="0" applyFont="1" applyFill="1" applyBorder="1" applyAlignment="1">
      <alignment horizontal="center" vertical="center" wrapText="1"/>
    </xf>
    <xf numFmtId="0" fontId="37" fillId="3" borderId="5" xfId="0" applyFont="1" applyFill="1" applyBorder="1" applyAlignment="1">
      <alignment horizontal="center" vertical="center" wrapText="1"/>
    </xf>
    <xf numFmtId="0" fontId="37" fillId="3" borderId="1" xfId="0" applyFont="1" applyFill="1" applyBorder="1" applyAlignment="1">
      <alignment horizontal="center" vertical="center" wrapText="1"/>
    </xf>
    <xf numFmtId="4" fontId="2" fillId="5" borderId="0" xfId="0" applyNumberFormat="1" applyFont="1" applyFill="1" applyAlignment="1">
      <alignment horizontal="left" wrapText="1"/>
    </xf>
    <xf numFmtId="0" fontId="4" fillId="0" borderId="0" xfId="0" applyFont="1" applyAlignment="1">
      <alignment horizontal="right"/>
    </xf>
    <xf numFmtId="0" fontId="33" fillId="0" borderId="1" xfId="0" applyFont="1" applyBorder="1" applyAlignment="1">
      <alignment horizontal="center" vertical="center" wrapText="1"/>
    </xf>
    <xf numFmtId="0" fontId="40" fillId="3"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26" fillId="7" borderId="0" xfId="2" applyFont="1" applyFill="1" applyAlignment="1">
      <alignment horizontal="left" vertical="center"/>
    </xf>
    <xf numFmtId="0" fontId="27" fillId="0" borderId="0" xfId="0" applyFont="1" applyAlignment="1">
      <alignment horizontal="right"/>
    </xf>
    <xf numFmtId="0" fontId="18" fillId="0" borderId="0" xfId="0" applyFont="1" applyAlignment="1">
      <alignment horizontal="center" wrapText="1"/>
    </xf>
    <xf numFmtId="0" fontId="33" fillId="0" borderId="1" xfId="0" applyFont="1" applyFill="1" applyBorder="1" applyAlignment="1">
      <alignment horizontal="center" vertical="center" wrapText="1"/>
    </xf>
    <xf numFmtId="0" fontId="33" fillId="0" borderId="4" xfId="0" applyFont="1" applyFill="1" applyBorder="1" applyAlignment="1">
      <alignment horizontal="center" vertical="center" wrapText="1"/>
    </xf>
    <xf numFmtId="0" fontId="33" fillId="0" borderId="5" xfId="0" applyFont="1" applyFill="1" applyBorder="1" applyAlignment="1">
      <alignment horizontal="center" vertical="center" wrapText="1"/>
    </xf>
    <xf numFmtId="0" fontId="19" fillId="0" borderId="1" xfId="0" applyFont="1" applyBorder="1" applyAlignment="1">
      <alignment horizontal="center" vertical="center" wrapText="1"/>
    </xf>
    <xf numFmtId="0" fontId="34" fillId="0" borderId="1" xfId="0" applyFont="1" applyFill="1" applyBorder="1" applyAlignment="1">
      <alignment horizontal="center" vertical="center" wrapText="1"/>
    </xf>
    <xf numFmtId="0" fontId="28" fillId="0" borderId="0" xfId="0" applyFont="1" applyAlignment="1">
      <alignment horizontal="right"/>
    </xf>
    <xf numFmtId="0" fontId="33" fillId="3" borderId="1" xfId="0" applyFont="1" applyFill="1" applyBorder="1" applyAlignment="1">
      <alignment horizontal="center" vertical="center" wrapText="1"/>
    </xf>
    <xf numFmtId="0" fontId="34" fillId="3" borderId="1" xfId="0" applyFont="1" applyFill="1" applyBorder="1" applyAlignment="1">
      <alignment horizontal="center" vertical="center" wrapText="1"/>
    </xf>
    <xf numFmtId="0" fontId="33" fillId="3" borderId="4" xfId="0" applyFont="1" applyFill="1" applyBorder="1" applyAlignment="1">
      <alignment horizontal="center" vertical="center" wrapText="1"/>
    </xf>
    <xf numFmtId="0" fontId="33" fillId="3" borderId="5" xfId="0" applyFont="1" applyFill="1" applyBorder="1" applyAlignment="1">
      <alignment horizontal="center" vertical="center" wrapText="1"/>
    </xf>
    <xf numFmtId="0" fontId="41" fillId="0" borderId="4" xfId="0" applyFont="1" applyBorder="1" applyAlignment="1">
      <alignment horizontal="center" vertical="center" wrapText="1"/>
    </xf>
    <xf numFmtId="0" fontId="41" fillId="0" borderId="5" xfId="0" applyFont="1" applyBorder="1" applyAlignment="1">
      <alignment horizontal="center" vertical="center" wrapText="1"/>
    </xf>
    <xf numFmtId="0" fontId="41" fillId="3" borderId="1" xfId="0" applyFont="1" applyFill="1" applyBorder="1" applyAlignment="1">
      <alignment horizontal="center" vertical="center" wrapText="1"/>
    </xf>
    <xf numFmtId="0" fontId="41" fillId="0" borderId="1" xfId="0" applyFont="1" applyBorder="1" applyAlignment="1">
      <alignment horizontal="center" vertical="center" wrapText="1"/>
    </xf>
    <xf numFmtId="0" fontId="42" fillId="3" borderId="1" xfId="0" applyFont="1" applyFill="1" applyBorder="1" applyAlignment="1">
      <alignment horizontal="center" vertical="center" wrapText="1"/>
    </xf>
    <xf numFmtId="0" fontId="43" fillId="3" borderId="1" xfId="0" applyFont="1" applyFill="1" applyBorder="1" applyAlignment="1">
      <alignment horizontal="center" vertical="center" wrapText="1"/>
    </xf>
  </cellXfs>
  <cellStyles count="3">
    <cellStyle name="Normal" xfId="0" builtinId="0"/>
    <cellStyle name="Normal 17" xfId="2" xr:uid="{C96C0F2A-F690-40B7-BF78-7DE75DF0389A}"/>
    <cellStyle name="Normal 2" xfId="1" xr:uid="{EA02D8C7-6A52-4538-BC4F-2C06A0AD58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68"/>
  <sheetViews>
    <sheetView topLeftCell="A4" zoomScale="70" zoomScaleNormal="70" workbookViewId="0">
      <pane ySplit="8" topLeftCell="A12" activePane="bottomLeft" state="frozen"/>
      <selection activeCell="A4" sqref="A4"/>
      <selection pane="bottomLeft" activeCell="D166" sqref="D166"/>
    </sheetView>
  </sheetViews>
  <sheetFormatPr defaultColWidth="9.140625" defaultRowHeight="16.5" x14ac:dyDescent="0.25"/>
  <cols>
    <col min="1" max="1" width="42.7109375" style="2" customWidth="1"/>
    <col min="2" max="2" width="8.42578125" style="2" customWidth="1"/>
    <col min="3" max="3" width="15.28515625" style="2" customWidth="1"/>
    <col min="4" max="4" width="14.5703125" style="2" customWidth="1"/>
    <col min="5" max="5" width="14.7109375" style="2" customWidth="1"/>
    <col min="6" max="6" width="18.42578125" style="2" customWidth="1"/>
    <col min="7" max="9" width="20.140625" style="2" customWidth="1"/>
    <col min="10" max="10" width="23.42578125" style="2" customWidth="1"/>
    <col min="11" max="11" width="26.85546875" style="2" customWidth="1"/>
    <col min="12" max="16384" width="9.140625" style="2"/>
  </cols>
  <sheetData>
    <row r="1" spans="1:11" x14ac:dyDescent="0.25">
      <c r="J1" s="119"/>
      <c r="K1" s="119"/>
    </row>
    <row r="2" spans="1:11" s="1" customFormat="1" ht="39.75" customHeight="1" x14ac:dyDescent="0.25">
      <c r="A2" s="118" t="s">
        <v>23</v>
      </c>
      <c r="B2" s="118"/>
      <c r="C2" s="118"/>
      <c r="D2" s="118"/>
      <c r="E2" s="118"/>
      <c r="F2" s="118"/>
      <c r="G2" s="118"/>
      <c r="H2" s="118"/>
      <c r="I2" s="118"/>
      <c r="J2" s="118"/>
      <c r="K2" s="118"/>
    </row>
    <row r="4" spans="1:11" x14ac:dyDescent="0.25">
      <c r="A4" s="2" t="s">
        <v>79</v>
      </c>
    </row>
    <row r="5" spans="1:11" x14ac:dyDescent="0.25">
      <c r="A5" s="30" t="s">
        <v>85</v>
      </c>
    </row>
    <row r="6" spans="1:11" x14ac:dyDescent="0.25">
      <c r="F6" s="17"/>
      <c r="J6" s="16"/>
    </row>
    <row r="7" spans="1:11" ht="45.75" customHeight="1" x14ac:dyDescent="0.25">
      <c r="A7" s="120"/>
      <c r="B7" s="120" t="s">
        <v>78</v>
      </c>
      <c r="C7" s="120" t="s">
        <v>17</v>
      </c>
      <c r="D7" s="120" t="s">
        <v>19</v>
      </c>
      <c r="E7" s="120"/>
      <c r="F7" s="120"/>
      <c r="G7" s="121" t="s">
        <v>5</v>
      </c>
      <c r="H7" s="122"/>
      <c r="I7" s="122"/>
      <c r="J7" s="123"/>
      <c r="K7" s="124" t="s">
        <v>7</v>
      </c>
    </row>
    <row r="8" spans="1:11" ht="24" customHeight="1" x14ac:dyDescent="0.25">
      <c r="A8" s="120"/>
      <c r="B8" s="120"/>
      <c r="C8" s="120"/>
      <c r="D8" s="125" t="s">
        <v>1</v>
      </c>
      <c r="E8" s="125" t="s">
        <v>3</v>
      </c>
      <c r="F8" s="127" t="s">
        <v>26</v>
      </c>
      <c r="G8" s="128" t="s">
        <v>1</v>
      </c>
      <c r="H8" s="18"/>
      <c r="I8" s="18"/>
      <c r="J8" s="15" t="s">
        <v>9</v>
      </c>
      <c r="K8" s="124"/>
    </row>
    <row r="9" spans="1:11" ht="125.45" customHeight="1" x14ac:dyDescent="0.25">
      <c r="A9" s="120"/>
      <c r="B9" s="120"/>
      <c r="C9" s="120"/>
      <c r="D9" s="126"/>
      <c r="E9" s="126"/>
      <c r="F9" s="127"/>
      <c r="G9" s="128"/>
      <c r="H9" s="19" t="s">
        <v>10</v>
      </c>
      <c r="I9" s="19" t="s">
        <v>24</v>
      </c>
      <c r="J9" s="32" t="s">
        <v>20</v>
      </c>
      <c r="K9" s="124"/>
    </row>
    <row r="10" spans="1:11" ht="20.25" customHeight="1" x14ac:dyDescent="0.25">
      <c r="A10" s="11">
        <v>1</v>
      </c>
      <c r="C10" s="11">
        <v>6</v>
      </c>
      <c r="D10" s="11" t="s">
        <v>21</v>
      </c>
      <c r="E10" s="11">
        <v>8</v>
      </c>
      <c r="F10" s="11">
        <v>9</v>
      </c>
      <c r="G10" s="11" t="s">
        <v>27</v>
      </c>
      <c r="H10" s="11">
        <v>11</v>
      </c>
      <c r="I10" s="11">
        <v>12</v>
      </c>
      <c r="J10" s="11">
        <v>13</v>
      </c>
      <c r="K10" s="11" t="s">
        <v>22</v>
      </c>
    </row>
    <row r="11" spans="1:11" s="1" customFormat="1" ht="26.25" customHeight="1" x14ac:dyDescent="0.25">
      <c r="A11" s="3" t="s">
        <v>0</v>
      </c>
      <c r="C11" s="4"/>
      <c r="D11" s="4"/>
      <c r="E11" s="5"/>
      <c r="F11" s="5"/>
      <c r="G11" s="6"/>
      <c r="H11" s="6"/>
      <c r="I11" s="6"/>
      <c r="J11" s="6"/>
      <c r="K11" s="6"/>
    </row>
    <row r="12" spans="1:11" ht="37.5" hidden="1" customHeight="1" x14ac:dyDescent="0.25">
      <c r="A12" s="7" t="s">
        <v>13</v>
      </c>
      <c r="C12" s="8"/>
      <c r="D12" s="8"/>
      <c r="E12" s="8"/>
      <c r="F12" s="8"/>
      <c r="G12" s="9"/>
      <c r="H12" s="9"/>
      <c r="I12" s="9"/>
      <c r="J12" s="8"/>
      <c r="K12" s="10"/>
    </row>
    <row r="13" spans="1:11" ht="18.75" hidden="1" customHeight="1" x14ac:dyDescent="0.25">
      <c r="A13" s="7" t="s">
        <v>11</v>
      </c>
      <c r="C13" s="8"/>
      <c r="D13" s="8"/>
      <c r="E13" s="8"/>
      <c r="F13" s="8"/>
      <c r="G13" s="9"/>
      <c r="H13" s="9"/>
      <c r="I13" s="9"/>
      <c r="J13" s="8"/>
      <c r="K13" s="10"/>
    </row>
    <row r="14" spans="1:11" ht="19.5" hidden="1" customHeight="1" x14ac:dyDescent="0.25">
      <c r="A14" s="7" t="s">
        <v>11</v>
      </c>
      <c r="C14" s="8"/>
      <c r="D14" s="8"/>
      <c r="E14" s="8"/>
      <c r="F14" s="8"/>
      <c r="G14" s="9"/>
      <c r="H14" s="9"/>
      <c r="I14" s="9"/>
      <c r="J14" s="8"/>
      <c r="K14" s="10"/>
    </row>
    <row r="15" spans="1:11" ht="49.5" hidden="1" customHeight="1" x14ac:dyDescent="0.25">
      <c r="A15" s="7" t="s">
        <v>14</v>
      </c>
      <c r="C15" s="8"/>
      <c r="D15" s="8"/>
      <c r="E15" s="8"/>
      <c r="F15" s="8"/>
      <c r="G15" s="9"/>
      <c r="H15" s="9"/>
      <c r="I15" s="9"/>
      <c r="J15" s="10"/>
      <c r="K15" s="9"/>
    </row>
    <row r="16" spans="1:11" hidden="1" x14ac:dyDescent="0.25">
      <c r="A16" s="7" t="s">
        <v>11</v>
      </c>
      <c r="C16" s="8"/>
      <c r="D16" s="8"/>
      <c r="E16" s="8"/>
      <c r="F16" s="8"/>
      <c r="G16" s="9"/>
      <c r="H16" s="9"/>
      <c r="I16" s="9"/>
      <c r="J16" s="10"/>
      <c r="K16" s="9"/>
    </row>
    <row r="17" spans="1:11" hidden="1" x14ac:dyDescent="0.25">
      <c r="A17" s="7" t="s">
        <v>11</v>
      </c>
      <c r="C17" s="8"/>
      <c r="D17" s="8"/>
      <c r="E17" s="8"/>
      <c r="F17" s="8"/>
      <c r="G17" s="9"/>
      <c r="H17" s="9"/>
      <c r="I17" s="9"/>
      <c r="J17" s="10"/>
      <c r="K17" s="9"/>
    </row>
    <row r="18" spans="1:11" ht="64.5" hidden="1" customHeight="1" x14ac:dyDescent="0.25">
      <c r="A18" s="7" t="s">
        <v>15</v>
      </c>
      <c r="C18" s="8"/>
      <c r="D18" s="8"/>
      <c r="E18" s="8"/>
      <c r="F18" s="8"/>
      <c r="G18" s="9"/>
      <c r="H18" s="9"/>
      <c r="I18" s="9"/>
      <c r="J18" s="10"/>
      <c r="K18" s="9"/>
    </row>
    <row r="19" spans="1:11" hidden="1" x14ac:dyDescent="0.25">
      <c r="A19" s="7" t="s">
        <v>11</v>
      </c>
      <c r="C19" s="8"/>
      <c r="D19" s="8"/>
      <c r="E19" s="8"/>
      <c r="F19" s="8"/>
      <c r="G19" s="9"/>
      <c r="H19" s="9"/>
      <c r="I19" s="9"/>
      <c r="J19" s="10"/>
      <c r="K19" s="9"/>
    </row>
    <row r="20" spans="1:11" hidden="1" x14ac:dyDescent="0.25">
      <c r="A20" s="7" t="s">
        <v>11</v>
      </c>
      <c r="C20" s="8"/>
      <c r="D20" s="8"/>
      <c r="E20" s="8"/>
      <c r="F20" s="8"/>
      <c r="G20" s="9"/>
      <c r="H20" s="9"/>
      <c r="I20" s="9"/>
      <c r="J20" s="10"/>
      <c r="K20" s="9"/>
    </row>
    <row r="21" spans="1:11" ht="36" customHeight="1" x14ac:dyDescent="0.25">
      <c r="A21" s="20" t="s">
        <v>16</v>
      </c>
      <c r="B21" s="25"/>
      <c r="C21" s="26">
        <f>SUM(C22:C93)</f>
        <v>72</v>
      </c>
      <c r="D21" s="26">
        <f t="shared" ref="D21:K21" si="0">SUM(D22:D93)</f>
        <v>14009.85446005994</v>
      </c>
      <c r="E21" s="26">
        <f t="shared" si="0"/>
        <v>12066.400000000003</v>
      </c>
      <c r="F21" s="26">
        <f t="shared" si="0"/>
        <v>1943.4544600599384</v>
      </c>
      <c r="G21" s="26">
        <f t="shared" si="0"/>
        <v>129988.61326544163</v>
      </c>
      <c r="H21" s="26">
        <f t="shared" si="0"/>
        <v>96197.39</v>
      </c>
      <c r="I21" s="26"/>
      <c r="J21" s="31">
        <f t="shared" si="0"/>
        <v>33791.223265441571</v>
      </c>
      <c r="K21" s="26">
        <f t="shared" si="0"/>
        <v>41931.52895008646</v>
      </c>
    </row>
    <row r="22" spans="1:11" ht="33" x14ac:dyDescent="0.25">
      <c r="A22" s="7" t="s">
        <v>29</v>
      </c>
      <c r="C22" s="27">
        <v>1</v>
      </c>
      <c r="D22" s="23">
        <f>F22+E22</f>
        <v>275.00026715239829</v>
      </c>
      <c r="E22" s="23">
        <v>176</v>
      </c>
      <c r="F22" s="28">
        <v>99.000267152398308</v>
      </c>
      <c r="G22" s="23">
        <f>H22+J22</f>
        <v>3499.88</v>
      </c>
      <c r="H22" s="23">
        <v>1647</v>
      </c>
      <c r="I22" s="23">
        <f>H22/E22</f>
        <v>9.357954545454545</v>
      </c>
      <c r="J22" s="24">
        <f>I22*F22*2</f>
        <v>1852.88</v>
      </c>
      <c r="K22" s="23">
        <f>J22*1.2409</f>
        <v>2299.2387920000001</v>
      </c>
    </row>
    <row r="23" spans="1:11" x14ac:dyDescent="0.25">
      <c r="A23" s="7" t="s">
        <v>30</v>
      </c>
      <c r="C23" s="27">
        <v>1</v>
      </c>
      <c r="D23" s="23">
        <f t="shared" ref="D23:D86" si="1">F23+E23</f>
        <v>274.00344542772859</v>
      </c>
      <c r="E23" s="23">
        <v>176</v>
      </c>
      <c r="F23" s="28">
        <v>98.003445427728622</v>
      </c>
      <c r="G23" s="23">
        <f t="shared" ref="G23:G86" si="2">H23+J23</f>
        <v>3582.6800000000003</v>
      </c>
      <c r="H23" s="23">
        <v>1695</v>
      </c>
      <c r="I23" s="23">
        <f t="shared" ref="I23:I86" si="3">H23/E23</f>
        <v>9.6306818181818183</v>
      </c>
      <c r="J23" s="24">
        <f t="shared" ref="J23:J86" si="4">I23*F23*2</f>
        <v>1887.6800000000003</v>
      </c>
      <c r="K23" s="23">
        <f t="shared" ref="K23:K86" si="5">J23*1.2409</f>
        <v>2342.4221120000002</v>
      </c>
    </row>
    <row r="24" spans="1:11" ht="33" x14ac:dyDescent="0.25">
      <c r="A24" s="7" t="s">
        <v>31</v>
      </c>
      <c r="B24" s="2">
        <v>0.95</v>
      </c>
      <c r="C24" s="27">
        <v>1</v>
      </c>
      <c r="D24" s="23">
        <f t="shared" si="1"/>
        <v>261.19521367521367</v>
      </c>
      <c r="E24" s="23">
        <v>167.2</v>
      </c>
      <c r="F24" s="28">
        <v>93.995213675213677</v>
      </c>
      <c r="G24" s="23">
        <f t="shared" si="2"/>
        <v>2597.3300000000004</v>
      </c>
      <c r="H24" s="23">
        <v>1222.6500000000001</v>
      </c>
      <c r="I24" s="23">
        <f t="shared" si="3"/>
        <v>7.3125000000000009</v>
      </c>
      <c r="J24" s="24">
        <f t="shared" si="4"/>
        <v>1374.6800000000003</v>
      </c>
      <c r="K24" s="23">
        <f t="shared" si="5"/>
        <v>1705.8404120000002</v>
      </c>
    </row>
    <row r="25" spans="1:11" x14ac:dyDescent="0.25">
      <c r="A25" s="7" t="s">
        <v>32</v>
      </c>
      <c r="C25" s="27">
        <v>1</v>
      </c>
      <c r="D25" s="23">
        <f t="shared" si="1"/>
        <v>269.00180645161288</v>
      </c>
      <c r="E25" s="23">
        <v>176</v>
      </c>
      <c r="F25" s="28">
        <v>93.001806451612893</v>
      </c>
      <c r="G25" s="23">
        <f t="shared" si="2"/>
        <v>3188.0999999999995</v>
      </c>
      <c r="H25" s="23">
        <v>1550</v>
      </c>
      <c r="I25" s="23">
        <f t="shared" si="3"/>
        <v>8.8068181818181817</v>
      </c>
      <c r="J25" s="24">
        <f t="shared" si="4"/>
        <v>1638.0999999999997</v>
      </c>
      <c r="K25" s="23">
        <f t="shared" si="5"/>
        <v>2032.7182899999993</v>
      </c>
    </row>
    <row r="26" spans="1:11" x14ac:dyDescent="0.25">
      <c r="A26" s="7" t="s">
        <v>33</v>
      </c>
      <c r="C26" s="27">
        <v>1</v>
      </c>
      <c r="D26" s="23">
        <f t="shared" si="1"/>
        <v>261.9980280492988</v>
      </c>
      <c r="E26" s="23">
        <v>176</v>
      </c>
      <c r="F26" s="28">
        <v>85.998028049298767</v>
      </c>
      <c r="G26" s="23">
        <f t="shared" si="2"/>
        <v>4652.4699999999993</v>
      </c>
      <c r="H26" s="23">
        <v>2353</v>
      </c>
      <c r="I26" s="23">
        <f t="shared" si="3"/>
        <v>13.369318181818182</v>
      </c>
      <c r="J26" s="24">
        <f t="shared" si="4"/>
        <v>2299.4699999999998</v>
      </c>
      <c r="K26" s="23">
        <f t="shared" si="5"/>
        <v>2853.4123229999996</v>
      </c>
    </row>
    <row r="27" spans="1:11" x14ac:dyDescent="0.25">
      <c r="A27" s="7" t="s">
        <v>34</v>
      </c>
      <c r="C27" s="27">
        <v>1</v>
      </c>
      <c r="D27" s="23">
        <f t="shared" si="1"/>
        <v>253.00171707317071</v>
      </c>
      <c r="E27" s="23">
        <v>176</v>
      </c>
      <c r="F27" s="28">
        <v>77.001717073170724</v>
      </c>
      <c r="G27" s="23">
        <f t="shared" si="2"/>
        <v>3843.79</v>
      </c>
      <c r="H27" s="23">
        <v>2050</v>
      </c>
      <c r="I27" s="23">
        <f t="shared" si="3"/>
        <v>11.647727272727273</v>
      </c>
      <c r="J27" s="24">
        <f t="shared" si="4"/>
        <v>1793.79</v>
      </c>
      <c r="K27" s="23">
        <f t="shared" si="5"/>
        <v>2225.9140109999998</v>
      </c>
    </row>
    <row r="28" spans="1:11" ht="33" x14ac:dyDescent="0.25">
      <c r="A28" s="7" t="s">
        <v>35</v>
      </c>
      <c r="C28" s="27">
        <v>1</v>
      </c>
      <c r="D28" s="23">
        <f t="shared" si="1"/>
        <v>230.00106666666667</v>
      </c>
      <c r="E28" s="23">
        <v>160</v>
      </c>
      <c r="F28" s="28">
        <v>70.001066666666674</v>
      </c>
      <c r="G28" s="23">
        <f t="shared" si="2"/>
        <v>1789.7939773333333</v>
      </c>
      <c r="H28" s="23">
        <v>954.55</v>
      </c>
      <c r="I28" s="23">
        <f>H28/E28</f>
        <v>5.9659374999999999</v>
      </c>
      <c r="J28" s="24">
        <f t="shared" si="4"/>
        <v>835.24397733333342</v>
      </c>
      <c r="K28" s="23">
        <f t="shared" si="5"/>
        <v>1036.4542514729333</v>
      </c>
    </row>
    <row r="29" spans="1:11" ht="33" x14ac:dyDescent="0.25">
      <c r="A29" s="7" t="s">
        <v>36</v>
      </c>
      <c r="C29" s="27">
        <v>1</v>
      </c>
      <c r="D29" s="23">
        <f t="shared" si="1"/>
        <v>245.99879569892471</v>
      </c>
      <c r="E29" s="23">
        <v>176</v>
      </c>
      <c r="F29" s="28">
        <v>69.998795698924724</v>
      </c>
      <c r="G29" s="23">
        <f t="shared" si="2"/>
        <v>3339.5199999999995</v>
      </c>
      <c r="H29" s="23">
        <v>1860</v>
      </c>
      <c r="I29" s="23">
        <f t="shared" si="3"/>
        <v>10.568181818181818</v>
      </c>
      <c r="J29" s="24">
        <f t="shared" si="4"/>
        <v>1479.5199999999998</v>
      </c>
      <c r="K29" s="23">
        <f t="shared" si="5"/>
        <v>1835.9363679999994</v>
      </c>
    </row>
    <row r="30" spans="1:11" x14ac:dyDescent="0.25">
      <c r="A30" s="7" t="s">
        <v>37</v>
      </c>
      <c r="C30" s="27">
        <v>1</v>
      </c>
      <c r="D30" s="23">
        <f t="shared" si="1"/>
        <v>221</v>
      </c>
      <c r="E30" s="23">
        <v>152</v>
      </c>
      <c r="F30" s="28">
        <v>69</v>
      </c>
      <c r="G30" s="23">
        <f t="shared" si="2"/>
        <v>3625</v>
      </c>
      <c r="H30" s="23">
        <v>1900</v>
      </c>
      <c r="I30" s="23">
        <f t="shared" si="3"/>
        <v>12.5</v>
      </c>
      <c r="J30" s="24">
        <f t="shared" si="4"/>
        <v>1725</v>
      </c>
      <c r="K30" s="23">
        <f t="shared" si="5"/>
        <v>2140.5524999999998</v>
      </c>
    </row>
    <row r="31" spans="1:11" ht="33" x14ac:dyDescent="0.25">
      <c r="A31" s="7" t="s">
        <v>38</v>
      </c>
      <c r="C31" s="27">
        <v>1</v>
      </c>
      <c r="D31" s="23">
        <f t="shared" si="1"/>
        <v>236.0023188405797</v>
      </c>
      <c r="E31" s="23">
        <v>176</v>
      </c>
      <c r="F31" s="28">
        <v>60.002318840579711</v>
      </c>
      <c r="G31" s="23">
        <f t="shared" si="2"/>
        <v>3829.56</v>
      </c>
      <c r="H31" s="23">
        <v>2277</v>
      </c>
      <c r="I31" s="23">
        <f t="shared" si="3"/>
        <v>12.9375</v>
      </c>
      <c r="J31" s="24">
        <f t="shared" si="4"/>
        <v>1552.56</v>
      </c>
      <c r="K31" s="23">
        <f t="shared" si="5"/>
        <v>1926.5717039999997</v>
      </c>
    </row>
    <row r="32" spans="1:11" ht="33" x14ac:dyDescent="0.25">
      <c r="A32" s="7" t="s">
        <v>39</v>
      </c>
      <c r="B32" s="2">
        <v>0.95</v>
      </c>
      <c r="C32" s="27">
        <v>1</v>
      </c>
      <c r="D32" s="23">
        <f t="shared" si="1"/>
        <v>220.20216216216215</v>
      </c>
      <c r="E32" s="23">
        <v>167.2</v>
      </c>
      <c r="F32" s="28">
        <v>53.002162162162158</v>
      </c>
      <c r="G32" s="23">
        <f t="shared" si="2"/>
        <v>2871.75</v>
      </c>
      <c r="H32" s="23">
        <v>1757.5</v>
      </c>
      <c r="I32" s="23">
        <f t="shared" si="3"/>
        <v>10.511363636363637</v>
      </c>
      <c r="J32" s="24">
        <f t="shared" si="4"/>
        <v>1114.25</v>
      </c>
      <c r="K32" s="23">
        <f t="shared" si="5"/>
        <v>1382.6728249999999</v>
      </c>
    </row>
    <row r="33" spans="1:11" ht="33" x14ac:dyDescent="0.25">
      <c r="A33" s="7" t="s">
        <v>40</v>
      </c>
      <c r="C33" s="27">
        <v>1</v>
      </c>
      <c r="D33" s="23">
        <f t="shared" si="1"/>
        <v>217.99866859623734</v>
      </c>
      <c r="E33" s="23">
        <v>176</v>
      </c>
      <c r="F33" s="28">
        <v>41.998668596237337</v>
      </c>
      <c r="G33" s="23">
        <f t="shared" si="2"/>
        <v>2041.5700000000002</v>
      </c>
      <c r="H33" s="23">
        <v>1382</v>
      </c>
      <c r="I33" s="23">
        <f t="shared" si="3"/>
        <v>7.8522727272727275</v>
      </c>
      <c r="J33" s="24">
        <f t="shared" si="4"/>
        <v>659.57</v>
      </c>
      <c r="K33" s="23">
        <f t="shared" si="5"/>
        <v>818.46041300000002</v>
      </c>
    </row>
    <row r="34" spans="1:11" x14ac:dyDescent="0.25">
      <c r="A34" s="7" t="s">
        <v>41</v>
      </c>
      <c r="C34" s="27">
        <v>1</v>
      </c>
      <c r="D34" s="23">
        <f t="shared" si="1"/>
        <v>217.99873333333335</v>
      </c>
      <c r="E34" s="23">
        <v>176</v>
      </c>
      <c r="F34" s="28">
        <v>41.998733333333334</v>
      </c>
      <c r="G34" s="23">
        <f t="shared" si="2"/>
        <v>1772.71</v>
      </c>
      <c r="H34" s="23">
        <v>1200</v>
      </c>
      <c r="I34" s="23">
        <f t="shared" si="3"/>
        <v>6.8181818181818183</v>
      </c>
      <c r="J34" s="24">
        <f t="shared" si="4"/>
        <v>572.71</v>
      </c>
      <c r="K34" s="23">
        <f t="shared" si="5"/>
        <v>710.675839</v>
      </c>
    </row>
    <row r="35" spans="1:11" ht="33" x14ac:dyDescent="0.25">
      <c r="A35" s="7" t="s">
        <v>42</v>
      </c>
      <c r="C35" s="27">
        <v>1</v>
      </c>
      <c r="D35" s="23">
        <f t="shared" si="1"/>
        <v>214.00198433420366</v>
      </c>
      <c r="E35" s="23">
        <v>176</v>
      </c>
      <c r="F35" s="28">
        <v>38.001984334203655</v>
      </c>
      <c r="G35" s="23">
        <f t="shared" si="2"/>
        <v>2193.58</v>
      </c>
      <c r="H35" s="23">
        <v>1532</v>
      </c>
      <c r="I35" s="23">
        <f t="shared" si="3"/>
        <v>8.704545454545455</v>
      </c>
      <c r="J35" s="24">
        <f t="shared" si="4"/>
        <v>661.58</v>
      </c>
      <c r="K35" s="23">
        <f t="shared" si="5"/>
        <v>820.95462199999997</v>
      </c>
    </row>
    <row r="36" spans="1:11" ht="33" x14ac:dyDescent="0.25">
      <c r="A36" s="7" t="s">
        <v>43</v>
      </c>
      <c r="C36" s="27">
        <v>1</v>
      </c>
      <c r="D36" s="23">
        <f t="shared" si="1"/>
        <v>213.99855282199709</v>
      </c>
      <c r="E36" s="23">
        <v>176</v>
      </c>
      <c r="F36" s="28">
        <v>37.998552821997102</v>
      </c>
      <c r="G36" s="23">
        <f t="shared" si="2"/>
        <v>1978.75</v>
      </c>
      <c r="H36" s="23">
        <v>1382</v>
      </c>
      <c r="I36" s="23">
        <f t="shared" si="3"/>
        <v>7.8522727272727275</v>
      </c>
      <c r="J36" s="24">
        <f t="shared" si="4"/>
        <v>596.75</v>
      </c>
      <c r="K36" s="23">
        <f t="shared" si="5"/>
        <v>740.50707499999999</v>
      </c>
    </row>
    <row r="37" spans="1:11" x14ac:dyDescent="0.25">
      <c r="A37" s="7" t="s">
        <v>44</v>
      </c>
      <c r="C37" s="27">
        <v>1</v>
      </c>
      <c r="D37" s="23">
        <f t="shared" si="1"/>
        <v>214.00091428571429</v>
      </c>
      <c r="E37" s="23">
        <v>176</v>
      </c>
      <c r="F37" s="28">
        <v>38.000914285714288</v>
      </c>
      <c r="G37" s="23">
        <f t="shared" si="2"/>
        <v>1503.42</v>
      </c>
      <c r="H37" s="23">
        <v>1050</v>
      </c>
      <c r="I37" s="23">
        <f t="shared" si="3"/>
        <v>5.9659090909090908</v>
      </c>
      <c r="J37" s="24">
        <f t="shared" si="4"/>
        <v>453.42</v>
      </c>
      <c r="K37" s="23">
        <f t="shared" si="5"/>
        <v>562.64887799999997</v>
      </c>
    </row>
    <row r="38" spans="1:11" x14ac:dyDescent="0.25">
      <c r="A38" s="7" t="s">
        <v>45</v>
      </c>
      <c r="C38" s="27">
        <v>1</v>
      </c>
      <c r="D38" s="23">
        <f t="shared" si="1"/>
        <v>214.00091428571429</v>
      </c>
      <c r="E38" s="23">
        <v>176</v>
      </c>
      <c r="F38" s="28">
        <v>38.000914285714288</v>
      </c>
      <c r="G38" s="23">
        <f t="shared" si="2"/>
        <v>1503.42</v>
      </c>
      <c r="H38" s="23">
        <v>1050</v>
      </c>
      <c r="I38" s="23">
        <f t="shared" si="3"/>
        <v>5.9659090909090908</v>
      </c>
      <c r="J38" s="24">
        <f t="shared" si="4"/>
        <v>453.42</v>
      </c>
      <c r="K38" s="23">
        <f t="shared" si="5"/>
        <v>562.64887799999997</v>
      </c>
    </row>
    <row r="39" spans="1:11" ht="33" x14ac:dyDescent="0.25">
      <c r="A39" s="7" t="s">
        <v>46</v>
      </c>
      <c r="C39" s="27">
        <v>1</v>
      </c>
      <c r="D39" s="23">
        <f t="shared" si="1"/>
        <v>212.00024999999999</v>
      </c>
      <c r="E39" s="23">
        <v>176</v>
      </c>
      <c r="F39" s="28">
        <v>36.000249999999994</v>
      </c>
      <c r="G39" s="23">
        <f t="shared" si="2"/>
        <v>2254.5500000000002</v>
      </c>
      <c r="H39" s="23">
        <v>1600</v>
      </c>
      <c r="I39" s="23">
        <f t="shared" si="3"/>
        <v>9.0909090909090917</v>
      </c>
      <c r="J39" s="24">
        <f t="shared" si="4"/>
        <v>654.54999999999995</v>
      </c>
      <c r="K39" s="23">
        <f t="shared" si="5"/>
        <v>812.23109499999987</v>
      </c>
    </row>
    <row r="40" spans="1:11" ht="33" x14ac:dyDescent="0.25">
      <c r="A40" s="7" t="s">
        <v>35</v>
      </c>
      <c r="C40" s="27">
        <v>1</v>
      </c>
      <c r="D40" s="23">
        <f t="shared" si="1"/>
        <v>211.99833599999999</v>
      </c>
      <c r="E40" s="23">
        <v>176</v>
      </c>
      <c r="F40" s="28">
        <v>35.998335999999995</v>
      </c>
      <c r="G40" s="23">
        <f t="shared" si="2"/>
        <v>1761.34</v>
      </c>
      <c r="H40" s="23">
        <v>1250</v>
      </c>
      <c r="I40" s="23">
        <f t="shared" si="3"/>
        <v>7.1022727272727275</v>
      </c>
      <c r="J40" s="24">
        <f t="shared" si="4"/>
        <v>511.33999999999992</v>
      </c>
      <c r="K40" s="23">
        <f t="shared" si="5"/>
        <v>634.52180599999986</v>
      </c>
    </row>
    <row r="41" spans="1:11" x14ac:dyDescent="0.25">
      <c r="A41" s="7" t="s">
        <v>41</v>
      </c>
      <c r="C41" s="27">
        <v>1</v>
      </c>
      <c r="D41" s="23">
        <f t="shared" si="1"/>
        <v>211.99965217391303</v>
      </c>
      <c r="E41" s="23">
        <v>176</v>
      </c>
      <c r="F41" s="28">
        <v>35.999652173913042</v>
      </c>
      <c r="G41" s="23">
        <f t="shared" si="2"/>
        <v>1620.45</v>
      </c>
      <c r="H41" s="23">
        <v>1150</v>
      </c>
      <c r="I41" s="23">
        <f t="shared" si="3"/>
        <v>6.5340909090909092</v>
      </c>
      <c r="J41" s="24">
        <f t="shared" si="4"/>
        <v>470.45</v>
      </c>
      <c r="K41" s="23">
        <f t="shared" si="5"/>
        <v>583.78140499999995</v>
      </c>
    </row>
    <row r="42" spans="1:11" x14ac:dyDescent="0.25">
      <c r="A42" s="7" t="s">
        <v>28</v>
      </c>
      <c r="C42" s="27">
        <v>1</v>
      </c>
      <c r="D42" s="23">
        <f t="shared" si="1"/>
        <v>208.9988630490956</v>
      </c>
      <c r="E42" s="23">
        <v>176</v>
      </c>
      <c r="F42" s="28">
        <v>32.998863049095611</v>
      </c>
      <c r="G42" s="23">
        <f t="shared" si="2"/>
        <v>2660.6</v>
      </c>
      <c r="H42" s="23">
        <v>1935</v>
      </c>
      <c r="I42" s="23">
        <f t="shared" si="3"/>
        <v>10.994318181818182</v>
      </c>
      <c r="J42" s="24">
        <f t="shared" si="4"/>
        <v>725.6</v>
      </c>
      <c r="K42" s="23">
        <f t="shared" si="5"/>
        <v>900.39703999999995</v>
      </c>
    </row>
    <row r="43" spans="1:11" x14ac:dyDescent="0.25">
      <c r="A43" s="7" t="s">
        <v>47</v>
      </c>
      <c r="C43" s="27">
        <v>1</v>
      </c>
      <c r="D43" s="23">
        <f t="shared" si="1"/>
        <v>193</v>
      </c>
      <c r="E43" s="23">
        <v>160</v>
      </c>
      <c r="F43" s="28">
        <v>33</v>
      </c>
      <c r="G43" s="23">
        <f t="shared" si="2"/>
        <v>1412.5</v>
      </c>
      <c r="H43" s="23">
        <v>1000</v>
      </c>
      <c r="I43" s="23">
        <f t="shared" si="3"/>
        <v>6.25</v>
      </c>
      <c r="J43" s="24">
        <f t="shared" si="4"/>
        <v>412.5</v>
      </c>
      <c r="K43" s="23">
        <f t="shared" si="5"/>
        <v>511.87124999999997</v>
      </c>
    </row>
    <row r="44" spans="1:11" ht="33" x14ac:dyDescent="0.25">
      <c r="A44" s="7" t="s">
        <v>48</v>
      </c>
      <c r="C44" s="27">
        <v>1</v>
      </c>
      <c r="D44" s="23">
        <f t="shared" si="1"/>
        <v>205.99948387096774</v>
      </c>
      <c r="E44" s="23">
        <v>176</v>
      </c>
      <c r="F44" s="28">
        <v>29.999483870967744</v>
      </c>
      <c r="G44" s="23">
        <f t="shared" si="2"/>
        <v>2494.08</v>
      </c>
      <c r="H44" s="23">
        <v>1860</v>
      </c>
      <c r="I44" s="23">
        <f t="shared" si="3"/>
        <v>10.568181818181818</v>
      </c>
      <c r="J44" s="24">
        <f t="shared" si="4"/>
        <v>634.08000000000004</v>
      </c>
      <c r="K44" s="23">
        <f t="shared" si="5"/>
        <v>786.82987200000002</v>
      </c>
    </row>
    <row r="45" spans="1:11" ht="33" x14ac:dyDescent="0.25">
      <c r="A45" s="7" t="s">
        <v>49</v>
      </c>
      <c r="C45" s="27">
        <v>1</v>
      </c>
      <c r="D45" s="23">
        <f t="shared" si="1"/>
        <v>203.00170940170941</v>
      </c>
      <c r="E45" s="23">
        <v>176</v>
      </c>
      <c r="F45" s="28">
        <v>27.001709401709402</v>
      </c>
      <c r="G45" s="23">
        <f t="shared" si="2"/>
        <v>1681.9</v>
      </c>
      <c r="H45" s="23">
        <v>1287</v>
      </c>
      <c r="I45" s="23">
        <f t="shared" si="3"/>
        <v>7.3125</v>
      </c>
      <c r="J45" s="24">
        <f t="shared" si="4"/>
        <v>394.9</v>
      </c>
      <c r="K45" s="23">
        <f t="shared" si="5"/>
        <v>490.03140999999994</v>
      </c>
    </row>
    <row r="46" spans="1:11" x14ac:dyDescent="0.25">
      <c r="A46" s="7" t="s">
        <v>50</v>
      </c>
      <c r="C46" s="27">
        <v>1</v>
      </c>
      <c r="D46" s="23">
        <f t="shared" si="1"/>
        <v>200.99835051546393</v>
      </c>
      <c r="E46" s="23">
        <v>176</v>
      </c>
      <c r="F46" s="28">
        <v>24.998350515463915</v>
      </c>
      <c r="G46" s="23">
        <f t="shared" si="2"/>
        <v>1245.55</v>
      </c>
      <c r="H46" s="23">
        <v>970</v>
      </c>
      <c r="I46" s="23">
        <f t="shared" si="3"/>
        <v>5.5113636363636367</v>
      </c>
      <c r="J46" s="24">
        <f t="shared" si="4"/>
        <v>275.55</v>
      </c>
      <c r="K46" s="23">
        <f t="shared" si="5"/>
        <v>341.92999499999996</v>
      </c>
    </row>
    <row r="47" spans="1:11" x14ac:dyDescent="0.25">
      <c r="A47" s="7" t="s">
        <v>41</v>
      </c>
      <c r="C47" s="27">
        <v>1</v>
      </c>
      <c r="D47" s="23">
        <f t="shared" si="1"/>
        <v>136.99865546218487</v>
      </c>
      <c r="E47" s="23">
        <v>112</v>
      </c>
      <c r="F47" s="28">
        <v>24.998655462184875</v>
      </c>
      <c r="G47" s="23">
        <f t="shared" si="2"/>
        <v>1095.3187825330133</v>
      </c>
      <c r="H47" s="23">
        <v>757.27</v>
      </c>
      <c r="I47" s="23">
        <f t="shared" si="3"/>
        <v>6.7613392857142856</v>
      </c>
      <c r="J47" s="24">
        <f t="shared" si="4"/>
        <v>338.0487825330132</v>
      </c>
      <c r="K47" s="23">
        <f t="shared" si="5"/>
        <v>419.48473424521603</v>
      </c>
    </row>
    <row r="48" spans="1:11" ht="33" x14ac:dyDescent="0.25">
      <c r="A48" s="7" t="s">
        <v>51</v>
      </c>
      <c r="C48" s="27">
        <v>1</v>
      </c>
      <c r="D48" s="23">
        <f t="shared" si="1"/>
        <v>197.99952688172044</v>
      </c>
      <c r="E48" s="23">
        <v>176</v>
      </c>
      <c r="F48" s="28">
        <v>21.999526881720431</v>
      </c>
      <c r="G48" s="23">
        <f t="shared" si="2"/>
        <v>2324.9899999999998</v>
      </c>
      <c r="H48" s="23">
        <v>1860</v>
      </c>
      <c r="I48" s="23">
        <f t="shared" si="3"/>
        <v>10.568181818181818</v>
      </c>
      <c r="J48" s="24">
        <f t="shared" si="4"/>
        <v>464.99</v>
      </c>
      <c r="K48" s="23">
        <f t="shared" si="5"/>
        <v>577.00609099999997</v>
      </c>
    </row>
    <row r="49" spans="1:11" x14ac:dyDescent="0.25">
      <c r="A49" s="7" t="s">
        <v>52</v>
      </c>
      <c r="C49" s="27">
        <v>1</v>
      </c>
      <c r="D49" s="23">
        <f t="shared" si="1"/>
        <v>198.0016448598131</v>
      </c>
      <c r="E49" s="23">
        <v>176</v>
      </c>
      <c r="F49" s="28">
        <v>22.001644859813084</v>
      </c>
      <c r="G49" s="23">
        <f t="shared" si="2"/>
        <v>1337.52</v>
      </c>
      <c r="H49" s="23">
        <v>1070</v>
      </c>
      <c r="I49" s="23">
        <f t="shared" si="3"/>
        <v>6.0795454545454541</v>
      </c>
      <c r="J49" s="24">
        <f t="shared" si="4"/>
        <v>267.52</v>
      </c>
      <c r="K49" s="23">
        <f t="shared" si="5"/>
        <v>331.96556799999996</v>
      </c>
    </row>
    <row r="50" spans="1:11" ht="33" x14ac:dyDescent="0.25">
      <c r="A50" s="7" t="s">
        <v>53</v>
      </c>
      <c r="C50" s="27">
        <v>1</v>
      </c>
      <c r="D50" s="23">
        <f t="shared" si="1"/>
        <v>189.00090666666665</v>
      </c>
      <c r="E50" s="23">
        <v>168</v>
      </c>
      <c r="F50" s="28">
        <v>21.000906666666666</v>
      </c>
      <c r="G50" s="23">
        <f t="shared" si="2"/>
        <v>1789.7904545650792</v>
      </c>
      <c r="H50" s="23">
        <v>1431.82</v>
      </c>
      <c r="I50" s="23">
        <f t="shared" si="3"/>
        <v>8.5227380952380951</v>
      </c>
      <c r="J50" s="24">
        <f t="shared" si="4"/>
        <v>357.97045456507936</v>
      </c>
      <c r="K50" s="23">
        <f t="shared" si="5"/>
        <v>444.20553706980695</v>
      </c>
    </row>
    <row r="51" spans="1:11" ht="33" x14ac:dyDescent="0.25">
      <c r="A51" s="7" t="s">
        <v>54</v>
      </c>
      <c r="C51" s="27">
        <v>1</v>
      </c>
      <c r="D51" s="23">
        <f t="shared" si="1"/>
        <v>196.45106250000001</v>
      </c>
      <c r="E51" s="23">
        <v>176</v>
      </c>
      <c r="F51" s="23">
        <v>20.451062500000003</v>
      </c>
      <c r="G51" s="23">
        <f t="shared" si="2"/>
        <v>1577.47</v>
      </c>
      <c r="H51" s="23">
        <v>1280</v>
      </c>
      <c r="I51" s="23">
        <f t="shared" si="3"/>
        <v>7.2727272727272725</v>
      </c>
      <c r="J51" s="24">
        <f t="shared" si="4"/>
        <v>297.47000000000003</v>
      </c>
      <c r="K51" s="23">
        <f t="shared" si="5"/>
        <v>369.13052299999998</v>
      </c>
    </row>
    <row r="52" spans="1:11" x14ac:dyDescent="0.25">
      <c r="A52" s="7" t="s">
        <v>41</v>
      </c>
      <c r="C52" s="27">
        <v>1</v>
      </c>
      <c r="D52" s="23">
        <f t="shared" si="1"/>
        <v>195.99972173913045</v>
      </c>
      <c r="E52" s="23">
        <v>176</v>
      </c>
      <c r="F52" s="28">
        <v>19.999721739130436</v>
      </c>
      <c r="G52" s="23">
        <f t="shared" si="2"/>
        <v>1411.3600000000001</v>
      </c>
      <c r="H52" s="23">
        <v>1150</v>
      </c>
      <c r="I52" s="23">
        <f t="shared" si="3"/>
        <v>6.5340909090909092</v>
      </c>
      <c r="J52" s="24">
        <f t="shared" si="4"/>
        <v>261.36</v>
      </c>
      <c r="K52" s="23">
        <f t="shared" si="5"/>
        <v>324.32162399999999</v>
      </c>
    </row>
    <row r="53" spans="1:11" x14ac:dyDescent="0.25">
      <c r="A53" s="7" t="s">
        <v>52</v>
      </c>
      <c r="C53" s="27">
        <v>1</v>
      </c>
      <c r="D53" s="23">
        <f t="shared" si="1"/>
        <v>196.00073732718894</v>
      </c>
      <c r="E53" s="23">
        <v>176</v>
      </c>
      <c r="F53" s="28">
        <v>20.00073732718894</v>
      </c>
      <c r="G53" s="23">
        <f t="shared" si="2"/>
        <v>1331.6</v>
      </c>
      <c r="H53" s="23">
        <v>1085</v>
      </c>
      <c r="I53" s="23">
        <f t="shared" si="3"/>
        <v>6.1647727272727275</v>
      </c>
      <c r="J53" s="24">
        <f t="shared" si="4"/>
        <v>246.6</v>
      </c>
      <c r="K53" s="23">
        <f t="shared" si="5"/>
        <v>306.00593999999995</v>
      </c>
    </row>
    <row r="54" spans="1:11" x14ac:dyDescent="0.25">
      <c r="A54" s="7" t="s">
        <v>55</v>
      </c>
      <c r="C54" s="27">
        <v>1</v>
      </c>
      <c r="D54" s="23">
        <f t="shared" si="1"/>
        <v>195.49945007235891</v>
      </c>
      <c r="E54" s="23">
        <v>176</v>
      </c>
      <c r="F54" s="28">
        <v>19.499450072358901</v>
      </c>
      <c r="G54" s="23">
        <f t="shared" si="2"/>
        <v>1688.23</v>
      </c>
      <c r="H54" s="23">
        <v>1382</v>
      </c>
      <c r="I54" s="23">
        <f t="shared" si="3"/>
        <v>7.8522727272727275</v>
      </c>
      <c r="J54" s="24">
        <f t="shared" si="4"/>
        <v>306.23</v>
      </c>
      <c r="K54" s="23">
        <f t="shared" si="5"/>
        <v>380.00080700000001</v>
      </c>
    </row>
    <row r="55" spans="1:11" x14ac:dyDescent="0.25">
      <c r="A55" s="7" t="s">
        <v>45</v>
      </c>
      <c r="C55" s="27">
        <v>1</v>
      </c>
      <c r="D55" s="23">
        <f t="shared" si="1"/>
        <v>194.50011428571429</v>
      </c>
      <c r="E55" s="23">
        <v>176</v>
      </c>
      <c r="F55" s="28">
        <v>18.500114285714286</v>
      </c>
      <c r="G55" s="23">
        <f t="shared" si="2"/>
        <v>1270.74</v>
      </c>
      <c r="H55" s="23">
        <v>1050</v>
      </c>
      <c r="I55" s="23">
        <f t="shared" si="3"/>
        <v>5.9659090909090908</v>
      </c>
      <c r="J55" s="24">
        <f t="shared" si="4"/>
        <v>220.74</v>
      </c>
      <c r="K55" s="23">
        <f t="shared" si="5"/>
        <v>273.91626600000001</v>
      </c>
    </row>
    <row r="56" spans="1:11" x14ac:dyDescent="0.25">
      <c r="A56" s="7" t="s">
        <v>56</v>
      </c>
      <c r="C56" s="27">
        <v>1</v>
      </c>
      <c r="D56" s="23">
        <f t="shared" si="1"/>
        <v>193.99932773109242</v>
      </c>
      <c r="E56" s="23">
        <v>176</v>
      </c>
      <c r="F56" s="28">
        <v>17.999327731092436</v>
      </c>
      <c r="G56" s="23">
        <f t="shared" si="2"/>
        <v>1433.4</v>
      </c>
      <c r="H56" s="23">
        <v>1190</v>
      </c>
      <c r="I56" s="23">
        <f t="shared" si="3"/>
        <v>6.7613636363636367</v>
      </c>
      <c r="J56" s="24">
        <f t="shared" si="4"/>
        <v>243.4</v>
      </c>
      <c r="K56" s="23">
        <f t="shared" si="5"/>
        <v>302.03505999999999</v>
      </c>
    </row>
    <row r="57" spans="1:11" x14ac:dyDescent="0.25">
      <c r="A57" s="7" t="s">
        <v>56</v>
      </c>
      <c r="C57" s="27">
        <v>1</v>
      </c>
      <c r="D57" s="23">
        <f t="shared" si="1"/>
        <v>193.99924746743849</v>
      </c>
      <c r="E57" s="23">
        <v>176</v>
      </c>
      <c r="F57" s="28">
        <v>17.999247467438494</v>
      </c>
      <c r="G57" s="23">
        <f t="shared" si="2"/>
        <v>1664.67</v>
      </c>
      <c r="H57" s="23">
        <v>1382</v>
      </c>
      <c r="I57" s="23">
        <f t="shared" si="3"/>
        <v>7.8522727272727275</v>
      </c>
      <c r="J57" s="24">
        <f t="shared" si="4"/>
        <v>282.67</v>
      </c>
      <c r="K57" s="23">
        <f t="shared" si="5"/>
        <v>350.76520299999999</v>
      </c>
    </row>
    <row r="58" spans="1:11" ht="33" x14ac:dyDescent="0.25">
      <c r="A58" s="7" t="s">
        <v>57</v>
      </c>
      <c r="C58" s="27">
        <v>1</v>
      </c>
      <c r="D58" s="23">
        <f t="shared" si="1"/>
        <v>193.99932773109242</v>
      </c>
      <c r="E58" s="23">
        <v>176</v>
      </c>
      <c r="F58" s="28">
        <v>17.999327731092436</v>
      </c>
      <c r="G58" s="23">
        <f t="shared" si="2"/>
        <v>1433.4</v>
      </c>
      <c r="H58" s="23">
        <v>1190</v>
      </c>
      <c r="I58" s="23">
        <f t="shared" si="3"/>
        <v>6.7613636363636367</v>
      </c>
      <c r="J58" s="24">
        <f t="shared" si="4"/>
        <v>243.4</v>
      </c>
      <c r="K58" s="23">
        <f t="shared" si="5"/>
        <v>302.03505999999999</v>
      </c>
    </row>
    <row r="59" spans="1:11" ht="33" x14ac:dyDescent="0.25">
      <c r="A59" s="7" t="s">
        <v>58</v>
      </c>
      <c r="C59" s="27">
        <v>1</v>
      </c>
      <c r="D59" s="23">
        <f t="shared" si="1"/>
        <v>194.00136752136751</v>
      </c>
      <c r="E59" s="23">
        <v>176</v>
      </c>
      <c r="F59" s="28">
        <v>18.00136752136752</v>
      </c>
      <c r="G59" s="23">
        <f t="shared" si="2"/>
        <v>1550.27</v>
      </c>
      <c r="H59" s="23">
        <v>1287</v>
      </c>
      <c r="I59" s="23">
        <f t="shared" si="3"/>
        <v>7.3125</v>
      </c>
      <c r="J59" s="24">
        <f t="shared" si="4"/>
        <v>263.27</v>
      </c>
      <c r="K59" s="23">
        <f t="shared" si="5"/>
        <v>326.69174299999997</v>
      </c>
    </row>
    <row r="60" spans="1:11" ht="33" x14ac:dyDescent="0.25">
      <c r="A60" s="7" t="s">
        <v>59</v>
      </c>
      <c r="C60" s="27">
        <v>1</v>
      </c>
      <c r="D60" s="23">
        <f t="shared" si="1"/>
        <v>192.99948799999999</v>
      </c>
      <c r="E60" s="23">
        <v>176</v>
      </c>
      <c r="F60" s="28">
        <v>16.999487999999999</v>
      </c>
      <c r="G60" s="23">
        <f t="shared" si="2"/>
        <v>1491.47</v>
      </c>
      <c r="H60" s="23">
        <v>1250</v>
      </c>
      <c r="I60" s="23">
        <f t="shared" si="3"/>
        <v>7.1022727272727275</v>
      </c>
      <c r="J60" s="24">
        <f t="shared" si="4"/>
        <v>241.47</v>
      </c>
      <c r="K60" s="23">
        <f t="shared" si="5"/>
        <v>299.64012299999996</v>
      </c>
    </row>
    <row r="61" spans="1:11" x14ac:dyDescent="0.25">
      <c r="A61" s="7" t="s">
        <v>28</v>
      </c>
      <c r="C61" s="27">
        <v>1</v>
      </c>
      <c r="D61" s="23">
        <f t="shared" si="1"/>
        <v>119.99962790697674</v>
      </c>
      <c r="E61" s="23">
        <v>104</v>
      </c>
      <c r="F61" s="28">
        <v>15.999627906976745</v>
      </c>
      <c r="G61" s="23">
        <f t="shared" si="2"/>
        <v>1495.2202797137747</v>
      </c>
      <c r="H61" s="23">
        <v>1143.4100000000001</v>
      </c>
      <c r="I61" s="23">
        <f t="shared" si="3"/>
        <v>10.994326923076924</v>
      </c>
      <c r="J61" s="24">
        <f t="shared" si="4"/>
        <v>351.81027971377466</v>
      </c>
      <c r="K61" s="23">
        <f t="shared" si="5"/>
        <v>436.56137609682293</v>
      </c>
    </row>
    <row r="62" spans="1:11" x14ac:dyDescent="0.25">
      <c r="A62" s="7" t="s">
        <v>60</v>
      </c>
      <c r="C62" s="27">
        <v>1</v>
      </c>
      <c r="D62" s="23">
        <f t="shared" si="1"/>
        <v>192.00117894736843</v>
      </c>
      <c r="E62" s="23">
        <v>176</v>
      </c>
      <c r="F62" s="28">
        <v>16.001178947368423</v>
      </c>
      <c r="G62" s="23">
        <f t="shared" si="2"/>
        <v>1122.74</v>
      </c>
      <c r="H62" s="23">
        <v>950</v>
      </c>
      <c r="I62" s="23">
        <f t="shared" si="3"/>
        <v>5.3977272727272725</v>
      </c>
      <c r="J62" s="24">
        <f t="shared" si="4"/>
        <v>172.74</v>
      </c>
      <c r="K62" s="23">
        <f t="shared" si="5"/>
        <v>214.35306599999998</v>
      </c>
    </row>
    <row r="63" spans="1:11" x14ac:dyDescent="0.25">
      <c r="A63" s="7" t="s">
        <v>52</v>
      </c>
      <c r="C63" s="27">
        <v>1</v>
      </c>
      <c r="D63" s="23">
        <f t="shared" si="1"/>
        <v>191.00022857142858</v>
      </c>
      <c r="E63" s="23">
        <v>176</v>
      </c>
      <c r="F63" s="28">
        <v>15.00022857142857</v>
      </c>
      <c r="G63" s="23">
        <f t="shared" si="2"/>
        <v>1228.98</v>
      </c>
      <c r="H63" s="23">
        <v>1050</v>
      </c>
      <c r="I63" s="23">
        <f t="shared" si="3"/>
        <v>5.9659090909090908</v>
      </c>
      <c r="J63" s="24">
        <f t="shared" si="4"/>
        <v>178.98</v>
      </c>
      <c r="K63" s="23">
        <f t="shared" si="5"/>
        <v>222.09628199999997</v>
      </c>
    </row>
    <row r="64" spans="1:11" ht="33" x14ac:dyDescent="0.25">
      <c r="A64" s="7" t="s">
        <v>58</v>
      </c>
      <c r="C64" s="27">
        <v>1</v>
      </c>
      <c r="D64" s="23">
        <f t="shared" si="1"/>
        <v>190.00068376068376</v>
      </c>
      <c r="E64" s="23">
        <v>176</v>
      </c>
      <c r="F64" s="28">
        <v>14.00068376068376</v>
      </c>
      <c r="G64" s="23">
        <f t="shared" si="2"/>
        <v>1491.76</v>
      </c>
      <c r="H64" s="23">
        <v>1287</v>
      </c>
      <c r="I64" s="23">
        <f t="shared" si="3"/>
        <v>7.3125</v>
      </c>
      <c r="J64" s="24">
        <f t="shared" si="4"/>
        <v>204.76</v>
      </c>
      <c r="K64" s="23">
        <f t="shared" si="5"/>
        <v>254.08668399999996</v>
      </c>
    </row>
    <row r="65" spans="1:11" ht="33" x14ac:dyDescent="0.25">
      <c r="A65" s="7" t="s">
        <v>61</v>
      </c>
      <c r="C65" s="27">
        <v>1</v>
      </c>
      <c r="D65" s="23">
        <f t="shared" si="1"/>
        <v>189.99985428051002</v>
      </c>
      <c r="E65" s="23">
        <v>176</v>
      </c>
      <c r="F65" s="28">
        <v>13.999854280510018</v>
      </c>
      <c r="G65" s="23">
        <f t="shared" si="2"/>
        <v>1909.02</v>
      </c>
      <c r="H65" s="23">
        <v>1647</v>
      </c>
      <c r="I65" s="23">
        <f t="shared" si="3"/>
        <v>9.357954545454545</v>
      </c>
      <c r="J65" s="24">
        <f t="shared" si="4"/>
        <v>262.02</v>
      </c>
      <c r="K65" s="23">
        <f t="shared" si="5"/>
        <v>325.14061799999996</v>
      </c>
    </row>
    <row r="66" spans="1:11" ht="33" x14ac:dyDescent="0.25">
      <c r="A66" s="7" t="s">
        <v>62</v>
      </c>
      <c r="C66" s="27">
        <v>1</v>
      </c>
      <c r="D66" s="23">
        <f t="shared" si="1"/>
        <v>189.99976845151954</v>
      </c>
      <c r="E66" s="23">
        <v>176</v>
      </c>
      <c r="F66" s="28">
        <v>13.999768451519538</v>
      </c>
      <c r="G66" s="23">
        <f t="shared" si="2"/>
        <v>1601.8600000000001</v>
      </c>
      <c r="H66" s="23">
        <v>1382</v>
      </c>
      <c r="I66" s="23">
        <f t="shared" si="3"/>
        <v>7.8522727272727275</v>
      </c>
      <c r="J66" s="24">
        <f t="shared" si="4"/>
        <v>219.86</v>
      </c>
      <c r="K66" s="23">
        <f t="shared" si="5"/>
        <v>272.824274</v>
      </c>
    </row>
    <row r="67" spans="1:11" x14ac:dyDescent="0.25">
      <c r="A67" s="7" t="s">
        <v>63</v>
      </c>
      <c r="C67" s="27">
        <v>1</v>
      </c>
      <c r="D67" s="23">
        <f t="shared" si="1"/>
        <v>190</v>
      </c>
      <c r="E67" s="23">
        <v>176</v>
      </c>
      <c r="F67" s="28">
        <v>14</v>
      </c>
      <c r="G67" s="23">
        <f t="shared" si="2"/>
        <v>1275</v>
      </c>
      <c r="H67" s="23">
        <v>1100</v>
      </c>
      <c r="I67" s="23">
        <f t="shared" si="3"/>
        <v>6.25</v>
      </c>
      <c r="J67" s="24">
        <f t="shared" si="4"/>
        <v>175</v>
      </c>
      <c r="K67" s="23">
        <f t="shared" si="5"/>
        <v>217.15749999999997</v>
      </c>
    </row>
    <row r="68" spans="1:11" x14ac:dyDescent="0.25">
      <c r="A68" s="7" t="s">
        <v>64</v>
      </c>
      <c r="C68" s="27">
        <v>1</v>
      </c>
      <c r="D68" s="23">
        <f t="shared" si="1"/>
        <v>189.00017000607164</v>
      </c>
      <c r="E68" s="23">
        <v>176</v>
      </c>
      <c r="F68" s="28">
        <v>13.000170006071647</v>
      </c>
      <c r="G68" s="23">
        <f t="shared" si="2"/>
        <v>1890.31</v>
      </c>
      <c r="H68" s="23">
        <v>1647</v>
      </c>
      <c r="I68" s="23">
        <f t="shared" si="3"/>
        <v>9.357954545454545</v>
      </c>
      <c r="J68" s="24">
        <f t="shared" si="4"/>
        <v>243.31</v>
      </c>
      <c r="K68" s="23">
        <f t="shared" si="5"/>
        <v>301.92337899999995</v>
      </c>
    </row>
    <row r="69" spans="1:11" x14ac:dyDescent="0.25">
      <c r="A69" s="7" t="s">
        <v>65</v>
      </c>
      <c r="C69" s="27">
        <v>1</v>
      </c>
      <c r="D69" s="23">
        <f t="shared" si="1"/>
        <v>188.99906666666666</v>
      </c>
      <c r="E69" s="23">
        <v>176</v>
      </c>
      <c r="F69" s="28">
        <v>12.999066666666666</v>
      </c>
      <c r="G69" s="23">
        <f t="shared" si="2"/>
        <v>688.63</v>
      </c>
      <c r="H69" s="23">
        <v>600</v>
      </c>
      <c r="I69" s="23">
        <f t="shared" si="3"/>
        <v>3.4090909090909092</v>
      </c>
      <c r="J69" s="24">
        <f t="shared" si="4"/>
        <v>88.63</v>
      </c>
      <c r="K69" s="23">
        <f t="shared" si="5"/>
        <v>109.98096699999998</v>
      </c>
    </row>
    <row r="70" spans="1:11" ht="33" x14ac:dyDescent="0.25">
      <c r="A70" s="7" t="s">
        <v>42</v>
      </c>
      <c r="C70" s="27">
        <v>1</v>
      </c>
      <c r="D70" s="23">
        <f t="shared" si="1"/>
        <v>125.00067885117494</v>
      </c>
      <c r="E70" s="23">
        <v>112</v>
      </c>
      <c r="F70" s="28">
        <v>13.000678851174936</v>
      </c>
      <c r="G70" s="23">
        <f t="shared" si="2"/>
        <v>1201.2402110499813</v>
      </c>
      <c r="H70" s="23">
        <v>974.91</v>
      </c>
      <c r="I70" s="23">
        <f t="shared" si="3"/>
        <v>8.7045535714285709</v>
      </c>
      <c r="J70" s="24">
        <f t="shared" si="4"/>
        <v>226.33021104998136</v>
      </c>
      <c r="K70" s="23">
        <f t="shared" si="5"/>
        <v>280.85315889192185</v>
      </c>
    </row>
    <row r="71" spans="1:11" x14ac:dyDescent="0.25">
      <c r="A71" s="7" t="s">
        <v>66</v>
      </c>
      <c r="C71" s="27">
        <v>1</v>
      </c>
      <c r="D71" s="23">
        <f t="shared" si="1"/>
        <v>163.99995142683667</v>
      </c>
      <c r="E71" s="23">
        <v>152</v>
      </c>
      <c r="F71" s="28">
        <v>11.999951426836674</v>
      </c>
      <c r="G71" s="23">
        <f t="shared" si="2"/>
        <v>1647.0001435400889</v>
      </c>
      <c r="H71" s="23">
        <v>1422.41</v>
      </c>
      <c r="I71" s="23">
        <f t="shared" si="3"/>
        <v>9.3579605263157895</v>
      </c>
      <c r="J71" s="24">
        <f t="shared" si="4"/>
        <v>224.59014354008886</v>
      </c>
      <c r="K71" s="23">
        <f t="shared" si="5"/>
        <v>278.69390911889622</v>
      </c>
    </row>
    <row r="72" spans="1:11" x14ac:dyDescent="0.25">
      <c r="A72" s="7" t="s">
        <v>67</v>
      </c>
      <c r="C72" s="27">
        <v>1</v>
      </c>
      <c r="D72" s="23">
        <f t="shared" si="1"/>
        <v>188.00005111821088</v>
      </c>
      <c r="E72" s="23">
        <v>176</v>
      </c>
      <c r="F72" s="28">
        <v>12.000051118210862</v>
      </c>
      <c r="G72" s="23">
        <f t="shared" si="2"/>
        <v>1778.41</v>
      </c>
      <c r="H72" s="23">
        <v>1565</v>
      </c>
      <c r="I72" s="23">
        <f t="shared" si="3"/>
        <v>8.892045454545455</v>
      </c>
      <c r="J72" s="24">
        <f t="shared" si="4"/>
        <v>213.41</v>
      </c>
      <c r="K72" s="23">
        <f t="shared" si="5"/>
        <v>264.82046899999995</v>
      </c>
    </row>
    <row r="73" spans="1:11" x14ac:dyDescent="0.25">
      <c r="A73" s="7" t="s">
        <v>68</v>
      </c>
      <c r="C73" s="27">
        <v>1</v>
      </c>
      <c r="D73" s="23">
        <f t="shared" si="1"/>
        <v>186.99936324167874</v>
      </c>
      <c r="E73" s="23">
        <v>176</v>
      </c>
      <c r="F73" s="28">
        <v>10.999363241678727</v>
      </c>
      <c r="G73" s="23">
        <f t="shared" si="2"/>
        <v>1554.74</v>
      </c>
      <c r="H73" s="23">
        <v>1382</v>
      </c>
      <c r="I73" s="23">
        <f t="shared" si="3"/>
        <v>7.8522727272727275</v>
      </c>
      <c r="J73" s="24">
        <f t="shared" si="4"/>
        <v>172.74</v>
      </c>
      <c r="K73" s="23">
        <f t="shared" si="5"/>
        <v>214.35306599999998</v>
      </c>
    </row>
    <row r="74" spans="1:11" ht="33" x14ac:dyDescent="0.25">
      <c r="A74" s="7" t="s">
        <v>46</v>
      </c>
      <c r="B74" s="2">
        <v>0.95</v>
      </c>
      <c r="C74" s="27">
        <v>1</v>
      </c>
      <c r="D74" s="23">
        <f t="shared" si="1"/>
        <v>177.70004999999998</v>
      </c>
      <c r="E74" s="23">
        <v>167.2</v>
      </c>
      <c r="F74" s="28">
        <v>10.500049999999998</v>
      </c>
      <c r="G74" s="23">
        <f t="shared" si="2"/>
        <v>1710.91</v>
      </c>
      <c r="H74" s="23">
        <v>1520</v>
      </c>
      <c r="I74" s="23">
        <f t="shared" si="3"/>
        <v>9.0909090909090917</v>
      </c>
      <c r="J74" s="24">
        <f t="shared" si="4"/>
        <v>190.91</v>
      </c>
      <c r="K74" s="23">
        <f t="shared" si="5"/>
        <v>236.90021899999996</v>
      </c>
    </row>
    <row r="75" spans="1:11" ht="33" x14ac:dyDescent="0.25">
      <c r="A75" s="7" t="s">
        <v>69</v>
      </c>
      <c r="C75" s="27">
        <v>1</v>
      </c>
      <c r="D75" s="23">
        <f t="shared" si="1"/>
        <v>178.49986437141368</v>
      </c>
      <c r="E75" s="23">
        <v>168</v>
      </c>
      <c r="F75" s="28">
        <v>10.499864371413667</v>
      </c>
      <c r="G75" s="23">
        <f t="shared" si="2"/>
        <v>2058.5895454604165</v>
      </c>
      <c r="H75" s="23">
        <v>1829.86</v>
      </c>
      <c r="I75" s="23">
        <f t="shared" si="3"/>
        <v>10.89202380952381</v>
      </c>
      <c r="J75" s="24">
        <f t="shared" si="4"/>
        <v>228.7295454604168</v>
      </c>
      <c r="K75" s="23">
        <f t="shared" si="5"/>
        <v>283.83049296183117</v>
      </c>
    </row>
    <row r="76" spans="1:11" ht="33" x14ac:dyDescent="0.25">
      <c r="A76" s="7" t="s">
        <v>70</v>
      </c>
      <c r="C76" s="27">
        <v>1</v>
      </c>
      <c r="D76" s="23">
        <f t="shared" si="1"/>
        <v>186.00004857316333</v>
      </c>
      <c r="E76" s="23">
        <v>176</v>
      </c>
      <c r="F76" s="28">
        <v>10.000048573163328</v>
      </c>
      <c r="G76" s="23">
        <f t="shared" si="2"/>
        <v>1834.16</v>
      </c>
      <c r="H76" s="23">
        <v>1647</v>
      </c>
      <c r="I76" s="23">
        <f t="shared" si="3"/>
        <v>9.357954545454545</v>
      </c>
      <c r="J76" s="24">
        <f t="shared" si="4"/>
        <v>187.16</v>
      </c>
      <c r="K76" s="23">
        <f t="shared" si="5"/>
        <v>232.24684399999998</v>
      </c>
    </row>
    <row r="77" spans="1:11" x14ac:dyDescent="0.25">
      <c r="A77" s="7" t="s">
        <v>71</v>
      </c>
      <c r="C77" s="27">
        <v>1</v>
      </c>
      <c r="D77" s="23">
        <f t="shared" si="1"/>
        <v>186.00031999999999</v>
      </c>
      <c r="E77" s="23">
        <v>176</v>
      </c>
      <c r="F77" s="28">
        <v>10.00032</v>
      </c>
      <c r="G77" s="23">
        <f t="shared" si="2"/>
        <v>1670.46</v>
      </c>
      <c r="H77" s="23">
        <v>1500</v>
      </c>
      <c r="I77" s="23">
        <f t="shared" si="3"/>
        <v>8.5227272727272734</v>
      </c>
      <c r="J77" s="24">
        <f t="shared" si="4"/>
        <v>170.46</v>
      </c>
      <c r="K77" s="23">
        <f t="shared" si="5"/>
        <v>211.52381399999999</v>
      </c>
    </row>
    <row r="78" spans="1:11" ht="33" x14ac:dyDescent="0.25">
      <c r="A78" s="7" t="s">
        <v>72</v>
      </c>
      <c r="B78" s="2">
        <v>0.95</v>
      </c>
      <c r="C78" s="27">
        <v>1</v>
      </c>
      <c r="D78" s="23">
        <f t="shared" si="1"/>
        <v>177.19961599999999</v>
      </c>
      <c r="E78" s="23">
        <v>167.2</v>
      </c>
      <c r="F78" s="28">
        <v>9.9996159999999996</v>
      </c>
      <c r="G78" s="23">
        <f t="shared" si="2"/>
        <v>1329.54</v>
      </c>
      <c r="H78" s="23">
        <v>1187.5</v>
      </c>
      <c r="I78" s="23">
        <f t="shared" si="3"/>
        <v>7.1022727272727275</v>
      </c>
      <c r="J78" s="24">
        <f t="shared" si="4"/>
        <v>142.04</v>
      </c>
      <c r="K78" s="23">
        <f t="shared" si="5"/>
        <v>176.25743599999998</v>
      </c>
    </row>
    <row r="79" spans="1:11" x14ac:dyDescent="0.25">
      <c r="A79" s="7" t="s">
        <v>73</v>
      </c>
      <c r="C79" s="27">
        <v>1</v>
      </c>
      <c r="D79" s="23">
        <f t="shared" si="1"/>
        <v>177.50042276422764</v>
      </c>
      <c r="E79" s="23">
        <v>168</v>
      </c>
      <c r="F79" s="28">
        <v>9.5004227642276415</v>
      </c>
      <c r="G79" s="23">
        <f t="shared" si="2"/>
        <v>1306.8798971815718</v>
      </c>
      <c r="H79" s="23">
        <v>1174.0899999999999</v>
      </c>
      <c r="I79" s="23">
        <f t="shared" si="3"/>
        <v>6.9886309523809516</v>
      </c>
      <c r="J79" s="24">
        <f t="shared" si="4"/>
        <v>132.7898971815718</v>
      </c>
      <c r="K79" s="23">
        <f t="shared" si="5"/>
        <v>164.77898341261243</v>
      </c>
    </row>
    <row r="80" spans="1:11" ht="33" x14ac:dyDescent="0.25">
      <c r="A80" s="7" t="s">
        <v>58</v>
      </c>
      <c r="C80" s="27">
        <v>1</v>
      </c>
      <c r="D80" s="23">
        <f t="shared" si="1"/>
        <v>104.99967713004484</v>
      </c>
      <c r="E80" s="23">
        <v>96</v>
      </c>
      <c r="F80" s="28">
        <v>8.9996771300448426</v>
      </c>
      <c r="G80" s="23">
        <f t="shared" si="2"/>
        <v>722.20965910313896</v>
      </c>
      <c r="H80" s="23">
        <v>608.17999999999995</v>
      </c>
      <c r="I80" s="23">
        <f t="shared" si="3"/>
        <v>6.3352083333333331</v>
      </c>
      <c r="J80" s="24">
        <f t="shared" si="4"/>
        <v>114.02965910313901</v>
      </c>
      <c r="K80" s="23">
        <f t="shared" si="5"/>
        <v>141.49940398108518</v>
      </c>
    </row>
    <row r="81" spans="1:11" ht="33" x14ac:dyDescent="0.25">
      <c r="A81" s="7" t="s">
        <v>58</v>
      </c>
      <c r="C81" s="27">
        <v>1</v>
      </c>
      <c r="D81" s="23">
        <f t="shared" si="1"/>
        <v>183.50085470085469</v>
      </c>
      <c r="E81" s="23">
        <v>176</v>
      </c>
      <c r="F81" s="28">
        <v>7.5008547008547009</v>
      </c>
      <c r="G81" s="23">
        <f t="shared" si="2"/>
        <v>1396.7</v>
      </c>
      <c r="H81" s="23">
        <v>1287</v>
      </c>
      <c r="I81" s="23">
        <f t="shared" si="3"/>
        <v>7.3125</v>
      </c>
      <c r="J81" s="24">
        <f t="shared" si="4"/>
        <v>109.7</v>
      </c>
      <c r="K81" s="23">
        <f t="shared" si="5"/>
        <v>136.12672999999998</v>
      </c>
    </row>
    <row r="82" spans="1:11" x14ac:dyDescent="0.25">
      <c r="A82" s="7" t="s">
        <v>74</v>
      </c>
      <c r="C82" s="27">
        <v>1</v>
      </c>
      <c r="D82" s="23">
        <f t="shared" si="1"/>
        <v>182.00006956521739</v>
      </c>
      <c r="E82" s="23">
        <v>176</v>
      </c>
      <c r="F82" s="28">
        <v>6.000069565217391</v>
      </c>
      <c r="G82" s="23">
        <f t="shared" si="2"/>
        <v>1228.4100000000001</v>
      </c>
      <c r="H82" s="23">
        <v>1150</v>
      </c>
      <c r="I82" s="23">
        <f t="shared" si="3"/>
        <v>6.5340909090909092</v>
      </c>
      <c r="J82" s="24">
        <f t="shared" si="4"/>
        <v>78.41</v>
      </c>
      <c r="K82" s="23">
        <f t="shared" si="5"/>
        <v>97.298968999999985</v>
      </c>
    </row>
    <row r="83" spans="1:11" x14ac:dyDescent="0.25">
      <c r="A83" s="7" t="s">
        <v>52</v>
      </c>
      <c r="C83" s="27">
        <v>1</v>
      </c>
      <c r="D83" s="23">
        <f t="shared" si="1"/>
        <v>118.00062222222222</v>
      </c>
      <c r="E83" s="23">
        <v>112</v>
      </c>
      <c r="F83" s="28">
        <v>6.0006222222222227</v>
      </c>
      <c r="G83" s="23">
        <f t="shared" si="2"/>
        <v>634.10029223809522</v>
      </c>
      <c r="H83" s="23">
        <v>572.73</v>
      </c>
      <c r="I83" s="23">
        <f t="shared" si="3"/>
        <v>5.1136607142857144</v>
      </c>
      <c r="J83" s="24">
        <f t="shared" si="4"/>
        <v>61.370292238095246</v>
      </c>
      <c r="K83" s="23">
        <f t="shared" si="5"/>
        <v>76.154395638252382</v>
      </c>
    </row>
    <row r="84" spans="1:11" x14ac:dyDescent="0.25">
      <c r="A84" s="7" t="s">
        <v>67</v>
      </c>
      <c r="B84" s="2">
        <v>0.95</v>
      </c>
      <c r="C84" s="27">
        <v>1</v>
      </c>
      <c r="D84" s="23">
        <f t="shared" si="1"/>
        <v>172.19997444089455</v>
      </c>
      <c r="E84" s="23">
        <v>167.2</v>
      </c>
      <c r="F84" s="28">
        <v>4.9999744408945688</v>
      </c>
      <c r="G84" s="23">
        <f t="shared" si="2"/>
        <v>1575.67</v>
      </c>
      <c r="H84" s="23">
        <v>1486.75</v>
      </c>
      <c r="I84" s="23">
        <f t="shared" si="3"/>
        <v>8.892045454545455</v>
      </c>
      <c r="J84" s="24">
        <f t="shared" si="4"/>
        <v>88.92</v>
      </c>
      <c r="K84" s="23">
        <f t="shared" si="5"/>
        <v>110.34082799999999</v>
      </c>
    </row>
    <row r="85" spans="1:11" ht="33" x14ac:dyDescent="0.25">
      <c r="A85" s="7" t="s">
        <v>75</v>
      </c>
      <c r="B85" s="2">
        <v>0.95</v>
      </c>
      <c r="C85" s="27">
        <v>1</v>
      </c>
      <c r="D85" s="23">
        <f t="shared" si="1"/>
        <v>172.19961379310342</v>
      </c>
      <c r="E85" s="23">
        <v>167.2</v>
      </c>
      <c r="F85" s="28">
        <v>4.9996137931034479</v>
      </c>
      <c r="G85" s="23">
        <f t="shared" si="2"/>
        <v>1459.88</v>
      </c>
      <c r="H85" s="23">
        <v>1377.5</v>
      </c>
      <c r="I85" s="23">
        <f t="shared" si="3"/>
        <v>8.2386363636363633</v>
      </c>
      <c r="J85" s="24">
        <f t="shared" si="4"/>
        <v>82.38</v>
      </c>
      <c r="K85" s="23">
        <f t="shared" si="5"/>
        <v>102.22534199999998</v>
      </c>
    </row>
    <row r="86" spans="1:11" x14ac:dyDescent="0.25">
      <c r="A86" s="7" t="s">
        <v>52</v>
      </c>
      <c r="C86" s="27">
        <v>1</v>
      </c>
      <c r="D86" s="23">
        <f t="shared" si="1"/>
        <v>181.00035555555556</v>
      </c>
      <c r="E86" s="23">
        <v>176</v>
      </c>
      <c r="F86" s="28">
        <v>5.0003555555555561</v>
      </c>
      <c r="G86" s="23">
        <f t="shared" si="2"/>
        <v>951.14</v>
      </c>
      <c r="H86" s="23">
        <v>900</v>
      </c>
      <c r="I86" s="23">
        <f t="shared" si="3"/>
        <v>5.1136363636363633</v>
      </c>
      <c r="J86" s="24">
        <f t="shared" si="4"/>
        <v>51.14</v>
      </c>
      <c r="K86" s="23">
        <f t="shared" si="5"/>
        <v>63.459625999999993</v>
      </c>
    </row>
    <row r="87" spans="1:11" ht="33" x14ac:dyDescent="0.25">
      <c r="A87" s="7" t="s">
        <v>58</v>
      </c>
      <c r="C87" s="27">
        <v>1</v>
      </c>
      <c r="D87" s="23">
        <f t="shared" ref="D87:D93" si="6">F87+E87</f>
        <v>181.00034188034189</v>
      </c>
      <c r="E87" s="23">
        <v>176</v>
      </c>
      <c r="F87" s="28">
        <v>5.00034188034188</v>
      </c>
      <c r="G87" s="23">
        <f t="shared" ref="G87:G93" si="7">H87+J87</f>
        <v>1360.13</v>
      </c>
      <c r="H87" s="23">
        <v>1287</v>
      </c>
      <c r="I87" s="23">
        <f t="shared" ref="I87:I93" si="8">H87/E87</f>
        <v>7.3125</v>
      </c>
      <c r="J87" s="24">
        <f t="shared" ref="J87:J149" si="9">I87*F87*2</f>
        <v>73.13</v>
      </c>
      <c r="K87" s="23">
        <f t="shared" ref="K87:K93" si="10">J87*1.2409</f>
        <v>90.747016999999985</v>
      </c>
    </row>
    <row r="88" spans="1:11" ht="33" x14ac:dyDescent="0.25">
      <c r="A88" s="7" t="s">
        <v>76</v>
      </c>
      <c r="B88" s="2">
        <v>0.95</v>
      </c>
      <c r="C88" s="27">
        <v>1</v>
      </c>
      <c r="D88" s="23">
        <f t="shared" si="6"/>
        <v>172.19981701738334</v>
      </c>
      <c r="E88" s="23">
        <v>167.2</v>
      </c>
      <c r="F88" s="28">
        <v>4.9998170173833492</v>
      </c>
      <c r="G88" s="23">
        <f t="shared" si="7"/>
        <v>1100.4499999999998</v>
      </c>
      <c r="H88" s="23">
        <v>1038.3499999999999</v>
      </c>
      <c r="I88" s="23">
        <f t="shared" si="8"/>
        <v>6.2102272727272725</v>
      </c>
      <c r="J88" s="24">
        <f t="shared" si="9"/>
        <v>62.1</v>
      </c>
      <c r="K88" s="23">
        <f t="shared" si="10"/>
        <v>77.059889999999996</v>
      </c>
    </row>
    <row r="89" spans="1:11" x14ac:dyDescent="0.25">
      <c r="A89" s="7" t="s">
        <v>77</v>
      </c>
      <c r="C89" s="27">
        <v>1</v>
      </c>
      <c r="D89" s="23">
        <f t="shared" si="6"/>
        <v>180.00029304029303</v>
      </c>
      <c r="E89" s="23">
        <v>176</v>
      </c>
      <c r="F89" s="28">
        <v>4.0002930402930401</v>
      </c>
      <c r="G89" s="23">
        <f t="shared" si="7"/>
        <v>1427.05</v>
      </c>
      <c r="H89" s="23">
        <v>1365</v>
      </c>
      <c r="I89" s="23">
        <f t="shared" si="8"/>
        <v>7.7556818181818183</v>
      </c>
      <c r="J89" s="24">
        <f t="shared" si="9"/>
        <v>62.05</v>
      </c>
      <c r="K89" s="23">
        <f t="shared" si="10"/>
        <v>76.997844999999984</v>
      </c>
    </row>
    <row r="90" spans="1:11" x14ac:dyDescent="0.25">
      <c r="A90" s="7" t="s">
        <v>73</v>
      </c>
      <c r="C90" s="27">
        <v>1</v>
      </c>
      <c r="D90" s="23">
        <f t="shared" si="6"/>
        <v>180.00006504065041</v>
      </c>
      <c r="E90" s="23">
        <v>176</v>
      </c>
      <c r="F90" s="28">
        <v>4.0000650406504068</v>
      </c>
      <c r="G90" s="23">
        <f t="shared" si="7"/>
        <v>1285.9100000000001</v>
      </c>
      <c r="H90" s="23">
        <v>1230</v>
      </c>
      <c r="I90" s="23">
        <f t="shared" si="8"/>
        <v>6.9886363636363633</v>
      </c>
      <c r="J90" s="24">
        <f t="shared" si="9"/>
        <v>55.910000000000004</v>
      </c>
      <c r="K90" s="23">
        <f t="shared" si="10"/>
        <v>69.378719000000004</v>
      </c>
    </row>
    <row r="91" spans="1:11" x14ac:dyDescent="0.25">
      <c r="A91" s="7" t="s">
        <v>67</v>
      </c>
      <c r="C91" s="27">
        <v>1</v>
      </c>
      <c r="D91" s="23">
        <f t="shared" si="6"/>
        <v>178.99987220447284</v>
      </c>
      <c r="E91" s="23">
        <v>176</v>
      </c>
      <c r="F91" s="28">
        <v>2.9998722044728434</v>
      </c>
      <c r="G91" s="23">
        <f t="shared" si="7"/>
        <v>1618.35</v>
      </c>
      <c r="H91" s="23">
        <v>1565</v>
      </c>
      <c r="I91" s="23">
        <f t="shared" si="8"/>
        <v>8.892045454545455</v>
      </c>
      <c r="J91" s="24">
        <f t="shared" si="9"/>
        <v>53.35</v>
      </c>
      <c r="K91" s="23">
        <f t="shared" si="10"/>
        <v>66.202015000000003</v>
      </c>
    </row>
    <row r="92" spans="1:11" ht="33" x14ac:dyDescent="0.25">
      <c r="A92" s="7" t="s">
        <v>75</v>
      </c>
      <c r="C92" s="27">
        <v>1</v>
      </c>
      <c r="D92" s="23">
        <f t="shared" si="6"/>
        <v>178.00033103448277</v>
      </c>
      <c r="E92" s="23">
        <v>176</v>
      </c>
      <c r="F92" s="28">
        <v>2.000331034482759</v>
      </c>
      <c r="G92" s="23">
        <f t="shared" si="7"/>
        <v>1482.96</v>
      </c>
      <c r="H92" s="23">
        <v>1450</v>
      </c>
      <c r="I92" s="23">
        <f t="shared" si="8"/>
        <v>8.2386363636363633</v>
      </c>
      <c r="J92" s="24">
        <f t="shared" si="9"/>
        <v>32.96</v>
      </c>
      <c r="K92" s="23">
        <f t="shared" si="10"/>
        <v>40.900064</v>
      </c>
    </row>
    <row r="93" spans="1:11" x14ac:dyDescent="0.25">
      <c r="A93" s="7" t="s">
        <v>56</v>
      </c>
      <c r="C93" s="27">
        <v>1</v>
      </c>
      <c r="D93" s="23">
        <f t="shared" si="6"/>
        <v>80.999815384615388</v>
      </c>
      <c r="E93" s="23">
        <v>80</v>
      </c>
      <c r="F93" s="28">
        <v>0.99981538461538455</v>
      </c>
      <c r="G93" s="23">
        <f t="shared" si="7"/>
        <v>605.68002272307695</v>
      </c>
      <c r="H93" s="23">
        <v>590.91</v>
      </c>
      <c r="I93" s="23">
        <f t="shared" si="8"/>
        <v>7.3863749999999992</v>
      </c>
      <c r="J93" s="24">
        <f t="shared" si="9"/>
        <v>14.77002272307692</v>
      </c>
      <c r="K93" s="23">
        <f t="shared" si="10"/>
        <v>18.32812119706615</v>
      </c>
    </row>
    <row r="94" spans="1:11" hidden="1" x14ac:dyDescent="0.25">
      <c r="A94" s="7" t="s">
        <v>11</v>
      </c>
      <c r="C94" s="8"/>
      <c r="D94" s="8"/>
      <c r="E94" s="8"/>
      <c r="F94" s="29" t="e">
        <v>#DIV/0!</v>
      </c>
      <c r="G94" s="9"/>
      <c r="H94" s="9"/>
      <c r="I94" s="9"/>
      <c r="J94" s="24" t="e">
        <f t="shared" si="9"/>
        <v>#DIV/0!</v>
      </c>
      <c r="K94" s="9"/>
    </row>
    <row r="95" spans="1:11" hidden="1" x14ac:dyDescent="0.25">
      <c r="A95" s="7" t="s">
        <v>11</v>
      </c>
      <c r="C95" s="8"/>
      <c r="D95" s="8"/>
      <c r="E95" s="8"/>
      <c r="F95" s="29" t="e">
        <v>#DIV/0!</v>
      </c>
      <c r="G95" s="9"/>
      <c r="H95" s="9"/>
      <c r="I95" s="9"/>
      <c r="J95" s="24" t="e">
        <f t="shared" si="9"/>
        <v>#DIV/0!</v>
      </c>
      <c r="K95" s="9"/>
    </row>
    <row r="96" spans="1:11" hidden="1" x14ac:dyDescent="0.25">
      <c r="A96" s="7" t="s">
        <v>11</v>
      </c>
      <c r="C96" s="8"/>
      <c r="D96" s="8"/>
      <c r="E96" s="8"/>
      <c r="F96" s="29" t="e">
        <v>#DIV/0!</v>
      </c>
      <c r="G96" s="9"/>
      <c r="H96" s="9"/>
      <c r="I96" s="9"/>
      <c r="J96" s="24" t="e">
        <f t="shared" si="9"/>
        <v>#DIV/0!</v>
      </c>
      <c r="K96" s="9"/>
    </row>
    <row r="97" spans="1:11" hidden="1" x14ac:dyDescent="0.25">
      <c r="A97" s="7" t="s">
        <v>11</v>
      </c>
      <c r="C97" s="8"/>
      <c r="D97" s="8"/>
      <c r="E97" s="8"/>
      <c r="F97" s="29" t="e">
        <v>#DIV/0!</v>
      </c>
      <c r="G97" s="9"/>
      <c r="H97" s="9"/>
      <c r="I97" s="9"/>
      <c r="J97" s="24" t="e">
        <f t="shared" si="9"/>
        <v>#DIV/0!</v>
      </c>
      <c r="K97" s="9"/>
    </row>
    <row r="98" spans="1:11" hidden="1" x14ac:dyDescent="0.25">
      <c r="A98" s="7" t="s">
        <v>11</v>
      </c>
      <c r="C98" s="8"/>
      <c r="D98" s="8"/>
      <c r="E98" s="8"/>
      <c r="F98" s="29" t="e">
        <v>#DIV/0!</v>
      </c>
      <c r="G98" s="9"/>
      <c r="H98" s="9"/>
      <c r="I98" s="9"/>
      <c r="J98" s="24" t="e">
        <f t="shared" si="9"/>
        <v>#DIV/0!</v>
      </c>
      <c r="K98" s="9"/>
    </row>
    <row r="99" spans="1:11" hidden="1" x14ac:dyDescent="0.25">
      <c r="A99" s="7" t="s">
        <v>11</v>
      </c>
      <c r="C99" s="8"/>
      <c r="D99" s="8"/>
      <c r="E99" s="8"/>
      <c r="F99" s="29" t="e">
        <v>#DIV/0!</v>
      </c>
      <c r="G99" s="9"/>
      <c r="H99" s="9"/>
      <c r="I99" s="9"/>
      <c r="J99" s="24" t="e">
        <f t="shared" si="9"/>
        <v>#DIV/0!</v>
      </c>
      <c r="K99" s="9"/>
    </row>
    <row r="100" spans="1:11" hidden="1" x14ac:dyDescent="0.25">
      <c r="A100" s="7" t="s">
        <v>11</v>
      </c>
      <c r="C100" s="8"/>
      <c r="D100" s="8"/>
      <c r="E100" s="8"/>
      <c r="F100" s="29" t="e">
        <v>#DIV/0!</v>
      </c>
      <c r="G100" s="9"/>
      <c r="H100" s="9"/>
      <c r="I100" s="9"/>
      <c r="J100" s="24" t="e">
        <f t="shared" si="9"/>
        <v>#DIV/0!</v>
      </c>
      <c r="K100" s="9"/>
    </row>
    <row r="101" spans="1:11" hidden="1" x14ac:dyDescent="0.25">
      <c r="A101" s="7" t="s">
        <v>11</v>
      </c>
      <c r="C101" s="8"/>
      <c r="D101" s="8"/>
      <c r="E101" s="8"/>
      <c r="F101" s="29" t="e">
        <v>#DIV/0!</v>
      </c>
      <c r="G101" s="9"/>
      <c r="H101" s="9"/>
      <c r="I101" s="9"/>
      <c r="J101" s="24" t="e">
        <f t="shared" si="9"/>
        <v>#DIV/0!</v>
      </c>
      <c r="K101" s="9"/>
    </row>
    <row r="102" spans="1:11" hidden="1" x14ac:dyDescent="0.25">
      <c r="A102" s="7" t="s">
        <v>11</v>
      </c>
      <c r="C102" s="8"/>
      <c r="D102" s="8"/>
      <c r="E102" s="8"/>
      <c r="F102" s="29" t="e">
        <v>#DIV/0!</v>
      </c>
      <c r="G102" s="9"/>
      <c r="H102" s="9"/>
      <c r="I102" s="9"/>
      <c r="J102" s="24" t="e">
        <f t="shared" si="9"/>
        <v>#DIV/0!</v>
      </c>
      <c r="K102" s="9"/>
    </row>
    <row r="103" spans="1:11" hidden="1" x14ac:dyDescent="0.25">
      <c r="A103" s="7" t="s">
        <v>11</v>
      </c>
      <c r="C103" s="8"/>
      <c r="D103" s="8"/>
      <c r="E103" s="8"/>
      <c r="F103" s="29" t="e">
        <v>#DIV/0!</v>
      </c>
      <c r="G103" s="9"/>
      <c r="H103" s="9"/>
      <c r="I103" s="9"/>
      <c r="J103" s="24" t="e">
        <f t="shared" si="9"/>
        <v>#DIV/0!</v>
      </c>
      <c r="K103" s="9"/>
    </row>
    <row r="104" spans="1:11" hidden="1" x14ac:dyDescent="0.25">
      <c r="A104" s="7" t="s">
        <v>11</v>
      </c>
      <c r="C104" s="8"/>
      <c r="D104" s="8"/>
      <c r="E104" s="8"/>
      <c r="F104" s="29" t="e">
        <v>#DIV/0!</v>
      </c>
      <c r="G104" s="9"/>
      <c r="H104" s="9"/>
      <c r="I104" s="9"/>
      <c r="J104" s="24" t="e">
        <f t="shared" si="9"/>
        <v>#DIV/0!</v>
      </c>
      <c r="K104" s="9"/>
    </row>
    <row r="105" spans="1:11" hidden="1" x14ac:dyDescent="0.25">
      <c r="A105" s="7" t="s">
        <v>11</v>
      </c>
      <c r="C105" s="8"/>
      <c r="D105" s="8"/>
      <c r="E105" s="8"/>
      <c r="F105" s="29" t="e">
        <v>#DIV/0!</v>
      </c>
      <c r="G105" s="9"/>
      <c r="H105" s="9"/>
      <c r="I105" s="9"/>
      <c r="J105" s="24" t="e">
        <f t="shared" si="9"/>
        <v>#DIV/0!</v>
      </c>
      <c r="K105" s="9"/>
    </row>
    <row r="106" spans="1:11" hidden="1" x14ac:dyDescent="0.25">
      <c r="A106" s="7" t="s">
        <v>11</v>
      </c>
      <c r="C106" s="8"/>
      <c r="D106" s="8"/>
      <c r="E106" s="8"/>
      <c r="F106" s="29" t="e">
        <v>#DIV/0!</v>
      </c>
      <c r="G106" s="9"/>
      <c r="H106" s="9"/>
      <c r="I106" s="9"/>
      <c r="J106" s="24" t="e">
        <f t="shared" si="9"/>
        <v>#DIV/0!</v>
      </c>
      <c r="K106" s="9"/>
    </row>
    <row r="107" spans="1:11" hidden="1" x14ac:dyDescent="0.25">
      <c r="A107" s="7" t="s">
        <v>11</v>
      </c>
      <c r="C107" s="8"/>
      <c r="D107" s="8"/>
      <c r="E107" s="8"/>
      <c r="F107" s="29" t="e">
        <v>#DIV/0!</v>
      </c>
      <c r="G107" s="9"/>
      <c r="H107" s="9"/>
      <c r="I107" s="9"/>
      <c r="J107" s="24" t="e">
        <f t="shared" si="9"/>
        <v>#DIV/0!</v>
      </c>
      <c r="K107" s="9"/>
    </row>
    <row r="108" spans="1:11" hidden="1" x14ac:dyDescent="0.25">
      <c r="A108" s="7" t="s">
        <v>11</v>
      </c>
      <c r="C108" s="8"/>
      <c r="D108" s="8"/>
      <c r="E108" s="8"/>
      <c r="F108" s="29" t="e">
        <v>#DIV/0!</v>
      </c>
      <c r="G108" s="9"/>
      <c r="H108" s="9"/>
      <c r="I108" s="9"/>
      <c r="J108" s="24" t="e">
        <f t="shared" si="9"/>
        <v>#DIV/0!</v>
      </c>
      <c r="K108" s="9"/>
    </row>
    <row r="109" spans="1:11" hidden="1" x14ac:dyDescent="0.25">
      <c r="A109" s="7" t="s">
        <v>11</v>
      </c>
      <c r="C109" s="8"/>
      <c r="D109" s="8"/>
      <c r="E109" s="8"/>
      <c r="F109" s="29" t="e">
        <v>#DIV/0!</v>
      </c>
      <c r="G109" s="9"/>
      <c r="H109" s="9"/>
      <c r="I109" s="9"/>
      <c r="J109" s="24" t="e">
        <f t="shared" si="9"/>
        <v>#DIV/0!</v>
      </c>
      <c r="K109" s="9"/>
    </row>
    <row r="110" spans="1:11" hidden="1" x14ac:dyDescent="0.25">
      <c r="A110" s="7" t="s">
        <v>11</v>
      </c>
      <c r="C110" s="8"/>
      <c r="D110" s="8"/>
      <c r="E110" s="8"/>
      <c r="F110" s="29" t="e">
        <v>#DIV/0!</v>
      </c>
      <c r="G110" s="9"/>
      <c r="H110" s="9"/>
      <c r="I110" s="9"/>
      <c r="J110" s="24" t="e">
        <f t="shared" si="9"/>
        <v>#DIV/0!</v>
      </c>
      <c r="K110" s="9"/>
    </row>
    <row r="111" spans="1:11" hidden="1" x14ac:dyDescent="0.25">
      <c r="A111" s="7" t="s">
        <v>11</v>
      </c>
      <c r="C111" s="8"/>
      <c r="D111" s="8"/>
      <c r="E111" s="8"/>
      <c r="F111" s="29" t="e">
        <v>#DIV/0!</v>
      </c>
      <c r="G111" s="9"/>
      <c r="H111" s="9"/>
      <c r="I111" s="9"/>
      <c r="J111" s="24" t="e">
        <f t="shared" si="9"/>
        <v>#DIV/0!</v>
      </c>
      <c r="K111" s="9"/>
    </row>
    <row r="112" spans="1:11" hidden="1" x14ac:dyDescent="0.25">
      <c r="A112" s="7" t="s">
        <v>11</v>
      </c>
      <c r="C112" s="8"/>
      <c r="D112" s="8"/>
      <c r="E112" s="8"/>
      <c r="F112" s="29" t="e">
        <v>#DIV/0!</v>
      </c>
      <c r="G112" s="9"/>
      <c r="H112" s="9"/>
      <c r="I112" s="9"/>
      <c r="J112" s="24" t="e">
        <f t="shared" si="9"/>
        <v>#DIV/0!</v>
      </c>
      <c r="K112" s="9"/>
    </row>
    <row r="113" spans="1:11" hidden="1" x14ac:dyDescent="0.25">
      <c r="A113" s="7" t="s">
        <v>11</v>
      </c>
      <c r="C113" s="8"/>
      <c r="D113" s="8"/>
      <c r="E113" s="8"/>
      <c r="F113" s="29" t="e">
        <v>#DIV/0!</v>
      </c>
      <c r="G113" s="9"/>
      <c r="H113" s="9"/>
      <c r="I113" s="9"/>
      <c r="J113" s="24" t="e">
        <f t="shared" si="9"/>
        <v>#DIV/0!</v>
      </c>
      <c r="K113" s="9"/>
    </row>
    <row r="114" spans="1:11" hidden="1" x14ac:dyDescent="0.25">
      <c r="A114" s="7" t="s">
        <v>11</v>
      </c>
      <c r="C114" s="8"/>
      <c r="D114" s="8"/>
      <c r="E114" s="8"/>
      <c r="F114" s="29" t="e">
        <v>#DIV/0!</v>
      </c>
      <c r="G114" s="9"/>
      <c r="H114" s="9"/>
      <c r="I114" s="9"/>
      <c r="J114" s="24" t="e">
        <f t="shared" si="9"/>
        <v>#DIV/0!</v>
      </c>
      <c r="K114" s="9"/>
    </row>
    <row r="115" spans="1:11" hidden="1" x14ac:dyDescent="0.25">
      <c r="A115" s="7" t="s">
        <v>11</v>
      </c>
      <c r="C115" s="8"/>
      <c r="D115" s="8"/>
      <c r="E115" s="8"/>
      <c r="F115" s="29" t="e">
        <v>#DIV/0!</v>
      </c>
      <c r="G115" s="9"/>
      <c r="H115" s="9"/>
      <c r="I115" s="9"/>
      <c r="J115" s="24" t="e">
        <f t="shared" si="9"/>
        <v>#DIV/0!</v>
      </c>
      <c r="K115" s="9"/>
    </row>
    <row r="116" spans="1:11" hidden="1" x14ac:dyDescent="0.25">
      <c r="A116" s="7" t="s">
        <v>11</v>
      </c>
      <c r="C116" s="8"/>
      <c r="D116" s="8"/>
      <c r="E116" s="8"/>
      <c r="F116" s="29" t="e">
        <v>#DIV/0!</v>
      </c>
      <c r="G116" s="9"/>
      <c r="H116" s="9"/>
      <c r="I116" s="9"/>
      <c r="J116" s="24" t="e">
        <f t="shared" si="9"/>
        <v>#DIV/0!</v>
      </c>
      <c r="K116" s="9"/>
    </row>
    <row r="117" spans="1:11" hidden="1" x14ac:dyDescent="0.25">
      <c r="A117" s="7" t="s">
        <v>11</v>
      </c>
      <c r="C117" s="8"/>
      <c r="D117" s="8"/>
      <c r="E117" s="8"/>
      <c r="F117" s="29" t="e">
        <v>#DIV/0!</v>
      </c>
      <c r="G117" s="9"/>
      <c r="H117" s="9"/>
      <c r="I117" s="9"/>
      <c r="J117" s="24" t="e">
        <f t="shared" si="9"/>
        <v>#DIV/0!</v>
      </c>
      <c r="K117" s="9"/>
    </row>
    <row r="118" spans="1:11" hidden="1" x14ac:dyDescent="0.25">
      <c r="A118" s="7" t="s">
        <v>11</v>
      </c>
      <c r="C118" s="8"/>
      <c r="D118" s="8"/>
      <c r="E118" s="8"/>
      <c r="F118" s="29" t="e">
        <v>#DIV/0!</v>
      </c>
      <c r="G118" s="9"/>
      <c r="H118" s="9"/>
      <c r="I118" s="9"/>
      <c r="J118" s="24" t="e">
        <f t="shared" si="9"/>
        <v>#DIV/0!</v>
      </c>
      <c r="K118" s="9"/>
    </row>
    <row r="119" spans="1:11" hidden="1" x14ac:dyDescent="0.25">
      <c r="A119" s="7" t="s">
        <v>11</v>
      </c>
      <c r="C119" s="8"/>
      <c r="D119" s="8"/>
      <c r="E119" s="8"/>
      <c r="F119" s="29" t="e">
        <v>#DIV/0!</v>
      </c>
      <c r="G119" s="9"/>
      <c r="H119" s="9"/>
      <c r="I119" s="9"/>
      <c r="J119" s="24" t="e">
        <f t="shared" si="9"/>
        <v>#DIV/0!</v>
      </c>
      <c r="K119" s="9"/>
    </row>
    <row r="120" spans="1:11" hidden="1" x14ac:dyDescent="0.25">
      <c r="A120" s="7" t="s">
        <v>11</v>
      </c>
      <c r="C120" s="8"/>
      <c r="D120" s="8"/>
      <c r="E120" s="8"/>
      <c r="F120" s="29" t="e">
        <v>#DIV/0!</v>
      </c>
      <c r="G120" s="9"/>
      <c r="H120" s="9"/>
      <c r="I120" s="9"/>
      <c r="J120" s="24" t="e">
        <f t="shared" si="9"/>
        <v>#DIV/0!</v>
      </c>
      <c r="K120" s="9"/>
    </row>
    <row r="121" spans="1:11" hidden="1" x14ac:dyDescent="0.25">
      <c r="A121" s="7" t="s">
        <v>11</v>
      </c>
      <c r="C121" s="8"/>
      <c r="D121" s="8"/>
      <c r="E121" s="8"/>
      <c r="F121" s="29" t="e">
        <v>#DIV/0!</v>
      </c>
      <c r="G121" s="9"/>
      <c r="H121" s="9"/>
      <c r="I121" s="9"/>
      <c r="J121" s="24" t="e">
        <f t="shared" si="9"/>
        <v>#DIV/0!</v>
      </c>
      <c r="K121" s="9"/>
    </row>
    <row r="122" spans="1:11" hidden="1" x14ac:dyDescent="0.25">
      <c r="A122" s="7" t="s">
        <v>11</v>
      </c>
      <c r="C122" s="8"/>
      <c r="D122" s="8"/>
      <c r="E122" s="8"/>
      <c r="F122" s="29" t="e">
        <v>#DIV/0!</v>
      </c>
      <c r="G122" s="9"/>
      <c r="H122" s="9"/>
      <c r="I122" s="9"/>
      <c r="J122" s="24" t="e">
        <f t="shared" si="9"/>
        <v>#DIV/0!</v>
      </c>
      <c r="K122" s="9"/>
    </row>
    <row r="123" spans="1:11" hidden="1" x14ac:dyDescent="0.25">
      <c r="A123" s="7" t="s">
        <v>11</v>
      </c>
      <c r="C123" s="8"/>
      <c r="D123" s="8"/>
      <c r="E123" s="8"/>
      <c r="F123" s="29" t="e">
        <v>#DIV/0!</v>
      </c>
      <c r="G123" s="9"/>
      <c r="H123" s="9"/>
      <c r="I123" s="9"/>
      <c r="J123" s="24" t="e">
        <f t="shared" si="9"/>
        <v>#DIV/0!</v>
      </c>
      <c r="K123" s="9"/>
    </row>
    <row r="124" spans="1:11" hidden="1" x14ac:dyDescent="0.25">
      <c r="A124" s="7" t="s">
        <v>11</v>
      </c>
      <c r="C124" s="8"/>
      <c r="D124" s="8"/>
      <c r="E124" s="8"/>
      <c r="F124" s="29" t="e">
        <v>#DIV/0!</v>
      </c>
      <c r="G124" s="9"/>
      <c r="H124" s="9"/>
      <c r="I124" s="9"/>
      <c r="J124" s="24" t="e">
        <f t="shared" si="9"/>
        <v>#DIV/0!</v>
      </c>
      <c r="K124" s="9"/>
    </row>
    <row r="125" spans="1:11" hidden="1" x14ac:dyDescent="0.25">
      <c r="A125" s="7" t="s">
        <v>11</v>
      </c>
      <c r="C125" s="8"/>
      <c r="D125" s="8"/>
      <c r="E125" s="8"/>
      <c r="F125" s="29" t="e">
        <v>#DIV/0!</v>
      </c>
      <c r="G125" s="9"/>
      <c r="H125" s="9"/>
      <c r="I125" s="9"/>
      <c r="J125" s="24" t="e">
        <f t="shared" si="9"/>
        <v>#DIV/0!</v>
      </c>
      <c r="K125" s="9"/>
    </row>
    <row r="126" spans="1:11" hidden="1" x14ac:dyDescent="0.25">
      <c r="A126" s="7" t="s">
        <v>11</v>
      </c>
      <c r="C126" s="8"/>
      <c r="D126" s="8"/>
      <c r="E126" s="8"/>
      <c r="F126" s="29" t="e">
        <v>#DIV/0!</v>
      </c>
      <c r="G126" s="9"/>
      <c r="H126" s="9"/>
      <c r="I126" s="9"/>
      <c r="J126" s="24" t="e">
        <f t="shared" si="9"/>
        <v>#DIV/0!</v>
      </c>
      <c r="K126" s="9"/>
    </row>
    <row r="127" spans="1:11" hidden="1" x14ac:dyDescent="0.25">
      <c r="A127" s="7" t="s">
        <v>11</v>
      </c>
      <c r="C127" s="8"/>
      <c r="D127" s="8"/>
      <c r="E127" s="8"/>
      <c r="F127" s="29" t="e">
        <v>#DIV/0!</v>
      </c>
      <c r="G127" s="9"/>
      <c r="H127" s="9"/>
      <c r="I127" s="9"/>
      <c r="J127" s="24" t="e">
        <f t="shared" si="9"/>
        <v>#DIV/0!</v>
      </c>
      <c r="K127" s="9"/>
    </row>
    <row r="128" spans="1:11" hidden="1" x14ac:dyDescent="0.25">
      <c r="A128" s="7" t="s">
        <v>11</v>
      </c>
      <c r="C128" s="8"/>
      <c r="D128" s="8"/>
      <c r="E128" s="8"/>
      <c r="F128" s="29" t="e">
        <v>#DIV/0!</v>
      </c>
      <c r="G128" s="9"/>
      <c r="H128" s="9"/>
      <c r="I128" s="9"/>
      <c r="J128" s="24" t="e">
        <f t="shared" si="9"/>
        <v>#DIV/0!</v>
      </c>
      <c r="K128" s="9"/>
    </row>
    <row r="129" spans="1:11" hidden="1" x14ac:dyDescent="0.25">
      <c r="A129" s="7" t="s">
        <v>11</v>
      </c>
      <c r="C129" s="8"/>
      <c r="D129" s="8"/>
      <c r="E129" s="8"/>
      <c r="F129" s="29" t="e">
        <v>#DIV/0!</v>
      </c>
      <c r="G129" s="9"/>
      <c r="H129" s="9"/>
      <c r="I129" s="9"/>
      <c r="J129" s="24" t="e">
        <f t="shared" si="9"/>
        <v>#DIV/0!</v>
      </c>
      <c r="K129" s="9"/>
    </row>
    <row r="130" spans="1:11" hidden="1" x14ac:dyDescent="0.25">
      <c r="A130" s="7" t="s">
        <v>11</v>
      </c>
      <c r="C130" s="8"/>
      <c r="D130" s="8"/>
      <c r="E130" s="8"/>
      <c r="F130" s="29" t="e">
        <v>#DIV/0!</v>
      </c>
      <c r="G130" s="9"/>
      <c r="H130" s="9"/>
      <c r="I130" s="9"/>
      <c r="J130" s="24" t="e">
        <f t="shared" si="9"/>
        <v>#DIV/0!</v>
      </c>
      <c r="K130" s="9"/>
    </row>
    <row r="131" spans="1:11" hidden="1" x14ac:dyDescent="0.25">
      <c r="A131" s="7" t="s">
        <v>11</v>
      </c>
      <c r="C131" s="8"/>
      <c r="D131" s="8"/>
      <c r="E131" s="8"/>
      <c r="F131" s="29" t="e">
        <v>#DIV/0!</v>
      </c>
      <c r="G131" s="9"/>
      <c r="H131" s="9"/>
      <c r="I131" s="9"/>
      <c r="J131" s="24" t="e">
        <f t="shared" si="9"/>
        <v>#DIV/0!</v>
      </c>
      <c r="K131" s="9"/>
    </row>
    <row r="132" spans="1:11" hidden="1" x14ac:dyDescent="0.25">
      <c r="A132" s="7" t="s">
        <v>11</v>
      </c>
      <c r="C132" s="8"/>
      <c r="D132" s="8"/>
      <c r="E132" s="8"/>
      <c r="F132" s="29" t="e">
        <v>#DIV/0!</v>
      </c>
      <c r="G132" s="9"/>
      <c r="H132" s="9"/>
      <c r="I132" s="9"/>
      <c r="J132" s="24" t="e">
        <f t="shared" si="9"/>
        <v>#DIV/0!</v>
      </c>
      <c r="K132" s="9"/>
    </row>
    <row r="133" spans="1:11" hidden="1" x14ac:dyDescent="0.25">
      <c r="A133" s="7" t="s">
        <v>11</v>
      </c>
      <c r="C133" s="8"/>
      <c r="D133" s="8"/>
      <c r="E133" s="8"/>
      <c r="F133" s="29" t="e">
        <v>#DIV/0!</v>
      </c>
      <c r="G133" s="9"/>
      <c r="H133" s="9"/>
      <c r="I133" s="9"/>
      <c r="J133" s="24" t="e">
        <f t="shared" si="9"/>
        <v>#DIV/0!</v>
      </c>
      <c r="K133" s="9"/>
    </row>
    <row r="134" spans="1:11" hidden="1" x14ac:dyDescent="0.25">
      <c r="A134" s="7" t="s">
        <v>11</v>
      </c>
      <c r="C134" s="8"/>
      <c r="D134" s="8"/>
      <c r="E134" s="8"/>
      <c r="F134" s="29" t="e">
        <v>#DIV/0!</v>
      </c>
      <c r="G134" s="9"/>
      <c r="H134" s="9"/>
      <c r="I134" s="9"/>
      <c r="J134" s="24" t="e">
        <f t="shared" si="9"/>
        <v>#DIV/0!</v>
      </c>
      <c r="K134" s="9"/>
    </row>
    <row r="135" spans="1:11" hidden="1" x14ac:dyDescent="0.25">
      <c r="A135" s="7" t="s">
        <v>11</v>
      </c>
      <c r="C135" s="8"/>
      <c r="D135" s="8"/>
      <c r="E135" s="8"/>
      <c r="F135" s="29" t="e">
        <v>#DIV/0!</v>
      </c>
      <c r="G135" s="9"/>
      <c r="H135" s="9"/>
      <c r="I135" s="9"/>
      <c r="J135" s="24" t="e">
        <f t="shared" si="9"/>
        <v>#DIV/0!</v>
      </c>
      <c r="K135" s="9"/>
    </row>
    <row r="136" spans="1:11" hidden="1" x14ac:dyDescent="0.25">
      <c r="A136" s="7" t="s">
        <v>11</v>
      </c>
      <c r="C136" s="8"/>
      <c r="D136" s="8"/>
      <c r="E136" s="8"/>
      <c r="F136" s="29" t="e">
        <v>#DIV/0!</v>
      </c>
      <c r="G136" s="9"/>
      <c r="H136" s="9"/>
      <c r="I136" s="9"/>
      <c r="J136" s="24" t="e">
        <f t="shared" si="9"/>
        <v>#DIV/0!</v>
      </c>
      <c r="K136" s="9"/>
    </row>
    <row r="137" spans="1:11" hidden="1" x14ac:dyDescent="0.25">
      <c r="A137" s="7" t="s">
        <v>11</v>
      </c>
      <c r="C137" s="8"/>
      <c r="D137" s="8"/>
      <c r="E137" s="8"/>
      <c r="F137" s="29" t="e">
        <v>#DIV/0!</v>
      </c>
      <c r="G137" s="9"/>
      <c r="H137" s="9"/>
      <c r="I137" s="9"/>
      <c r="J137" s="24" t="e">
        <f t="shared" si="9"/>
        <v>#DIV/0!</v>
      </c>
      <c r="K137" s="9"/>
    </row>
    <row r="138" spans="1:11" hidden="1" x14ac:dyDescent="0.25">
      <c r="A138" s="7" t="s">
        <v>11</v>
      </c>
      <c r="C138" s="8"/>
      <c r="D138" s="8"/>
      <c r="E138" s="8"/>
      <c r="F138" s="29" t="e">
        <v>#DIV/0!</v>
      </c>
      <c r="G138" s="9"/>
      <c r="H138" s="9"/>
      <c r="I138" s="9"/>
      <c r="J138" s="24" t="e">
        <f t="shared" si="9"/>
        <v>#DIV/0!</v>
      </c>
      <c r="K138" s="9"/>
    </row>
    <row r="139" spans="1:11" hidden="1" x14ac:dyDescent="0.25">
      <c r="A139" s="7" t="s">
        <v>11</v>
      </c>
      <c r="C139" s="8"/>
      <c r="D139" s="8"/>
      <c r="E139" s="8"/>
      <c r="F139" s="29" t="e">
        <v>#DIV/0!</v>
      </c>
      <c r="G139" s="9"/>
      <c r="H139" s="9"/>
      <c r="I139" s="9"/>
      <c r="J139" s="24" t="e">
        <f t="shared" si="9"/>
        <v>#DIV/0!</v>
      </c>
      <c r="K139" s="9"/>
    </row>
    <row r="140" spans="1:11" hidden="1" x14ac:dyDescent="0.25">
      <c r="A140" s="7" t="s">
        <v>11</v>
      </c>
      <c r="C140" s="8"/>
      <c r="D140" s="8"/>
      <c r="E140" s="8"/>
      <c r="F140" s="29" t="e">
        <v>#DIV/0!</v>
      </c>
      <c r="G140" s="9"/>
      <c r="H140" s="9"/>
      <c r="I140" s="9"/>
      <c r="J140" s="24" t="e">
        <f t="shared" si="9"/>
        <v>#DIV/0!</v>
      </c>
      <c r="K140" s="9"/>
    </row>
    <row r="141" spans="1:11" hidden="1" x14ac:dyDescent="0.25">
      <c r="A141" s="7" t="s">
        <v>11</v>
      </c>
      <c r="C141" s="8"/>
      <c r="D141" s="8"/>
      <c r="E141" s="8"/>
      <c r="F141" s="29" t="e">
        <v>#DIV/0!</v>
      </c>
      <c r="G141" s="9"/>
      <c r="H141" s="9"/>
      <c r="I141" s="9"/>
      <c r="J141" s="24" t="e">
        <f t="shared" si="9"/>
        <v>#DIV/0!</v>
      </c>
      <c r="K141" s="9"/>
    </row>
    <row r="142" spans="1:11" hidden="1" x14ac:dyDescent="0.25">
      <c r="A142" s="7" t="s">
        <v>11</v>
      </c>
      <c r="C142" s="8"/>
      <c r="D142" s="8"/>
      <c r="E142" s="8"/>
      <c r="F142" s="29" t="e">
        <v>#DIV/0!</v>
      </c>
      <c r="G142" s="9"/>
      <c r="H142" s="9"/>
      <c r="I142" s="9"/>
      <c r="J142" s="24" t="e">
        <f t="shared" si="9"/>
        <v>#DIV/0!</v>
      </c>
      <c r="K142" s="9"/>
    </row>
    <row r="143" spans="1:11" hidden="1" x14ac:dyDescent="0.25">
      <c r="A143" s="7" t="s">
        <v>11</v>
      </c>
      <c r="C143" s="8"/>
      <c r="D143" s="8"/>
      <c r="E143" s="8"/>
      <c r="F143" s="29" t="e">
        <v>#DIV/0!</v>
      </c>
      <c r="G143" s="9"/>
      <c r="H143" s="9"/>
      <c r="I143" s="9"/>
      <c r="J143" s="24" t="e">
        <f t="shared" si="9"/>
        <v>#DIV/0!</v>
      </c>
      <c r="K143" s="9"/>
    </row>
    <row r="144" spans="1:11" hidden="1" x14ac:dyDescent="0.25">
      <c r="A144" s="7" t="s">
        <v>11</v>
      </c>
      <c r="C144" s="8"/>
      <c r="D144" s="8"/>
      <c r="E144" s="8"/>
      <c r="F144" s="29" t="e">
        <v>#DIV/0!</v>
      </c>
      <c r="G144" s="9"/>
      <c r="H144" s="9"/>
      <c r="I144" s="9"/>
      <c r="J144" s="24" t="e">
        <f t="shared" si="9"/>
        <v>#DIV/0!</v>
      </c>
      <c r="K144" s="9"/>
    </row>
    <row r="145" spans="1:11" hidden="1" x14ac:dyDescent="0.25">
      <c r="A145" s="7" t="s">
        <v>11</v>
      </c>
      <c r="C145" s="8"/>
      <c r="D145" s="8"/>
      <c r="E145" s="8"/>
      <c r="F145" s="29" t="e">
        <v>#DIV/0!</v>
      </c>
      <c r="G145" s="9"/>
      <c r="H145" s="9"/>
      <c r="I145" s="9"/>
      <c r="J145" s="24" t="e">
        <f t="shared" si="9"/>
        <v>#DIV/0!</v>
      </c>
      <c r="K145" s="9"/>
    </row>
    <row r="146" spans="1:11" hidden="1" x14ac:dyDescent="0.25">
      <c r="A146" s="7" t="s">
        <v>11</v>
      </c>
      <c r="C146" s="8"/>
      <c r="D146" s="8"/>
      <c r="E146" s="8"/>
      <c r="F146" s="29" t="e">
        <v>#DIV/0!</v>
      </c>
      <c r="G146" s="9"/>
      <c r="H146" s="9"/>
      <c r="I146" s="9"/>
      <c r="J146" s="24" t="e">
        <f t="shared" si="9"/>
        <v>#DIV/0!</v>
      </c>
      <c r="K146" s="9"/>
    </row>
    <row r="147" spans="1:11" hidden="1" x14ac:dyDescent="0.25">
      <c r="A147" s="7" t="s">
        <v>11</v>
      </c>
      <c r="C147" s="8"/>
      <c r="D147" s="8"/>
      <c r="E147" s="8"/>
      <c r="F147" s="29" t="e">
        <v>#DIV/0!</v>
      </c>
      <c r="G147" s="9"/>
      <c r="H147" s="9"/>
      <c r="I147" s="9"/>
      <c r="J147" s="24" t="e">
        <f t="shared" si="9"/>
        <v>#DIV/0!</v>
      </c>
      <c r="K147" s="9"/>
    </row>
    <row r="148" spans="1:11" hidden="1" x14ac:dyDescent="0.25">
      <c r="A148" s="7" t="s">
        <v>11</v>
      </c>
      <c r="C148" s="8"/>
      <c r="D148" s="8"/>
      <c r="E148" s="8"/>
      <c r="F148" s="29" t="e">
        <v>#DIV/0!</v>
      </c>
      <c r="G148" s="9"/>
      <c r="H148" s="9"/>
      <c r="I148" s="9"/>
      <c r="J148" s="24" t="e">
        <f t="shared" si="9"/>
        <v>#DIV/0!</v>
      </c>
      <c r="K148" s="9"/>
    </row>
    <row r="149" spans="1:11" hidden="1" x14ac:dyDescent="0.25">
      <c r="A149" s="7" t="s">
        <v>11</v>
      </c>
      <c r="C149" s="8"/>
      <c r="D149" s="8"/>
      <c r="E149" s="8"/>
      <c r="F149" s="29" t="e">
        <v>#DIV/0!</v>
      </c>
      <c r="G149" s="9"/>
      <c r="H149" s="9"/>
      <c r="I149" s="9"/>
      <c r="J149" s="24" t="e">
        <f t="shared" si="9"/>
        <v>#DIV/0!</v>
      </c>
      <c r="K149" s="9"/>
    </row>
    <row r="152" spans="1:11" x14ac:dyDescent="0.25">
      <c r="A152" s="13" t="s">
        <v>2</v>
      </c>
      <c r="C152" s="14"/>
      <c r="D152" s="14"/>
      <c r="E152" s="14"/>
      <c r="F152" s="14"/>
      <c r="G152" s="14"/>
      <c r="H152" s="14"/>
      <c r="I152" s="14"/>
      <c r="J152" s="14"/>
      <c r="K152" s="14"/>
    </row>
    <row r="153" spans="1:11" ht="48.75" customHeight="1" x14ac:dyDescent="0.25">
      <c r="A153" s="129" t="s">
        <v>6</v>
      </c>
      <c r="B153" s="129"/>
      <c r="C153" s="129"/>
      <c r="D153" s="129"/>
      <c r="E153" s="129"/>
      <c r="F153" s="129"/>
      <c r="G153" s="129"/>
      <c r="H153" s="12"/>
      <c r="I153" s="12"/>
      <c r="J153" s="12"/>
      <c r="K153" s="12"/>
    </row>
    <row r="154" spans="1:11" ht="18" customHeight="1" x14ac:dyDescent="0.25">
      <c r="A154" s="22" t="s">
        <v>8</v>
      </c>
      <c r="E154" s="14"/>
      <c r="F154" s="14"/>
      <c r="G154" s="14"/>
      <c r="H154" s="14"/>
      <c r="I154" s="14"/>
      <c r="J154" s="14"/>
      <c r="K154" s="14"/>
    </row>
    <row r="155" spans="1:11" customFormat="1" ht="15" x14ac:dyDescent="0.25">
      <c r="A155" s="33" t="s">
        <v>82</v>
      </c>
      <c r="B155" s="33"/>
      <c r="C155" s="34"/>
      <c r="D155" s="34"/>
      <c r="E155" s="33"/>
      <c r="F155" s="33"/>
      <c r="G155" s="33"/>
      <c r="H155" s="33"/>
      <c r="I155" s="33"/>
      <c r="J155" s="33"/>
      <c r="K155" s="33"/>
    </row>
    <row r="156" spans="1:11" customFormat="1" ht="15" x14ac:dyDescent="0.25">
      <c r="A156" s="33" t="s">
        <v>83</v>
      </c>
      <c r="B156" s="33"/>
      <c r="C156" s="34"/>
      <c r="D156" s="34"/>
      <c r="E156" s="33"/>
      <c r="F156" s="33"/>
      <c r="G156" s="33"/>
      <c r="H156" s="33"/>
      <c r="I156" s="33"/>
      <c r="J156" s="33"/>
      <c r="K156" s="33"/>
    </row>
    <row r="157" spans="1:11" customFormat="1" ht="15" x14ac:dyDescent="0.25">
      <c r="A157" s="33" t="s">
        <v>84</v>
      </c>
      <c r="B157" s="33"/>
      <c r="C157" s="34"/>
      <c r="D157" s="34"/>
      <c r="E157" s="33"/>
      <c r="F157" s="33"/>
      <c r="G157" s="33"/>
      <c r="H157" s="33"/>
      <c r="I157" s="33"/>
      <c r="J157" s="33"/>
      <c r="K157" s="33"/>
    </row>
    <row r="158" spans="1:11" ht="18" customHeight="1" x14ac:dyDescent="0.25">
      <c r="A158" s="14"/>
      <c r="C158" s="22"/>
      <c r="D158" s="22"/>
      <c r="E158" s="14"/>
      <c r="F158" s="14"/>
      <c r="G158" s="14"/>
      <c r="H158" s="14"/>
      <c r="I158" s="14"/>
      <c r="J158" s="14"/>
      <c r="K158" s="14"/>
    </row>
    <row r="159" spans="1:11" ht="18" customHeight="1" x14ac:dyDescent="0.3">
      <c r="A159" s="14" t="s">
        <v>25</v>
      </c>
      <c r="C159" s="22"/>
      <c r="D159" s="22"/>
      <c r="E159" s="14"/>
      <c r="F159" s="14"/>
      <c r="G159" s="14"/>
      <c r="H159" s="14"/>
      <c r="I159" s="14"/>
      <c r="J159" s="14"/>
      <c r="K159" s="14"/>
    </row>
    <row r="160" spans="1:11" ht="18" customHeight="1" x14ac:dyDescent="0.25">
      <c r="A160" s="14"/>
      <c r="C160" s="22"/>
      <c r="D160" s="22"/>
      <c r="E160" s="14"/>
      <c r="F160" s="14"/>
      <c r="G160" s="14"/>
      <c r="H160" s="14"/>
      <c r="I160" s="14"/>
      <c r="J160" s="14"/>
      <c r="K160" s="14"/>
    </row>
    <row r="161" spans="1:11" ht="37.5" customHeight="1" x14ac:dyDescent="0.25">
      <c r="A161" s="116" t="s">
        <v>12</v>
      </c>
      <c r="B161" s="116"/>
      <c r="C161" s="116"/>
      <c r="D161" s="116"/>
      <c r="E161" s="116"/>
      <c r="F161" s="116"/>
      <c r="G161" s="116"/>
      <c r="H161" s="116"/>
      <c r="I161" s="116"/>
      <c r="J161" s="116"/>
      <c r="K161" s="116"/>
    </row>
    <row r="162" spans="1:11" ht="18" customHeight="1" x14ac:dyDescent="0.25">
      <c r="A162" s="117" t="s">
        <v>18</v>
      </c>
      <c r="B162" s="117"/>
      <c r="C162" s="117"/>
      <c r="D162" s="117"/>
      <c r="E162" s="117"/>
      <c r="F162" s="117"/>
      <c r="G162" s="117"/>
      <c r="H162" s="117"/>
      <c r="I162" s="117"/>
      <c r="J162" s="117"/>
      <c r="K162" s="117"/>
    </row>
    <row r="163" spans="1:11" x14ac:dyDescent="0.25">
      <c r="A163" s="21"/>
      <c r="B163" s="21"/>
      <c r="C163" s="21"/>
      <c r="D163" s="21"/>
      <c r="E163" s="21"/>
      <c r="F163" s="21"/>
      <c r="G163" s="21"/>
      <c r="H163" s="21"/>
      <c r="I163" s="21"/>
      <c r="J163" s="21"/>
      <c r="K163" s="21"/>
    </row>
    <row r="165" spans="1:11" x14ac:dyDescent="0.25">
      <c r="A165" s="2" t="s">
        <v>4</v>
      </c>
    </row>
    <row r="166" spans="1:11" ht="18" customHeight="1" x14ac:dyDescent="0.25"/>
    <row r="167" spans="1:11" x14ac:dyDescent="0.25">
      <c r="A167" s="2" t="s">
        <v>80</v>
      </c>
    </row>
    <row r="168" spans="1:11" x14ac:dyDescent="0.25">
      <c r="A168" s="2" t="s">
        <v>81</v>
      </c>
    </row>
  </sheetData>
  <mergeCells count="15">
    <mergeCell ref="A161:K161"/>
    <mergeCell ref="A162:K162"/>
    <mergeCell ref="A2:K2"/>
    <mergeCell ref="J1:K1"/>
    <mergeCell ref="C7:C9"/>
    <mergeCell ref="D7:F7"/>
    <mergeCell ref="G7:J7"/>
    <mergeCell ref="K7:K9"/>
    <mergeCell ref="D8:D9"/>
    <mergeCell ref="E8:E9"/>
    <mergeCell ref="F8:F9"/>
    <mergeCell ref="G8:G9"/>
    <mergeCell ref="A7:A9"/>
    <mergeCell ref="A153:G153"/>
    <mergeCell ref="B7:B9"/>
  </mergeCells>
  <pageMargins left="0.31496062992125984" right="0.31496062992125984" top="0.55118110236220474" bottom="0.35433070866141736" header="0.31496062992125984" footer="0.31496062992125984"/>
  <pageSetup paperSize="9"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CC8AF-28E7-4822-8328-2C39EF658228}">
  <dimension ref="A1:G12"/>
  <sheetViews>
    <sheetView tabSelected="1" zoomScale="90" zoomScaleNormal="90" workbookViewId="0">
      <selection activeCell="K9" sqref="K9"/>
    </sheetView>
  </sheetViews>
  <sheetFormatPr defaultRowHeight="15" x14ac:dyDescent="0.25"/>
  <cols>
    <col min="1" max="1" width="5.85546875" customWidth="1"/>
    <col min="2" max="2" width="43" customWidth="1"/>
    <col min="3" max="3" width="26" customWidth="1"/>
    <col min="4" max="4" width="20.28515625" customWidth="1"/>
    <col min="5" max="5" width="23.28515625" customWidth="1"/>
    <col min="6" max="6" width="11.28515625" customWidth="1"/>
    <col min="7" max="7" width="10.85546875" bestFit="1" customWidth="1"/>
  </cols>
  <sheetData>
    <row r="1" spans="1:7" ht="51.75" customHeight="1" x14ac:dyDescent="0.25">
      <c r="C1" s="130" t="s">
        <v>134</v>
      </c>
      <c r="D1" s="130"/>
      <c r="E1" s="130"/>
    </row>
    <row r="3" spans="1:7" ht="46.5" customHeight="1" x14ac:dyDescent="0.25">
      <c r="A3" s="118" t="s">
        <v>217</v>
      </c>
      <c r="B3" s="118"/>
      <c r="C3" s="118"/>
      <c r="D3" s="118"/>
      <c r="E3" s="118"/>
    </row>
    <row r="4" spans="1:7" ht="16.5" x14ac:dyDescent="0.25">
      <c r="A4" s="35"/>
      <c r="B4" s="35"/>
    </row>
    <row r="5" spans="1:7" ht="15.75" thickBot="1" x14ac:dyDescent="0.3">
      <c r="A5" s="38"/>
    </row>
    <row r="6" spans="1:7" ht="15.75" x14ac:dyDescent="0.25">
      <c r="A6" s="131"/>
      <c r="B6" s="132"/>
      <c r="C6" s="135" t="s">
        <v>0</v>
      </c>
      <c r="D6" s="136"/>
      <c r="E6" s="137"/>
    </row>
    <row r="7" spans="1:7" ht="135" customHeight="1" x14ac:dyDescent="0.25">
      <c r="A7" s="133"/>
      <c r="B7" s="134"/>
      <c r="C7" s="39" t="s">
        <v>86</v>
      </c>
      <c r="D7" s="40" t="s">
        <v>140</v>
      </c>
      <c r="E7" s="41" t="s">
        <v>141</v>
      </c>
    </row>
    <row r="8" spans="1:7" ht="15.75" x14ac:dyDescent="0.25">
      <c r="A8" s="138" t="s">
        <v>0</v>
      </c>
      <c r="B8" s="139"/>
      <c r="C8" s="42">
        <f>SUM(C9:C12)</f>
        <v>29326.750000000007</v>
      </c>
      <c r="D8" s="43">
        <f>SUM(D9:D12)</f>
        <v>255218.59999999998</v>
      </c>
      <c r="E8" s="44">
        <f>SUM(E9:E12)</f>
        <v>315419</v>
      </c>
      <c r="G8" s="37"/>
    </row>
    <row r="9" spans="1:7" s="70" customFormat="1" ht="15.75" x14ac:dyDescent="0.25">
      <c r="A9" s="45">
        <v>1</v>
      </c>
      <c r="B9" s="102" t="s">
        <v>153</v>
      </c>
      <c r="C9" s="75">
        <f>NMPD_sum_darbs_marts_maijs!E11</f>
        <v>26198.090000000007</v>
      </c>
      <c r="D9" s="76">
        <f>NMPD_sum_darbs_marts_maijs!H11</f>
        <v>197406.59999999998</v>
      </c>
      <c r="E9" s="69">
        <f>ROUNDUP(NMPD_sum_darbs_marts_maijs!I11,0)</f>
        <v>243975</v>
      </c>
    </row>
    <row r="10" spans="1:7" ht="15.75" x14ac:dyDescent="0.25">
      <c r="A10" s="45">
        <v>2</v>
      </c>
      <c r="B10" s="46" t="s">
        <v>91</v>
      </c>
      <c r="C10" s="47">
        <f>SPKC_maijs!E11+SPKC_jūnijs!E11</f>
        <v>203</v>
      </c>
      <c r="D10" s="48">
        <f>SPKC_maijs!H11+SPKC_jūnijs!H11</f>
        <v>3224.7</v>
      </c>
      <c r="E10" s="50">
        <f>ROUNDUP(SPKC_maijs!I11+SPKC_jūnijs!I11,0)</f>
        <v>3979</v>
      </c>
      <c r="F10" s="37"/>
      <c r="G10" s="37"/>
    </row>
    <row r="11" spans="1:7" ht="15.75" x14ac:dyDescent="0.25">
      <c r="A11" s="45">
        <v>3</v>
      </c>
      <c r="B11" s="46" t="s">
        <v>106</v>
      </c>
      <c r="C11" s="47">
        <f>NVD_maijs!E11+NVD_jūnijs!E11</f>
        <v>2518</v>
      </c>
      <c r="D11" s="48">
        <f>NVD_maijs!H11+NVD_jūnijs!H11</f>
        <v>46242.429999999993</v>
      </c>
      <c r="E11" s="50">
        <f>ROUNDUP(NVD_maijs!I11+NVD_jūnijs!I11,0)</f>
        <v>57151</v>
      </c>
      <c r="F11" s="37"/>
    </row>
    <row r="12" spans="1:7" ht="16.5" thickBot="1" x14ac:dyDescent="0.3">
      <c r="A12" s="103">
        <v>4</v>
      </c>
      <c r="B12" s="104" t="s">
        <v>118</v>
      </c>
      <c r="C12" s="99">
        <f>VM_maijs!E11+VM_jūnijs!E11</f>
        <v>407.65999999999997</v>
      </c>
      <c r="D12" s="100">
        <f>VM_maijs!H11+VM_jūnijs!H11</f>
        <v>8344.869999999999</v>
      </c>
      <c r="E12" s="101">
        <f>ROUNDUP(VM_maijs!I11+VM_jūnijs!I11,0)</f>
        <v>10314</v>
      </c>
      <c r="F12" s="37"/>
    </row>
  </sheetData>
  <mergeCells count="5">
    <mergeCell ref="C1:E1"/>
    <mergeCell ref="A3:E3"/>
    <mergeCell ref="A6:B7"/>
    <mergeCell ref="C6:E6"/>
    <mergeCell ref="A8:B8"/>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D7FA0-2050-4ABA-8F4A-95A04AC52FD1}">
  <sheetPr>
    <tabColor theme="7" tint="0.59999389629810485"/>
  </sheetPr>
  <dimension ref="A1:I51"/>
  <sheetViews>
    <sheetView zoomScale="80" zoomScaleNormal="80" workbookViewId="0">
      <selection activeCell="K17" sqref="K17"/>
    </sheetView>
  </sheetViews>
  <sheetFormatPr defaultRowHeight="17.25" x14ac:dyDescent="0.3"/>
  <cols>
    <col min="1" max="1" width="71.5703125" style="2" customWidth="1"/>
    <col min="2" max="2" width="13.5703125" style="2" customWidth="1"/>
    <col min="3" max="3" width="14.42578125" style="2" customWidth="1"/>
    <col min="4" max="4" width="15.85546875" style="2" customWidth="1"/>
    <col min="5" max="5" width="20" style="71" customWidth="1"/>
    <col min="6" max="6" width="14.140625" style="2" customWidth="1"/>
    <col min="7" max="7" width="18.42578125" style="2" customWidth="1"/>
    <col min="8" max="8" width="19.5703125" style="2" customWidth="1"/>
    <col min="9" max="9" width="23.42578125" style="2" customWidth="1"/>
    <col min="10" max="16384" width="9.140625" style="72"/>
  </cols>
  <sheetData>
    <row r="1" spans="1:9" x14ac:dyDescent="0.3">
      <c r="H1" s="144" t="s">
        <v>111</v>
      </c>
      <c r="I1" s="144"/>
    </row>
    <row r="2" spans="1:9" ht="36" customHeight="1" x14ac:dyDescent="0.3">
      <c r="A2" s="118" t="s">
        <v>123</v>
      </c>
      <c r="B2" s="118"/>
      <c r="C2" s="118"/>
      <c r="D2" s="118"/>
      <c r="E2" s="118"/>
      <c r="F2" s="118"/>
      <c r="G2" s="118"/>
      <c r="H2" s="118"/>
      <c r="I2" s="118"/>
    </row>
    <row r="4" spans="1:9" x14ac:dyDescent="0.3">
      <c r="A4" s="2" t="s">
        <v>161</v>
      </c>
    </row>
    <row r="5" spans="1:9" x14ac:dyDescent="0.3">
      <c r="A5" s="52" t="s">
        <v>204</v>
      </c>
    </row>
    <row r="6" spans="1:9" x14ac:dyDescent="0.3">
      <c r="E6" s="73"/>
      <c r="H6" s="16"/>
    </row>
    <row r="7" spans="1:9" s="2" customFormat="1" ht="48.75" customHeight="1" x14ac:dyDescent="0.25">
      <c r="A7" s="145"/>
      <c r="B7" s="145" t="s">
        <v>17</v>
      </c>
      <c r="C7" s="142" t="s">
        <v>19</v>
      </c>
      <c r="D7" s="142"/>
      <c r="E7" s="142"/>
      <c r="F7" s="142" t="s">
        <v>10</v>
      </c>
      <c r="G7" s="142" t="s">
        <v>138</v>
      </c>
      <c r="H7" s="146" t="s">
        <v>193</v>
      </c>
      <c r="I7" s="147" t="s">
        <v>7</v>
      </c>
    </row>
    <row r="8" spans="1:9" s="2" customFormat="1" ht="43.5" customHeight="1" x14ac:dyDescent="0.25">
      <c r="A8" s="145"/>
      <c r="B8" s="145"/>
      <c r="C8" s="140" t="s">
        <v>1</v>
      </c>
      <c r="D8" s="140" t="s">
        <v>137</v>
      </c>
      <c r="E8" s="142" t="s">
        <v>26</v>
      </c>
      <c r="F8" s="142"/>
      <c r="G8" s="142"/>
      <c r="H8" s="146"/>
      <c r="I8" s="147"/>
    </row>
    <row r="9" spans="1:9" s="2" customFormat="1" ht="3" customHeight="1" x14ac:dyDescent="0.25">
      <c r="A9" s="145"/>
      <c r="B9" s="145"/>
      <c r="C9" s="141"/>
      <c r="D9" s="141"/>
      <c r="E9" s="142"/>
      <c r="F9" s="142"/>
      <c r="G9" s="142"/>
      <c r="H9" s="146"/>
      <c r="I9" s="147"/>
    </row>
    <row r="10" spans="1:9" x14ac:dyDescent="0.3">
      <c r="A10" s="77">
        <v>1</v>
      </c>
      <c r="B10" s="77">
        <v>2</v>
      </c>
      <c r="C10" s="77" t="s">
        <v>109</v>
      </c>
      <c r="D10" s="77">
        <v>4</v>
      </c>
      <c r="E10" s="77">
        <v>5</v>
      </c>
      <c r="F10" s="77">
        <v>6</v>
      </c>
      <c r="G10" s="77">
        <v>7</v>
      </c>
      <c r="H10" s="77">
        <v>8</v>
      </c>
      <c r="I10" s="77" t="s">
        <v>124</v>
      </c>
    </row>
    <row r="11" spans="1:9" x14ac:dyDescent="0.3">
      <c r="A11" s="3" t="s">
        <v>0</v>
      </c>
      <c r="B11" s="65">
        <f>B12+B23+B45</f>
        <v>832</v>
      </c>
      <c r="C11" s="65"/>
      <c r="D11" s="65"/>
      <c r="E11" s="65">
        <f t="shared" ref="E11:I11" si="0">E12+E23+E45</f>
        <v>26198.090000000007</v>
      </c>
      <c r="F11" s="65"/>
      <c r="G11" s="66"/>
      <c r="H11" s="66">
        <f t="shared" si="0"/>
        <v>197406.59999999998</v>
      </c>
      <c r="I11" s="66">
        <f t="shared" si="0"/>
        <v>243974.82000000004</v>
      </c>
    </row>
    <row r="12" spans="1:9" x14ac:dyDescent="0.3">
      <c r="A12" s="74" t="s">
        <v>162</v>
      </c>
      <c r="B12" s="79">
        <f t="shared" ref="B12:H12" si="1">SUM(B13:B22)</f>
        <v>36</v>
      </c>
      <c r="C12" s="79"/>
      <c r="D12" s="79"/>
      <c r="E12" s="79">
        <f t="shared" si="1"/>
        <v>1491.09</v>
      </c>
      <c r="F12" s="80"/>
      <c r="G12" s="80"/>
      <c r="H12" s="80">
        <f t="shared" si="1"/>
        <v>17379.900000000001</v>
      </c>
      <c r="I12" s="80">
        <f>SUM(I13:I22)</f>
        <v>21479.81</v>
      </c>
    </row>
    <row r="13" spans="1:9" x14ac:dyDescent="0.3">
      <c r="A13" s="61" t="s">
        <v>157</v>
      </c>
      <c r="B13" s="105">
        <v>1</v>
      </c>
      <c r="C13" s="105">
        <f>D13+E13</f>
        <v>583</v>
      </c>
      <c r="D13" s="105">
        <f>184+151+167</f>
        <v>502</v>
      </c>
      <c r="E13" s="110">
        <v>81</v>
      </c>
      <c r="F13" s="105">
        <v>2040</v>
      </c>
      <c r="G13" s="63">
        <f>F13/168.17</f>
        <v>12.130582149015877</v>
      </c>
      <c r="H13" s="63">
        <f>ROUND(G13*E13,2)</f>
        <v>982.58</v>
      </c>
      <c r="I13" s="63">
        <f>ROUND(H13*1.2359,2)</f>
        <v>1214.3699999999999</v>
      </c>
    </row>
    <row r="14" spans="1:9" ht="33.75" x14ac:dyDescent="0.3">
      <c r="A14" s="61" t="s">
        <v>166</v>
      </c>
      <c r="B14" s="105">
        <v>8</v>
      </c>
      <c r="C14" s="105">
        <f t="shared" ref="C14:C48" si="2">D14+E14</f>
        <v>892.33999999999992</v>
      </c>
      <c r="D14" s="105">
        <v>502</v>
      </c>
      <c r="E14" s="110">
        <v>390.34</v>
      </c>
      <c r="F14" s="105">
        <v>2040</v>
      </c>
      <c r="G14" s="63">
        <f t="shared" ref="G14:G48" si="3">F14/168.17</f>
        <v>12.130582149015877</v>
      </c>
      <c r="H14" s="63">
        <f>ROUND(G14*E14,2)</f>
        <v>4735.05</v>
      </c>
      <c r="I14" s="63">
        <f t="shared" ref="I14:I48" si="4">ROUND(H14*1.2359,2)</f>
        <v>5852.05</v>
      </c>
    </row>
    <row r="15" spans="1:9" x14ac:dyDescent="0.3">
      <c r="A15" s="61" t="s">
        <v>167</v>
      </c>
      <c r="B15" s="105">
        <v>6</v>
      </c>
      <c r="C15" s="105">
        <f t="shared" si="2"/>
        <v>807.36</v>
      </c>
      <c r="D15" s="105">
        <v>502</v>
      </c>
      <c r="E15" s="110">
        <v>305.36</v>
      </c>
      <c r="F15" s="105">
        <v>1810</v>
      </c>
      <c r="G15" s="63">
        <f t="shared" si="3"/>
        <v>10.762918475352324</v>
      </c>
      <c r="H15" s="63">
        <f t="shared" ref="H15:H48" si="5">ROUND(G15*E15,2)</f>
        <v>3286.56</v>
      </c>
      <c r="I15" s="63">
        <f t="shared" si="4"/>
        <v>4061.86</v>
      </c>
    </row>
    <row r="16" spans="1:9" ht="33.75" x14ac:dyDescent="0.3">
      <c r="A16" s="61" t="s">
        <v>168</v>
      </c>
      <c r="B16" s="105">
        <v>1</v>
      </c>
      <c r="C16" s="105">
        <f t="shared" si="2"/>
        <v>541.25</v>
      </c>
      <c r="D16" s="105">
        <v>502</v>
      </c>
      <c r="E16" s="110">
        <v>39.25</v>
      </c>
      <c r="F16" s="105">
        <v>1950</v>
      </c>
      <c r="G16" s="63">
        <f t="shared" si="3"/>
        <v>11.59540940714753</v>
      </c>
      <c r="H16" s="63">
        <f t="shared" si="5"/>
        <v>455.12</v>
      </c>
      <c r="I16" s="63">
        <f t="shared" si="4"/>
        <v>562.48</v>
      </c>
    </row>
    <row r="17" spans="1:9" ht="66.75" x14ac:dyDescent="0.3">
      <c r="A17" s="61" t="s">
        <v>169</v>
      </c>
      <c r="B17" s="105">
        <v>9</v>
      </c>
      <c r="C17" s="105">
        <f t="shared" si="2"/>
        <v>710.16999999999985</v>
      </c>
      <c r="D17" s="105">
        <v>502</v>
      </c>
      <c r="E17" s="110">
        <v>208.1699999999999</v>
      </c>
      <c r="F17" s="105">
        <v>1330</v>
      </c>
      <c r="G17" s="63">
        <f t="shared" si="3"/>
        <v>7.9086638520544694</v>
      </c>
      <c r="H17" s="63">
        <f t="shared" si="5"/>
        <v>1646.35</v>
      </c>
      <c r="I17" s="63">
        <f t="shared" si="4"/>
        <v>2034.72</v>
      </c>
    </row>
    <row r="18" spans="1:9" x14ac:dyDescent="0.3">
      <c r="A18" s="61" t="s">
        <v>170</v>
      </c>
      <c r="B18" s="105">
        <v>1</v>
      </c>
      <c r="C18" s="105">
        <f t="shared" si="2"/>
        <v>521.97</v>
      </c>
      <c r="D18" s="105">
        <v>502</v>
      </c>
      <c r="E18" s="110">
        <v>19.970000000000027</v>
      </c>
      <c r="F18" s="105">
        <v>1700</v>
      </c>
      <c r="G18" s="63">
        <f t="shared" si="3"/>
        <v>10.108818457513232</v>
      </c>
      <c r="H18" s="63">
        <f t="shared" si="5"/>
        <v>201.87</v>
      </c>
      <c r="I18" s="63">
        <f t="shared" si="4"/>
        <v>249.49</v>
      </c>
    </row>
    <row r="19" spans="1:9" x14ac:dyDescent="0.3">
      <c r="A19" s="61" t="s">
        <v>171</v>
      </c>
      <c r="B19" s="105">
        <v>2</v>
      </c>
      <c r="C19" s="105">
        <f t="shared" si="2"/>
        <v>533</v>
      </c>
      <c r="D19" s="105">
        <v>502</v>
      </c>
      <c r="E19" s="110">
        <v>31</v>
      </c>
      <c r="F19" s="105">
        <v>2130</v>
      </c>
      <c r="G19" s="63">
        <f t="shared" si="3"/>
        <v>12.665754890884225</v>
      </c>
      <c r="H19" s="63">
        <f t="shared" si="5"/>
        <v>392.64</v>
      </c>
      <c r="I19" s="63">
        <f t="shared" si="4"/>
        <v>485.26</v>
      </c>
    </row>
    <row r="20" spans="1:9" x14ac:dyDescent="0.3">
      <c r="A20" s="61" t="s">
        <v>172</v>
      </c>
      <c r="B20" s="105">
        <v>3</v>
      </c>
      <c r="C20" s="105">
        <f t="shared" si="2"/>
        <v>696</v>
      </c>
      <c r="D20" s="105">
        <v>502</v>
      </c>
      <c r="E20" s="110">
        <v>194</v>
      </c>
      <c r="F20" s="105">
        <v>2350</v>
      </c>
      <c r="G20" s="63">
        <f t="shared" si="3"/>
        <v>13.973954926562408</v>
      </c>
      <c r="H20" s="63">
        <f t="shared" si="5"/>
        <v>2710.95</v>
      </c>
      <c r="I20" s="63">
        <f t="shared" si="4"/>
        <v>3350.46</v>
      </c>
    </row>
    <row r="21" spans="1:9" x14ac:dyDescent="0.3">
      <c r="A21" s="61" t="s">
        <v>205</v>
      </c>
      <c r="B21" s="105">
        <v>1</v>
      </c>
      <c r="C21" s="105">
        <f t="shared" si="2"/>
        <v>504</v>
      </c>
      <c r="D21" s="105">
        <v>502</v>
      </c>
      <c r="E21" s="110">
        <v>2</v>
      </c>
      <c r="F21" s="105">
        <v>2130</v>
      </c>
      <c r="G21" s="63">
        <f t="shared" si="3"/>
        <v>12.665754890884225</v>
      </c>
      <c r="H21" s="63">
        <f t="shared" si="5"/>
        <v>25.33</v>
      </c>
      <c r="I21" s="63">
        <f t="shared" si="4"/>
        <v>31.31</v>
      </c>
    </row>
    <row r="22" spans="1:9" x14ac:dyDescent="0.3">
      <c r="A22" s="61" t="s">
        <v>173</v>
      </c>
      <c r="B22" s="105">
        <v>4</v>
      </c>
      <c r="C22" s="105">
        <f t="shared" si="2"/>
        <v>722</v>
      </c>
      <c r="D22" s="105">
        <v>502</v>
      </c>
      <c r="E22" s="110">
        <v>220</v>
      </c>
      <c r="F22" s="105">
        <v>2250</v>
      </c>
      <c r="G22" s="63">
        <f t="shared" si="3"/>
        <v>13.379318546708689</v>
      </c>
      <c r="H22" s="63">
        <f t="shared" si="5"/>
        <v>2943.45</v>
      </c>
      <c r="I22" s="63">
        <f t="shared" si="4"/>
        <v>3637.81</v>
      </c>
    </row>
    <row r="23" spans="1:9" ht="33.75" x14ac:dyDescent="0.3">
      <c r="A23" s="74" t="s">
        <v>163</v>
      </c>
      <c r="B23" s="106">
        <f>SUM(B24:B44)</f>
        <v>616</v>
      </c>
      <c r="C23" s="106"/>
      <c r="D23" s="106"/>
      <c r="E23" s="106">
        <f t="shared" ref="E23:I23" si="6">SUM(E24:E44)</f>
        <v>20736.720000000008</v>
      </c>
      <c r="F23" s="107"/>
      <c r="G23" s="107"/>
      <c r="H23" s="107">
        <f t="shared" si="6"/>
        <v>159390.76999999999</v>
      </c>
      <c r="I23" s="107">
        <f t="shared" si="6"/>
        <v>196991.06000000003</v>
      </c>
    </row>
    <row r="24" spans="1:9" x14ac:dyDescent="0.3">
      <c r="A24" s="61" t="s">
        <v>174</v>
      </c>
      <c r="B24" s="105">
        <v>355</v>
      </c>
      <c r="C24" s="105">
        <f t="shared" si="2"/>
        <v>12517.150000000003</v>
      </c>
      <c r="D24" s="105">
        <v>502</v>
      </c>
      <c r="E24" s="110">
        <v>12015.150000000003</v>
      </c>
      <c r="F24" s="105">
        <v>1330</v>
      </c>
      <c r="G24" s="63">
        <f t="shared" si="3"/>
        <v>7.9086638520544694</v>
      </c>
      <c r="H24" s="63">
        <f t="shared" si="5"/>
        <v>95023.78</v>
      </c>
      <c r="I24" s="63">
        <f t="shared" si="4"/>
        <v>117439.89</v>
      </c>
    </row>
    <row r="25" spans="1:9" x14ac:dyDescent="0.3">
      <c r="A25" s="61" t="s">
        <v>175</v>
      </c>
      <c r="B25" s="67">
        <v>2</v>
      </c>
      <c r="C25" s="67">
        <f t="shared" si="2"/>
        <v>688.17</v>
      </c>
      <c r="D25" s="67">
        <v>502</v>
      </c>
      <c r="E25" s="111">
        <v>186.16999999999996</v>
      </c>
      <c r="F25" s="67">
        <v>1310</v>
      </c>
      <c r="G25" s="63">
        <f t="shared" ref="G25" si="7">F25/168.17</f>
        <v>7.7897365760837252</v>
      </c>
      <c r="H25" s="63">
        <f t="shared" ref="H25" si="8">ROUND(G25*E25,2)</f>
        <v>1450.22</v>
      </c>
      <c r="I25" s="63">
        <f t="shared" ref="I25" si="9">ROUND(H25*1.2359,2)</f>
        <v>1792.33</v>
      </c>
    </row>
    <row r="26" spans="1:9" x14ac:dyDescent="0.3">
      <c r="A26" s="61" t="s">
        <v>176</v>
      </c>
      <c r="B26" s="105">
        <v>1</v>
      </c>
      <c r="C26" s="105">
        <f t="shared" si="2"/>
        <v>532</v>
      </c>
      <c r="D26" s="105">
        <v>502</v>
      </c>
      <c r="E26" s="110">
        <v>30</v>
      </c>
      <c r="F26" s="105">
        <v>1310</v>
      </c>
      <c r="G26" s="63">
        <f t="shared" si="3"/>
        <v>7.7897365760837252</v>
      </c>
      <c r="H26" s="63">
        <f t="shared" si="5"/>
        <v>233.69</v>
      </c>
      <c r="I26" s="63">
        <f t="shared" si="4"/>
        <v>288.82</v>
      </c>
    </row>
    <row r="27" spans="1:9" x14ac:dyDescent="0.3">
      <c r="A27" s="61" t="s">
        <v>177</v>
      </c>
      <c r="B27" s="105">
        <v>5</v>
      </c>
      <c r="C27" s="105">
        <f t="shared" si="2"/>
        <v>794.17</v>
      </c>
      <c r="D27" s="105">
        <v>502</v>
      </c>
      <c r="E27" s="110">
        <v>292.16999999999996</v>
      </c>
      <c r="F27" s="105">
        <v>1310</v>
      </c>
      <c r="G27" s="63">
        <f t="shared" si="3"/>
        <v>7.7897365760837252</v>
      </c>
      <c r="H27" s="63">
        <f t="shared" si="5"/>
        <v>2275.9299999999998</v>
      </c>
      <c r="I27" s="63">
        <f t="shared" si="4"/>
        <v>2812.82</v>
      </c>
    </row>
    <row r="28" spans="1:9" x14ac:dyDescent="0.3">
      <c r="A28" s="61" t="s">
        <v>178</v>
      </c>
      <c r="B28" s="105">
        <v>28</v>
      </c>
      <c r="C28" s="105">
        <f t="shared" si="2"/>
        <v>1369.7199999999998</v>
      </c>
      <c r="D28" s="105">
        <v>502</v>
      </c>
      <c r="E28" s="110">
        <v>867.71999999999991</v>
      </c>
      <c r="F28" s="105">
        <v>1410</v>
      </c>
      <c r="G28" s="63">
        <f t="shared" si="3"/>
        <v>8.3843729559374456</v>
      </c>
      <c r="H28" s="63">
        <f t="shared" si="5"/>
        <v>7275.29</v>
      </c>
      <c r="I28" s="63">
        <f t="shared" si="4"/>
        <v>8991.5300000000007</v>
      </c>
    </row>
    <row r="29" spans="1:9" x14ac:dyDescent="0.3">
      <c r="A29" s="61" t="s">
        <v>179</v>
      </c>
      <c r="B29" s="105">
        <v>7</v>
      </c>
      <c r="C29" s="105">
        <f t="shared" si="2"/>
        <v>800.6700000000003</v>
      </c>
      <c r="D29" s="105">
        <v>502</v>
      </c>
      <c r="E29" s="110">
        <v>298.67000000000024</v>
      </c>
      <c r="F29" s="105">
        <v>1510</v>
      </c>
      <c r="G29" s="63">
        <f t="shared" si="3"/>
        <v>8.9790093357911651</v>
      </c>
      <c r="H29" s="63">
        <f t="shared" si="5"/>
        <v>2681.76</v>
      </c>
      <c r="I29" s="63">
        <f t="shared" si="4"/>
        <v>3314.39</v>
      </c>
    </row>
    <row r="30" spans="1:9" x14ac:dyDescent="0.3">
      <c r="A30" s="61" t="s">
        <v>180</v>
      </c>
      <c r="B30" s="105">
        <v>3</v>
      </c>
      <c r="C30" s="105">
        <f t="shared" si="2"/>
        <v>611.37000000000012</v>
      </c>
      <c r="D30" s="105">
        <v>502</v>
      </c>
      <c r="E30" s="110">
        <v>109.37000000000006</v>
      </c>
      <c r="F30" s="105">
        <v>1700</v>
      </c>
      <c r="G30" s="63">
        <f t="shared" si="3"/>
        <v>10.108818457513232</v>
      </c>
      <c r="H30" s="63">
        <f t="shared" si="5"/>
        <v>1105.5999999999999</v>
      </c>
      <c r="I30" s="63">
        <f t="shared" si="4"/>
        <v>1366.41</v>
      </c>
    </row>
    <row r="31" spans="1:9" x14ac:dyDescent="0.3">
      <c r="A31" s="61" t="s">
        <v>206</v>
      </c>
      <c r="B31" s="105">
        <v>1</v>
      </c>
      <c r="C31" s="105">
        <f t="shared" si="2"/>
        <v>577.29000000000008</v>
      </c>
      <c r="D31" s="105">
        <v>502</v>
      </c>
      <c r="E31" s="110">
        <v>75.290000000000077</v>
      </c>
      <c r="F31" s="105">
        <v>1270</v>
      </c>
      <c r="G31" s="63">
        <f t="shared" si="3"/>
        <v>7.5518820241422375</v>
      </c>
      <c r="H31" s="63">
        <f t="shared" si="5"/>
        <v>568.58000000000004</v>
      </c>
      <c r="I31" s="63">
        <f t="shared" si="4"/>
        <v>702.71</v>
      </c>
    </row>
    <row r="32" spans="1:9" x14ac:dyDescent="0.3">
      <c r="A32" s="61" t="s">
        <v>181</v>
      </c>
      <c r="B32" s="105">
        <v>1</v>
      </c>
      <c r="C32" s="105">
        <f t="shared" si="2"/>
        <v>537.26</v>
      </c>
      <c r="D32" s="105">
        <v>502</v>
      </c>
      <c r="E32" s="110">
        <v>35.259999999999991</v>
      </c>
      <c r="F32" s="105">
        <v>1205</v>
      </c>
      <c r="G32" s="63">
        <f t="shared" si="3"/>
        <v>7.1653683772373196</v>
      </c>
      <c r="H32" s="63">
        <f t="shared" si="5"/>
        <v>252.65</v>
      </c>
      <c r="I32" s="63">
        <f t="shared" si="4"/>
        <v>312.25</v>
      </c>
    </row>
    <row r="33" spans="1:9" x14ac:dyDescent="0.3">
      <c r="A33" s="61" t="s">
        <v>182</v>
      </c>
      <c r="B33" s="105">
        <v>14</v>
      </c>
      <c r="C33" s="105">
        <f t="shared" si="2"/>
        <v>887.8599999999999</v>
      </c>
      <c r="D33" s="105">
        <v>502</v>
      </c>
      <c r="E33" s="110">
        <v>385.8599999999999</v>
      </c>
      <c r="F33" s="105">
        <v>1131</v>
      </c>
      <c r="G33" s="63">
        <f t="shared" si="3"/>
        <v>6.7253374561455672</v>
      </c>
      <c r="H33" s="63">
        <f t="shared" si="5"/>
        <v>2595.04</v>
      </c>
      <c r="I33" s="63">
        <f t="shared" si="4"/>
        <v>3207.21</v>
      </c>
    </row>
    <row r="34" spans="1:9" x14ac:dyDescent="0.3">
      <c r="A34" s="61" t="s">
        <v>183</v>
      </c>
      <c r="B34" s="105">
        <v>91</v>
      </c>
      <c r="C34" s="105">
        <f t="shared" si="2"/>
        <v>2869.8500000000004</v>
      </c>
      <c r="D34" s="105">
        <v>502</v>
      </c>
      <c r="E34" s="110">
        <v>2367.8500000000004</v>
      </c>
      <c r="F34" s="105">
        <v>945</v>
      </c>
      <c r="G34" s="63">
        <f t="shared" si="3"/>
        <v>5.6193137896176495</v>
      </c>
      <c r="H34" s="63">
        <f t="shared" si="5"/>
        <v>13305.69</v>
      </c>
      <c r="I34" s="63">
        <f t="shared" si="4"/>
        <v>16444.5</v>
      </c>
    </row>
    <row r="35" spans="1:9" x14ac:dyDescent="0.3">
      <c r="A35" s="61" t="s">
        <v>184</v>
      </c>
      <c r="B35" s="105">
        <v>12</v>
      </c>
      <c r="C35" s="105">
        <f t="shared" si="2"/>
        <v>785.58</v>
      </c>
      <c r="D35" s="105">
        <v>502</v>
      </c>
      <c r="E35" s="110">
        <v>283.58000000000004</v>
      </c>
      <c r="F35" s="105">
        <v>920</v>
      </c>
      <c r="G35" s="63">
        <f t="shared" si="3"/>
        <v>5.4706546946542192</v>
      </c>
      <c r="H35" s="63">
        <f t="shared" si="5"/>
        <v>1551.37</v>
      </c>
      <c r="I35" s="63">
        <f t="shared" si="4"/>
        <v>1917.34</v>
      </c>
    </row>
    <row r="36" spans="1:9" x14ac:dyDescent="0.3">
      <c r="A36" s="61" t="s">
        <v>185</v>
      </c>
      <c r="B36" s="105">
        <v>17</v>
      </c>
      <c r="C36" s="105">
        <f t="shared" si="2"/>
        <v>1050.04</v>
      </c>
      <c r="D36" s="105">
        <v>502</v>
      </c>
      <c r="E36" s="110">
        <v>548.04</v>
      </c>
      <c r="F36" s="105">
        <v>723</v>
      </c>
      <c r="G36" s="63">
        <f t="shared" si="3"/>
        <v>4.2992210263423916</v>
      </c>
      <c r="H36" s="63">
        <f t="shared" si="5"/>
        <v>2356.15</v>
      </c>
      <c r="I36" s="63">
        <f t="shared" si="4"/>
        <v>2911.97</v>
      </c>
    </row>
    <row r="37" spans="1:9" x14ac:dyDescent="0.3">
      <c r="A37" s="61" t="s">
        <v>186</v>
      </c>
      <c r="B37" s="105">
        <v>4</v>
      </c>
      <c r="C37" s="105">
        <f t="shared" si="2"/>
        <v>765</v>
      </c>
      <c r="D37" s="105">
        <v>502</v>
      </c>
      <c r="E37" s="110">
        <v>263</v>
      </c>
      <c r="F37" s="105">
        <v>1820</v>
      </c>
      <c r="G37" s="63">
        <f t="shared" si="3"/>
        <v>10.822382113337694</v>
      </c>
      <c r="H37" s="63">
        <f t="shared" si="5"/>
        <v>2846.29</v>
      </c>
      <c r="I37" s="63">
        <f t="shared" si="4"/>
        <v>3517.73</v>
      </c>
    </row>
    <row r="38" spans="1:9" x14ac:dyDescent="0.3">
      <c r="A38" s="61" t="s">
        <v>187</v>
      </c>
      <c r="B38" s="105">
        <v>12</v>
      </c>
      <c r="C38" s="105">
        <f t="shared" si="2"/>
        <v>815</v>
      </c>
      <c r="D38" s="105">
        <v>502</v>
      </c>
      <c r="E38" s="110">
        <v>313</v>
      </c>
      <c r="F38" s="105">
        <v>1420</v>
      </c>
      <c r="G38" s="63">
        <f t="shared" si="3"/>
        <v>8.4438365939228177</v>
      </c>
      <c r="H38" s="63">
        <f t="shared" si="5"/>
        <v>2642.92</v>
      </c>
      <c r="I38" s="63">
        <f t="shared" si="4"/>
        <v>3266.38</v>
      </c>
    </row>
    <row r="39" spans="1:9" x14ac:dyDescent="0.3">
      <c r="A39" s="61" t="s">
        <v>158</v>
      </c>
      <c r="B39" s="105">
        <v>5</v>
      </c>
      <c r="C39" s="105">
        <f t="shared" si="2"/>
        <v>747</v>
      </c>
      <c r="D39" s="105">
        <v>502</v>
      </c>
      <c r="E39" s="110">
        <v>245</v>
      </c>
      <c r="F39" s="105">
        <v>1550</v>
      </c>
      <c r="G39" s="63">
        <f t="shared" si="3"/>
        <v>9.2168638877326519</v>
      </c>
      <c r="H39" s="63">
        <f t="shared" si="5"/>
        <v>2258.13</v>
      </c>
      <c r="I39" s="63">
        <f t="shared" si="4"/>
        <v>2790.82</v>
      </c>
    </row>
    <row r="40" spans="1:9" x14ac:dyDescent="0.3">
      <c r="A40" s="61" t="s">
        <v>188</v>
      </c>
      <c r="B40" s="105">
        <v>9</v>
      </c>
      <c r="C40" s="105">
        <f t="shared" si="2"/>
        <v>882</v>
      </c>
      <c r="D40" s="105">
        <v>502</v>
      </c>
      <c r="E40" s="110">
        <v>380</v>
      </c>
      <c r="F40" s="105">
        <v>1550</v>
      </c>
      <c r="G40" s="63">
        <f t="shared" si="3"/>
        <v>9.2168638877326519</v>
      </c>
      <c r="H40" s="63">
        <f t="shared" si="5"/>
        <v>3502.41</v>
      </c>
      <c r="I40" s="63">
        <f t="shared" si="4"/>
        <v>4328.63</v>
      </c>
    </row>
    <row r="41" spans="1:9" x14ac:dyDescent="0.3">
      <c r="A41" s="61" t="s">
        <v>207</v>
      </c>
      <c r="B41" s="105">
        <v>5</v>
      </c>
      <c r="C41" s="105">
        <f t="shared" si="2"/>
        <v>701</v>
      </c>
      <c r="D41" s="105">
        <v>502</v>
      </c>
      <c r="E41" s="110">
        <v>199</v>
      </c>
      <c r="F41" s="105">
        <v>1520</v>
      </c>
      <c r="G41" s="63">
        <f t="shared" si="3"/>
        <v>9.0384729737765355</v>
      </c>
      <c r="H41" s="63">
        <f t="shared" si="5"/>
        <v>1798.66</v>
      </c>
      <c r="I41" s="63">
        <f t="shared" si="4"/>
        <v>2222.96</v>
      </c>
    </row>
    <row r="42" spans="1:9" x14ac:dyDescent="0.3">
      <c r="A42" s="61" t="s">
        <v>189</v>
      </c>
      <c r="B42" s="105">
        <v>17</v>
      </c>
      <c r="C42" s="105">
        <f t="shared" si="2"/>
        <v>1089.5</v>
      </c>
      <c r="D42" s="105">
        <v>502</v>
      </c>
      <c r="E42" s="110">
        <v>587.5</v>
      </c>
      <c r="F42" s="105">
        <v>1550</v>
      </c>
      <c r="G42" s="63">
        <f t="shared" si="3"/>
        <v>9.2168638877326519</v>
      </c>
      <c r="H42" s="63">
        <f t="shared" si="5"/>
        <v>5414.91</v>
      </c>
      <c r="I42" s="63">
        <f t="shared" si="4"/>
        <v>6692.29</v>
      </c>
    </row>
    <row r="43" spans="1:9" x14ac:dyDescent="0.3">
      <c r="A43" s="61" t="s">
        <v>159</v>
      </c>
      <c r="B43" s="105">
        <v>23</v>
      </c>
      <c r="C43" s="105">
        <f t="shared" si="2"/>
        <v>1597.6000000000001</v>
      </c>
      <c r="D43" s="105">
        <v>502</v>
      </c>
      <c r="E43" s="110">
        <v>1095.6000000000001</v>
      </c>
      <c r="F43" s="105">
        <v>1400</v>
      </c>
      <c r="G43" s="63">
        <f t="shared" si="3"/>
        <v>8.3249093179520735</v>
      </c>
      <c r="H43" s="63">
        <f t="shared" si="5"/>
        <v>9120.77</v>
      </c>
      <c r="I43" s="63">
        <f t="shared" si="4"/>
        <v>11272.36</v>
      </c>
    </row>
    <row r="44" spans="1:9" x14ac:dyDescent="0.3">
      <c r="A44" s="61" t="s">
        <v>160</v>
      </c>
      <c r="B44" s="105">
        <v>4</v>
      </c>
      <c r="C44" s="105">
        <f t="shared" si="2"/>
        <v>660.49</v>
      </c>
      <c r="D44" s="105">
        <v>502</v>
      </c>
      <c r="E44" s="110">
        <v>158.49</v>
      </c>
      <c r="F44" s="105">
        <v>1200</v>
      </c>
      <c r="G44" s="63">
        <f t="shared" si="3"/>
        <v>7.1356365582446335</v>
      </c>
      <c r="H44" s="63">
        <f t="shared" si="5"/>
        <v>1130.93</v>
      </c>
      <c r="I44" s="63">
        <f t="shared" si="4"/>
        <v>1397.72</v>
      </c>
    </row>
    <row r="45" spans="1:9" ht="33.75" x14ac:dyDescent="0.3">
      <c r="A45" s="74" t="s">
        <v>164</v>
      </c>
      <c r="B45" s="112">
        <f>SUM(B46:B48)</f>
        <v>180</v>
      </c>
      <c r="C45" s="112"/>
      <c r="D45" s="112"/>
      <c r="E45" s="112">
        <f t="shared" ref="E45:I45" si="10">SUM(E46:E48)</f>
        <v>3970.28</v>
      </c>
      <c r="F45" s="108"/>
      <c r="G45" s="109"/>
      <c r="H45" s="109">
        <f t="shared" si="10"/>
        <v>20635.93</v>
      </c>
      <c r="I45" s="109">
        <f t="shared" si="10"/>
        <v>25503.95</v>
      </c>
    </row>
    <row r="46" spans="1:9" x14ac:dyDescent="0.3">
      <c r="A46" s="61" t="s">
        <v>190</v>
      </c>
      <c r="B46" s="105">
        <v>30</v>
      </c>
      <c r="C46" s="105">
        <f t="shared" si="2"/>
        <v>1362.07</v>
      </c>
      <c r="D46" s="105">
        <v>502</v>
      </c>
      <c r="E46" s="110">
        <v>860.06999999999994</v>
      </c>
      <c r="F46" s="105">
        <v>925</v>
      </c>
      <c r="G46" s="63">
        <f t="shared" si="3"/>
        <v>5.5003865136469052</v>
      </c>
      <c r="H46" s="63">
        <f t="shared" ref="H46" si="11">ROUND(G46*E46,2)</f>
        <v>4730.72</v>
      </c>
      <c r="I46" s="63">
        <f t="shared" ref="I46" si="12">ROUND(H46*1.2359,2)</f>
        <v>5846.7</v>
      </c>
    </row>
    <row r="47" spans="1:9" x14ac:dyDescent="0.3">
      <c r="A47" s="61" t="s">
        <v>191</v>
      </c>
      <c r="B47" s="105">
        <v>20</v>
      </c>
      <c r="C47" s="105">
        <f t="shared" si="2"/>
        <v>1217.4899999999998</v>
      </c>
      <c r="D47" s="105">
        <v>502</v>
      </c>
      <c r="E47" s="110">
        <v>715.4899999999999</v>
      </c>
      <c r="F47" s="105">
        <v>860</v>
      </c>
      <c r="G47" s="63">
        <f t="shared" si="3"/>
        <v>5.1138728667419873</v>
      </c>
      <c r="H47" s="63">
        <f t="shared" si="5"/>
        <v>3658.92</v>
      </c>
      <c r="I47" s="63">
        <f t="shared" si="4"/>
        <v>4522.0600000000004</v>
      </c>
    </row>
    <row r="48" spans="1:9" x14ac:dyDescent="0.3">
      <c r="A48" s="61" t="s">
        <v>192</v>
      </c>
      <c r="B48" s="105">
        <v>130</v>
      </c>
      <c r="C48" s="105">
        <f t="shared" si="2"/>
        <v>2896.7200000000003</v>
      </c>
      <c r="D48" s="105">
        <v>502</v>
      </c>
      <c r="E48" s="110">
        <v>2394.7200000000003</v>
      </c>
      <c r="F48" s="105">
        <v>860</v>
      </c>
      <c r="G48" s="63">
        <f t="shared" si="3"/>
        <v>5.1138728667419873</v>
      </c>
      <c r="H48" s="63">
        <f t="shared" si="5"/>
        <v>12246.29</v>
      </c>
      <c r="I48" s="63">
        <f t="shared" si="4"/>
        <v>15135.19</v>
      </c>
    </row>
    <row r="50" spans="1:9" x14ac:dyDescent="0.3">
      <c r="A50" s="143" t="s">
        <v>165</v>
      </c>
      <c r="B50" s="143"/>
      <c r="C50" s="143"/>
      <c r="D50" s="143"/>
      <c r="E50" s="143"/>
      <c r="F50" s="143"/>
      <c r="G50" s="143"/>
      <c r="H50" s="143"/>
      <c r="I50" s="143"/>
    </row>
    <row r="51" spans="1:9" x14ac:dyDescent="0.3">
      <c r="A51" s="143"/>
      <c r="B51" s="143"/>
      <c r="C51" s="143"/>
      <c r="D51" s="143"/>
      <c r="E51" s="143"/>
      <c r="F51" s="143"/>
      <c r="G51" s="143"/>
      <c r="H51" s="143"/>
      <c r="I51" s="143"/>
    </row>
  </sheetData>
  <mergeCells count="13">
    <mergeCell ref="D8:D9"/>
    <mergeCell ref="E8:E9"/>
    <mergeCell ref="A50:I51"/>
    <mergeCell ref="H1:I1"/>
    <mergeCell ref="A2:I2"/>
    <mergeCell ref="A7:A9"/>
    <mergeCell ref="B7:B9"/>
    <mergeCell ref="C7:E7"/>
    <mergeCell ref="F7:F9"/>
    <mergeCell ref="G7:G9"/>
    <mergeCell ref="H7:H9"/>
    <mergeCell ref="I7:I9"/>
    <mergeCell ref="C8:C9"/>
  </mergeCells>
  <pageMargins left="0.7" right="0.7" top="0.75" bottom="0.75" header="0.3" footer="0.3"/>
  <pageSetup orientation="portrait" horizontalDpi="90" verticalDpi="9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FA4F7-6509-46A2-BC30-3E2A18E39D62}">
  <sheetPr>
    <tabColor theme="5" tint="0.59999389629810485"/>
  </sheetPr>
  <dimension ref="A1:I24"/>
  <sheetViews>
    <sheetView zoomScale="80" zoomScaleNormal="80" workbookViewId="0">
      <selection activeCell="I12" sqref="I12:I22"/>
    </sheetView>
  </sheetViews>
  <sheetFormatPr defaultColWidth="9.140625" defaultRowHeight="16.5" x14ac:dyDescent="0.25"/>
  <cols>
    <col min="1" max="1" width="61.5703125" style="36" customWidth="1"/>
    <col min="2" max="2" width="14" style="36" customWidth="1"/>
    <col min="3" max="3" width="14.5703125" style="36" customWidth="1"/>
    <col min="4" max="4" width="13.28515625" style="36" customWidth="1"/>
    <col min="5" max="5" width="18.42578125" style="36" customWidth="1"/>
    <col min="6" max="6" width="15.140625" style="36" customWidth="1"/>
    <col min="7" max="7" width="13" style="36" customWidth="1"/>
    <col min="8" max="8" width="21" style="36" customWidth="1"/>
    <col min="9" max="9" width="21.5703125" style="36" customWidth="1"/>
    <col min="10" max="10" width="17.42578125" style="36" customWidth="1"/>
    <col min="11" max="11" width="16.85546875" style="36" customWidth="1"/>
    <col min="12" max="13" width="9.140625" style="36"/>
    <col min="14" max="14" width="9.85546875" style="36" bestFit="1" customWidth="1"/>
    <col min="15" max="16384" width="9.140625" style="36"/>
  </cols>
  <sheetData>
    <row r="1" spans="1:9" x14ac:dyDescent="0.25">
      <c r="H1" s="149" t="s">
        <v>125</v>
      </c>
      <c r="I1" s="149"/>
    </row>
    <row r="2" spans="1:9" s="52" customFormat="1" ht="39.75" customHeight="1" x14ac:dyDescent="0.25">
      <c r="A2" s="150" t="s">
        <v>123</v>
      </c>
      <c r="B2" s="150"/>
      <c r="C2" s="150"/>
      <c r="D2" s="150"/>
      <c r="E2" s="150"/>
      <c r="F2" s="150"/>
      <c r="G2" s="150"/>
      <c r="H2" s="150"/>
      <c r="I2" s="150"/>
    </row>
    <row r="4" spans="1:9" x14ac:dyDescent="0.25">
      <c r="A4" s="36" t="s">
        <v>139</v>
      </c>
    </row>
    <row r="5" spans="1:9" x14ac:dyDescent="0.25">
      <c r="A5" s="53" t="s">
        <v>209</v>
      </c>
      <c r="B5" s="53"/>
      <c r="C5" s="53"/>
    </row>
    <row r="6" spans="1:9" x14ac:dyDescent="0.25">
      <c r="E6" s="54"/>
      <c r="H6" s="55"/>
    </row>
    <row r="7" spans="1:9" ht="28.5" customHeight="1" x14ac:dyDescent="0.25">
      <c r="A7" s="154"/>
      <c r="B7" s="145" t="s">
        <v>17</v>
      </c>
      <c r="C7" s="151" t="s">
        <v>19</v>
      </c>
      <c r="D7" s="151"/>
      <c r="E7" s="151"/>
      <c r="F7" s="151" t="s">
        <v>10</v>
      </c>
      <c r="G7" s="151" t="s">
        <v>136</v>
      </c>
      <c r="H7" s="155" t="s">
        <v>20</v>
      </c>
      <c r="I7" s="147" t="s">
        <v>7</v>
      </c>
    </row>
    <row r="8" spans="1:9" ht="24" customHeight="1" x14ac:dyDescent="0.25">
      <c r="A8" s="154"/>
      <c r="B8" s="145"/>
      <c r="C8" s="152" t="s">
        <v>1</v>
      </c>
      <c r="D8" s="152" t="s">
        <v>135</v>
      </c>
      <c r="E8" s="151" t="s">
        <v>26</v>
      </c>
      <c r="F8" s="151"/>
      <c r="G8" s="151"/>
      <c r="H8" s="155"/>
      <c r="I8" s="147"/>
    </row>
    <row r="9" spans="1:9" ht="49.5" customHeight="1" x14ac:dyDescent="0.25">
      <c r="A9" s="154"/>
      <c r="B9" s="145"/>
      <c r="C9" s="153"/>
      <c r="D9" s="153"/>
      <c r="E9" s="151"/>
      <c r="F9" s="151"/>
      <c r="G9" s="151"/>
      <c r="H9" s="155"/>
      <c r="I9" s="147"/>
    </row>
    <row r="10" spans="1:9" x14ac:dyDescent="0.25">
      <c r="A10" s="62">
        <v>1</v>
      </c>
      <c r="B10" s="62">
        <v>2</v>
      </c>
      <c r="C10" s="62" t="s">
        <v>109</v>
      </c>
      <c r="D10" s="62">
        <v>4</v>
      </c>
      <c r="E10" s="62">
        <v>5</v>
      </c>
      <c r="F10" s="62">
        <v>6</v>
      </c>
      <c r="G10" s="62">
        <v>7</v>
      </c>
      <c r="H10" s="62">
        <v>8</v>
      </c>
      <c r="I10" s="62" t="s">
        <v>124</v>
      </c>
    </row>
    <row r="11" spans="1:9" s="52" customFormat="1" x14ac:dyDescent="0.25">
      <c r="A11" s="56" t="s">
        <v>0</v>
      </c>
      <c r="B11" s="57">
        <f>SUM(B12:B22)</f>
        <v>27</v>
      </c>
      <c r="C11" s="57"/>
      <c r="D11" s="57"/>
      <c r="E11" s="57">
        <f>SUM(E12:E22)</f>
        <v>155</v>
      </c>
      <c r="F11" s="57"/>
      <c r="G11" s="57"/>
      <c r="H11" s="58">
        <f>SUM(H12:H22)</f>
        <v>2470.5</v>
      </c>
      <c r="I11" s="58">
        <f>SUM(I12:I22)</f>
        <v>3048.76</v>
      </c>
    </row>
    <row r="12" spans="1:9" x14ac:dyDescent="0.25">
      <c r="A12" s="7" t="s">
        <v>90</v>
      </c>
      <c r="B12" s="8">
        <v>1</v>
      </c>
      <c r="C12" s="8">
        <f>SUM(D12:E12)</f>
        <v>177</v>
      </c>
      <c r="D12" s="8">
        <v>167</v>
      </c>
      <c r="E12" s="8">
        <v>10</v>
      </c>
      <c r="F12" s="9">
        <v>1917</v>
      </c>
      <c r="G12" s="59">
        <f>F12/D12</f>
        <v>11.479041916167665</v>
      </c>
      <c r="H12" s="59">
        <f>ROUND(F12/D12*E12*2,2)</f>
        <v>229.58</v>
      </c>
      <c r="I12" s="59">
        <f>ROUND(H12*1.2359,2)</f>
        <v>283.74</v>
      </c>
    </row>
    <row r="13" spans="1:9" x14ac:dyDescent="0.25">
      <c r="A13" s="7" t="s">
        <v>110</v>
      </c>
      <c r="B13" s="8">
        <v>2</v>
      </c>
      <c r="C13" s="8">
        <f t="shared" ref="C13:C15" si="0">SUM(D13:E13)</f>
        <v>198</v>
      </c>
      <c r="D13" s="8">
        <v>167</v>
      </c>
      <c r="E13" s="8">
        <v>31</v>
      </c>
      <c r="F13" s="9">
        <v>1647</v>
      </c>
      <c r="G13" s="59">
        <f t="shared" ref="G13:G22" si="1">F13/D13</f>
        <v>9.8622754491017961</v>
      </c>
      <c r="H13" s="59">
        <f t="shared" ref="H13:H22" si="2">ROUND(F13/D13*E13*2,2)</f>
        <v>611.46</v>
      </c>
      <c r="I13" s="59">
        <f t="shared" ref="I13:I21" si="3">ROUND(H13*1.2359,2)</f>
        <v>755.7</v>
      </c>
    </row>
    <row r="14" spans="1:9" x14ac:dyDescent="0.25">
      <c r="A14" s="7" t="s">
        <v>87</v>
      </c>
      <c r="B14" s="8">
        <v>2</v>
      </c>
      <c r="C14" s="8">
        <f t="shared" si="0"/>
        <v>186</v>
      </c>
      <c r="D14" s="8">
        <v>167</v>
      </c>
      <c r="E14" s="8">
        <v>19</v>
      </c>
      <c r="F14" s="9">
        <v>1382</v>
      </c>
      <c r="G14" s="59">
        <f t="shared" si="1"/>
        <v>8.2754491017964078</v>
      </c>
      <c r="H14" s="59">
        <f t="shared" si="2"/>
        <v>314.47000000000003</v>
      </c>
      <c r="I14" s="59">
        <f t="shared" si="3"/>
        <v>388.65</v>
      </c>
    </row>
    <row r="15" spans="1:9" ht="33" x14ac:dyDescent="0.25">
      <c r="A15" s="7" t="s">
        <v>88</v>
      </c>
      <c r="B15" s="8">
        <v>4</v>
      </c>
      <c r="C15" s="8">
        <f t="shared" si="0"/>
        <v>185</v>
      </c>
      <c r="D15" s="8">
        <v>167</v>
      </c>
      <c r="E15" s="8">
        <v>18</v>
      </c>
      <c r="F15" s="9">
        <v>1287</v>
      </c>
      <c r="G15" s="59">
        <f t="shared" si="1"/>
        <v>7.706586826347305</v>
      </c>
      <c r="H15" s="59">
        <f t="shared" si="2"/>
        <v>277.44</v>
      </c>
      <c r="I15" s="59">
        <f t="shared" si="3"/>
        <v>342.89</v>
      </c>
    </row>
    <row r="16" spans="1:9" ht="33" x14ac:dyDescent="0.25">
      <c r="A16" s="7" t="s">
        <v>88</v>
      </c>
      <c r="B16" s="8">
        <v>1</v>
      </c>
      <c r="C16" s="8">
        <f t="shared" ref="C16" si="4">SUM(D16:E16)</f>
        <v>170</v>
      </c>
      <c r="D16" s="8">
        <v>167</v>
      </c>
      <c r="E16" s="8">
        <v>3</v>
      </c>
      <c r="F16" s="9">
        <v>1287</v>
      </c>
      <c r="G16" s="59">
        <f t="shared" si="1"/>
        <v>7.706586826347305</v>
      </c>
      <c r="H16" s="59">
        <f t="shared" si="2"/>
        <v>46.24</v>
      </c>
      <c r="I16" s="83">
        <f>ROUND(H16*1.2077,2)</f>
        <v>55.84</v>
      </c>
    </row>
    <row r="17" spans="1:9" s="60" customFormat="1" ht="33" x14ac:dyDescent="0.25">
      <c r="A17" s="7" t="s">
        <v>92</v>
      </c>
      <c r="B17" s="8">
        <v>6</v>
      </c>
      <c r="C17" s="8">
        <f>SUM(D17:E17)</f>
        <v>206</v>
      </c>
      <c r="D17" s="8">
        <v>167</v>
      </c>
      <c r="E17" s="81">
        <v>39</v>
      </c>
      <c r="F17" s="9">
        <v>1190</v>
      </c>
      <c r="G17" s="59">
        <f t="shared" si="1"/>
        <v>7.1257485029940124</v>
      </c>
      <c r="H17" s="59">
        <f>ROUND(F17/D17*E17*2,2)</f>
        <v>555.80999999999995</v>
      </c>
      <c r="I17" s="59">
        <f t="shared" si="3"/>
        <v>686.93</v>
      </c>
    </row>
    <row r="18" spans="1:9" ht="33" x14ac:dyDescent="0.25">
      <c r="A18" s="7" t="s">
        <v>92</v>
      </c>
      <c r="B18" s="8">
        <v>1</v>
      </c>
      <c r="C18" s="8">
        <f>SUM(D18:E18)</f>
        <v>170</v>
      </c>
      <c r="D18" s="8">
        <v>167</v>
      </c>
      <c r="E18" s="8">
        <v>3</v>
      </c>
      <c r="F18" s="9">
        <v>1190</v>
      </c>
      <c r="G18" s="59">
        <f t="shared" si="1"/>
        <v>7.1257485029940124</v>
      </c>
      <c r="H18" s="59">
        <f t="shared" si="2"/>
        <v>42.75</v>
      </c>
      <c r="I18" s="83">
        <f>ROUND(H18*1.2077,2)</f>
        <v>51.63</v>
      </c>
    </row>
    <row r="19" spans="1:9" x14ac:dyDescent="0.25">
      <c r="A19" s="7" t="s">
        <v>108</v>
      </c>
      <c r="B19" s="8">
        <v>1</v>
      </c>
      <c r="C19" s="8">
        <f>SUM(D19:E19)</f>
        <v>173</v>
      </c>
      <c r="D19" s="8">
        <v>167</v>
      </c>
      <c r="E19" s="8">
        <v>6</v>
      </c>
      <c r="F19" s="9">
        <v>1115</v>
      </c>
      <c r="G19" s="59">
        <f t="shared" si="1"/>
        <v>6.6766467065868262</v>
      </c>
      <c r="H19" s="59">
        <f t="shared" si="2"/>
        <v>80.12</v>
      </c>
      <c r="I19" s="59">
        <f t="shared" si="3"/>
        <v>99.02</v>
      </c>
    </row>
    <row r="20" spans="1:9" s="60" customFormat="1" x14ac:dyDescent="0.25">
      <c r="A20" s="82" t="s">
        <v>194</v>
      </c>
      <c r="B20" s="8">
        <v>4</v>
      </c>
      <c r="C20" s="8">
        <f t="shared" ref="C20:C21" si="5">SUM(D20:E20)</f>
        <v>178</v>
      </c>
      <c r="D20" s="8">
        <v>167</v>
      </c>
      <c r="E20" s="8">
        <v>11</v>
      </c>
      <c r="F20" s="9">
        <v>1015</v>
      </c>
      <c r="G20" s="59">
        <f t="shared" si="1"/>
        <v>6.0778443113772456</v>
      </c>
      <c r="H20" s="59">
        <f t="shared" si="2"/>
        <v>133.71</v>
      </c>
      <c r="I20" s="59">
        <f t="shared" si="3"/>
        <v>165.25</v>
      </c>
    </row>
    <row r="21" spans="1:9" s="60" customFormat="1" x14ac:dyDescent="0.25">
      <c r="A21" s="7" t="s">
        <v>208</v>
      </c>
      <c r="B21" s="8">
        <v>3</v>
      </c>
      <c r="C21" s="8">
        <f t="shared" si="5"/>
        <v>176</v>
      </c>
      <c r="D21" s="8">
        <v>167</v>
      </c>
      <c r="E21" s="8">
        <v>9</v>
      </c>
      <c r="F21" s="9">
        <v>996</v>
      </c>
      <c r="G21" s="59">
        <f t="shared" ref="G21" si="6">F21/D21</f>
        <v>5.9640718562874255</v>
      </c>
      <c r="H21" s="59">
        <f t="shared" ref="H21" si="7">ROUND(F21/D21*E21*2,2)</f>
        <v>107.35</v>
      </c>
      <c r="I21" s="59">
        <f t="shared" si="3"/>
        <v>132.66999999999999</v>
      </c>
    </row>
    <row r="22" spans="1:9" x14ac:dyDescent="0.25">
      <c r="A22" s="7" t="s">
        <v>89</v>
      </c>
      <c r="B22" s="8">
        <v>2</v>
      </c>
      <c r="C22" s="8">
        <f t="shared" ref="C22" si="8">SUM(D22:E22)</f>
        <v>173</v>
      </c>
      <c r="D22" s="8">
        <v>167</v>
      </c>
      <c r="E22" s="8">
        <v>6</v>
      </c>
      <c r="F22" s="9">
        <v>996</v>
      </c>
      <c r="G22" s="59">
        <f t="shared" si="1"/>
        <v>5.9640718562874255</v>
      </c>
      <c r="H22" s="59">
        <f t="shared" si="2"/>
        <v>71.569999999999993</v>
      </c>
      <c r="I22" s="83">
        <f>ROUND(H22*1.2077,2)</f>
        <v>86.44</v>
      </c>
    </row>
    <row r="24" spans="1:9" x14ac:dyDescent="0.25">
      <c r="A24" s="148" t="s">
        <v>195</v>
      </c>
      <c r="B24" s="148"/>
    </row>
  </sheetData>
  <mergeCells count="13">
    <mergeCell ref="A24:B24"/>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39171-7B49-4FCC-B93E-533732AFF95D}">
  <sheetPr>
    <tabColor theme="5" tint="0.59999389629810485"/>
  </sheetPr>
  <dimension ref="A1:I21"/>
  <sheetViews>
    <sheetView zoomScale="80" zoomScaleNormal="80" workbookViewId="0">
      <selection activeCell="H26" sqref="H26"/>
    </sheetView>
  </sheetViews>
  <sheetFormatPr defaultColWidth="9.140625" defaultRowHeight="16.5" x14ac:dyDescent="0.25"/>
  <cols>
    <col min="1" max="1" width="61.5703125" style="36" customWidth="1"/>
    <col min="2" max="2" width="14" style="36" customWidth="1"/>
    <col min="3" max="3" width="14.5703125" style="36" customWidth="1"/>
    <col min="4" max="4" width="13.28515625" style="36" customWidth="1"/>
    <col min="5" max="5" width="18.42578125" style="36" customWidth="1"/>
    <col min="6" max="6" width="15.140625" style="36" customWidth="1"/>
    <col min="7" max="7" width="13" style="36" customWidth="1"/>
    <col min="8" max="8" width="21" style="36" customWidth="1"/>
    <col min="9" max="9" width="21.5703125" style="36" customWidth="1"/>
    <col min="10" max="10" width="9.140625" style="36"/>
    <col min="11" max="11" width="16.85546875" style="36" customWidth="1"/>
    <col min="12" max="13" width="9.140625" style="36"/>
    <col min="14" max="14" width="9.85546875" style="36" bestFit="1" customWidth="1"/>
    <col min="15" max="16384" width="9.140625" style="36"/>
  </cols>
  <sheetData>
    <row r="1" spans="1:9" x14ac:dyDescent="0.25">
      <c r="H1" s="149" t="s">
        <v>154</v>
      </c>
      <c r="I1" s="149"/>
    </row>
    <row r="2" spans="1:9" s="52" customFormat="1" ht="39.75" customHeight="1" x14ac:dyDescent="0.25">
      <c r="A2" s="150" t="s">
        <v>123</v>
      </c>
      <c r="B2" s="150"/>
      <c r="C2" s="150"/>
      <c r="D2" s="150"/>
      <c r="E2" s="150"/>
      <c r="F2" s="150"/>
      <c r="G2" s="150"/>
      <c r="H2" s="150"/>
      <c r="I2" s="150"/>
    </row>
    <row r="4" spans="1:9" x14ac:dyDescent="0.25">
      <c r="A4" s="36" t="s">
        <v>139</v>
      </c>
    </row>
    <row r="5" spans="1:9" x14ac:dyDescent="0.25">
      <c r="A5" s="53" t="s">
        <v>210</v>
      </c>
      <c r="B5" s="53"/>
      <c r="C5" s="53"/>
    </row>
    <row r="6" spans="1:9" x14ac:dyDescent="0.25">
      <c r="E6" s="54"/>
      <c r="H6" s="55"/>
    </row>
    <row r="7" spans="1:9" ht="28.5" customHeight="1" x14ac:dyDescent="0.25">
      <c r="A7" s="154"/>
      <c r="B7" s="145" t="s">
        <v>17</v>
      </c>
      <c r="C7" s="151" t="s">
        <v>19</v>
      </c>
      <c r="D7" s="151"/>
      <c r="E7" s="151"/>
      <c r="F7" s="151" t="s">
        <v>10</v>
      </c>
      <c r="G7" s="151" t="s">
        <v>136</v>
      </c>
      <c r="H7" s="155" t="s">
        <v>20</v>
      </c>
      <c r="I7" s="147" t="s">
        <v>7</v>
      </c>
    </row>
    <row r="8" spans="1:9" ht="24" customHeight="1" x14ac:dyDescent="0.25">
      <c r="A8" s="154"/>
      <c r="B8" s="145"/>
      <c r="C8" s="152" t="s">
        <v>1</v>
      </c>
      <c r="D8" s="152" t="s">
        <v>135</v>
      </c>
      <c r="E8" s="151" t="s">
        <v>26</v>
      </c>
      <c r="F8" s="151"/>
      <c r="G8" s="151"/>
      <c r="H8" s="155"/>
      <c r="I8" s="147"/>
    </row>
    <row r="9" spans="1:9" ht="49.5" customHeight="1" x14ac:dyDescent="0.25">
      <c r="A9" s="154"/>
      <c r="B9" s="145"/>
      <c r="C9" s="153"/>
      <c r="D9" s="153"/>
      <c r="E9" s="151"/>
      <c r="F9" s="151"/>
      <c r="G9" s="151"/>
      <c r="H9" s="155"/>
      <c r="I9" s="147"/>
    </row>
    <row r="10" spans="1:9" x14ac:dyDescent="0.25">
      <c r="A10" s="78">
        <v>1</v>
      </c>
      <c r="B10" s="78">
        <v>2</v>
      </c>
      <c r="C10" s="78" t="s">
        <v>109</v>
      </c>
      <c r="D10" s="78">
        <v>4</v>
      </c>
      <c r="E10" s="78">
        <v>5</v>
      </c>
      <c r="F10" s="78">
        <v>6</v>
      </c>
      <c r="G10" s="78">
        <v>7</v>
      </c>
      <c r="H10" s="78">
        <v>8</v>
      </c>
      <c r="I10" s="78" t="s">
        <v>124</v>
      </c>
    </row>
    <row r="11" spans="1:9" s="52" customFormat="1" x14ac:dyDescent="0.25">
      <c r="A11" s="56" t="s">
        <v>0</v>
      </c>
      <c r="B11" s="57">
        <f>SUM(B12:B19)</f>
        <v>12</v>
      </c>
      <c r="C11" s="57"/>
      <c r="D11" s="57"/>
      <c r="E11" s="57">
        <f>SUM(E12:E19)</f>
        <v>48</v>
      </c>
      <c r="F11" s="57"/>
      <c r="G11" s="57"/>
      <c r="H11" s="58">
        <f>SUM(H12:H19)</f>
        <v>754.2</v>
      </c>
      <c r="I11" s="58">
        <f>SUM(I12:I19)</f>
        <v>929.79</v>
      </c>
    </row>
    <row r="12" spans="1:9" x14ac:dyDescent="0.25">
      <c r="A12" s="7" t="s">
        <v>110</v>
      </c>
      <c r="B12" s="8">
        <v>2</v>
      </c>
      <c r="C12" s="8">
        <f t="shared" ref="C12:C13" si="0">SUM(D12:E12)</f>
        <v>172</v>
      </c>
      <c r="D12" s="8">
        <v>159</v>
      </c>
      <c r="E12" s="8">
        <v>13</v>
      </c>
      <c r="F12" s="9">
        <v>1647</v>
      </c>
      <c r="G12" s="59">
        <f t="shared" ref="G12:G19" si="1">F12/D12</f>
        <v>10.358490566037736</v>
      </c>
      <c r="H12" s="59">
        <f t="shared" ref="H12:H19" si="2">ROUND(F12/D12*E12*2,2)</f>
        <v>269.32</v>
      </c>
      <c r="I12" s="59">
        <f t="shared" ref="I12:I18" si="3">ROUND(H12*1.2359,2)</f>
        <v>332.85</v>
      </c>
    </row>
    <row r="13" spans="1:9" ht="33" x14ac:dyDescent="0.25">
      <c r="A13" s="7" t="s">
        <v>88</v>
      </c>
      <c r="B13" s="8">
        <v>1</v>
      </c>
      <c r="C13" s="8">
        <f t="shared" si="0"/>
        <v>163</v>
      </c>
      <c r="D13" s="8">
        <v>159</v>
      </c>
      <c r="E13" s="8">
        <v>4</v>
      </c>
      <c r="F13" s="9">
        <v>1287</v>
      </c>
      <c r="G13" s="59">
        <f t="shared" si="1"/>
        <v>8.0943396226415096</v>
      </c>
      <c r="H13" s="59">
        <f t="shared" si="2"/>
        <v>64.75</v>
      </c>
      <c r="I13" s="59">
        <f t="shared" si="3"/>
        <v>80.02</v>
      </c>
    </row>
    <row r="14" spans="1:9" s="60" customFormat="1" ht="33" x14ac:dyDescent="0.25">
      <c r="A14" s="7" t="s">
        <v>92</v>
      </c>
      <c r="B14" s="8">
        <v>1</v>
      </c>
      <c r="C14" s="8">
        <f>SUM(D14:E14)</f>
        <v>167</v>
      </c>
      <c r="D14" s="8">
        <v>159</v>
      </c>
      <c r="E14" s="84">
        <v>8</v>
      </c>
      <c r="F14" s="9">
        <v>1190</v>
      </c>
      <c r="G14" s="59">
        <f t="shared" si="1"/>
        <v>7.4842767295597481</v>
      </c>
      <c r="H14" s="59">
        <f>ROUND(F14/D14*E14*2,2)</f>
        <v>119.75</v>
      </c>
      <c r="I14" s="59">
        <f t="shared" si="3"/>
        <v>148</v>
      </c>
    </row>
    <row r="15" spans="1:9" ht="33" x14ac:dyDescent="0.25">
      <c r="A15" s="7" t="s">
        <v>92</v>
      </c>
      <c r="B15" s="8">
        <v>1</v>
      </c>
      <c r="C15" s="8">
        <f>SUM(D15:E15)</f>
        <v>162</v>
      </c>
      <c r="D15" s="8">
        <v>159</v>
      </c>
      <c r="E15" s="8">
        <v>3</v>
      </c>
      <c r="F15" s="9">
        <v>1190</v>
      </c>
      <c r="G15" s="59">
        <f t="shared" si="1"/>
        <v>7.4842767295597481</v>
      </c>
      <c r="H15" s="59">
        <f t="shared" si="2"/>
        <v>44.91</v>
      </c>
      <c r="I15" s="83">
        <f>ROUND(H15*1.2077,2)</f>
        <v>54.24</v>
      </c>
    </row>
    <row r="16" spans="1:9" x14ac:dyDescent="0.25">
      <c r="A16" s="7" t="s">
        <v>108</v>
      </c>
      <c r="B16" s="8">
        <v>1</v>
      </c>
      <c r="C16" s="8">
        <f t="shared" ref="C16" si="4">SUM(D16:E16)</f>
        <v>161</v>
      </c>
      <c r="D16" s="8">
        <v>159</v>
      </c>
      <c r="E16" s="8">
        <v>2</v>
      </c>
      <c r="F16" s="9">
        <v>1115</v>
      </c>
      <c r="G16" s="59">
        <f t="shared" si="1"/>
        <v>7.0125786163522017</v>
      </c>
      <c r="H16" s="59">
        <f>ROUND(F16/D16*E16*2,2)</f>
        <v>28.05</v>
      </c>
      <c r="I16" s="59">
        <f t="shared" si="3"/>
        <v>34.67</v>
      </c>
    </row>
    <row r="17" spans="1:9" s="60" customFormat="1" x14ac:dyDescent="0.25">
      <c r="A17" s="82" t="s">
        <v>194</v>
      </c>
      <c r="B17" s="8">
        <v>3</v>
      </c>
      <c r="C17" s="8">
        <f t="shared" ref="C17:C18" si="5">SUM(D17:E17)</f>
        <v>167</v>
      </c>
      <c r="D17" s="8">
        <v>159</v>
      </c>
      <c r="E17" s="8">
        <v>8</v>
      </c>
      <c r="F17" s="9">
        <v>1015</v>
      </c>
      <c r="G17" s="59">
        <f t="shared" si="1"/>
        <v>6.3836477987421381</v>
      </c>
      <c r="H17" s="59">
        <f t="shared" si="2"/>
        <v>102.14</v>
      </c>
      <c r="I17" s="59">
        <f t="shared" si="3"/>
        <v>126.23</v>
      </c>
    </row>
    <row r="18" spans="1:9" s="60" customFormat="1" x14ac:dyDescent="0.25">
      <c r="A18" s="7" t="s">
        <v>208</v>
      </c>
      <c r="B18" s="8">
        <v>2</v>
      </c>
      <c r="C18" s="8">
        <f t="shared" si="5"/>
        <v>166</v>
      </c>
      <c r="D18" s="8">
        <v>159</v>
      </c>
      <c r="E18" s="8">
        <v>7</v>
      </c>
      <c r="F18" s="9">
        <v>996</v>
      </c>
      <c r="G18" s="59">
        <f t="shared" si="1"/>
        <v>6.2641509433962268</v>
      </c>
      <c r="H18" s="59">
        <f t="shared" si="2"/>
        <v>87.7</v>
      </c>
      <c r="I18" s="59">
        <f t="shared" si="3"/>
        <v>108.39</v>
      </c>
    </row>
    <row r="19" spans="1:9" x14ac:dyDescent="0.25">
      <c r="A19" s="7" t="s">
        <v>208</v>
      </c>
      <c r="B19" s="8">
        <v>1</v>
      </c>
      <c r="C19" s="8">
        <f t="shared" ref="C19" si="6">SUM(D19:E19)</f>
        <v>162</v>
      </c>
      <c r="D19" s="8">
        <v>159</v>
      </c>
      <c r="E19" s="8">
        <v>3</v>
      </c>
      <c r="F19" s="9">
        <v>996</v>
      </c>
      <c r="G19" s="59">
        <f t="shared" si="1"/>
        <v>6.2641509433962268</v>
      </c>
      <c r="H19" s="59">
        <f t="shared" si="2"/>
        <v>37.58</v>
      </c>
      <c r="I19" s="83">
        <f>ROUND(H19*1.2077,2)</f>
        <v>45.39</v>
      </c>
    </row>
    <row r="21" spans="1:9" x14ac:dyDescent="0.25">
      <c r="A21" s="148" t="s">
        <v>195</v>
      </c>
      <c r="B21" s="148"/>
    </row>
  </sheetData>
  <mergeCells count="13">
    <mergeCell ref="D8:D9"/>
    <mergeCell ref="E8:E9"/>
    <mergeCell ref="A21:B21"/>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23CDE-3916-47FA-A616-23D853C34C1A}">
  <sheetPr>
    <tabColor theme="9" tint="0.59999389629810485"/>
  </sheetPr>
  <dimension ref="A1:I60"/>
  <sheetViews>
    <sheetView zoomScale="80" zoomScaleNormal="80" workbookViewId="0">
      <selection activeCell="Q15" sqref="Q15"/>
    </sheetView>
  </sheetViews>
  <sheetFormatPr defaultRowHeight="16.5" x14ac:dyDescent="0.25"/>
  <cols>
    <col min="1" max="1" width="79" style="2" customWidth="1"/>
    <col min="2" max="3" width="11.5703125" style="2" customWidth="1"/>
    <col min="4" max="4" width="12.28515625" style="2" customWidth="1"/>
    <col min="5" max="5" width="17.140625" style="2" customWidth="1"/>
    <col min="6" max="6" width="13.42578125" style="2" customWidth="1"/>
    <col min="7" max="7" width="16.5703125" style="2" customWidth="1"/>
    <col min="8" max="8" width="20.140625" style="2" customWidth="1"/>
    <col min="9" max="9" width="16.28515625" style="2" customWidth="1"/>
    <col min="10" max="241" width="9.140625" style="2"/>
    <col min="242" max="242" width="41.140625" style="2" customWidth="1"/>
    <col min="243" max="243" width="10.140625" style="2" customWidth="1"/>
    <col min="244" max="244" width="11.5703125" style="2" customWidth="1"/>
    <col min="245" max="245" width="12.28515625" style="2" customWidth="1"/>
    <col min="246" max="246" width="16.28515625" style="2" customWidth="1"/>
    <col min="247" max="247" width="13.42578125" style="2" customWidth="1"/>
    <col min="248" max="248" width="18.5703125" style="2" customWidth="1"/>
    <col min="249" max="249" width="20.140625" style="2" customWidth="1"/>
    <col min="250" max="250" width="16.28515625" style="2" customWidth="1"/>
    <col min="251" max="252" width="9.140625" style="2"/>
    <col min="253" max="253" width="10.42578125" style="2" bestFit="1" customWidth="1"/>
    <col min="254" max="254" width="10.140625" style="2" bestFit="1" customWidth="1"/>
    <col min="255" max="497" width="9.140625" style="2"/>
    <col min="498" max="498" width="41.140625" style="2" customWidth="1"/>
    <col min="499" max="499" width="10.140625" style="2" customWidth="1"/>
    <col min="500" max="500" width="11.5703125" style="2" customWidth="1"/>
    <col min="501" max="501" width="12.28515625" style="2" customWidth="1"/>
    <col min="502" max="502" width="16.28515625" style="2" customWidth="1"/>
    <col min="503" max="503" width="13.42578125" style="2" customWidth="1"/>
    <col min="504" max="504" width="18.5703125" style="2" customWidth="1"/>
    <col min="505" max="505" width="20.140625" style="2" customWidth="1"/>
    <col min="506" max="506" width="16.28515625" style="2" customWidth="1"/>
    <col min="507" max="508" width="9.140625" style="2"/>
    <col min="509" max="509" width="10.42578125" style="2" bestFit="1" customWidth="1"/>
    <col min="510" max="510" width="10.140625" style="2" bestFit="1" customWidth="1"/>
    <col min="511" max="753" width="9.140625" style="2"/>
    <col min="754" max="754" width="41.140625" style="2" customWidth="1"/>
    <col min="755" max="755" width="10.140625" style="2" customWidth="1"/>
    <col min="756" max="756" width="11.5703125" style="2" customWidth="1"/>
    <col min="757" max="757" width="12.28515625" style="2" customWidth="1"/>
    <col min="758" max="758" width="16.28515625" style="2" customWidth="1"/>
    <col min="759" max="759" width="13.42578125" style="2" customWidth="1"/>
    <col min="760" max="760" width="18.5703125" style="2" customWidth="1"/>
    <col min="761" max="761" width="20.140625" style="2" customWidth="1"/>
    <col min="762" max="762" width="16.28515625" style="2" customWidth="1"/>
    <col min="763" max="764" width="9.140625" style="2"/>
    <col min="765" max="765" width="10.42578125" style="2" bestFit="1" customWidth="1"/>
    <col min="766" max="766" width="10.140625" style="2" bestFit="1" customWidth="1"/>
    <col min="767" max="1009" width="9.140625" style="2"/>
    <col min="1010" max="1010" width="41.140625" style="2" customWidth="1"/>
    <col min="1011" max="1011" width="10.140625" style="2" customWidth="1"/>
    <col min="1012" max="1012" width="11.5703125" style="2" customWidth="1"/>
    <col min="1013" max="1013" width="12.28515625" style="2" customWidth="1"/>
    <col min="1014" max="1014" width="16.28515625" style="2" customWidth="1"/>
    <col min="1015" max="1015" width="13.42578125" style="2" customWidth="1"/>
    <col min="1016" max="1016" width="18.5703125" style="2" customWidth="1"/>
    <col min="1017" max="1017" width="20.140625" style="2" customWidth="1"/>
    <col min="1018" max="1018" width="16.28515625" style="2" customWidth="1"/>
    <col min="1019" max="1020" width="9.140625" style="2"/>
    <col min="1021" max="1021" width="10.42578125" style="2" bestFit="1" customWidth="1"/>
    <col min="1022" max="1022" width="10.140625" style="2" bestFit="1" customWidth="1"/>
    <col min="1023" max="1265" width="9.140625" style="2"/>
    <col min="1266" max="1266" width="41.140625" style="2" customWidth="1"/>
    <col min="1267" max="1267" width="10.140625" style="2" customWidth="1"/>
    <col min="1268" max="1268" width="11.5703125" style="2" customWidth="1"/>
    <col min="1269" max="1269" width="12.28515625" style="2" customWidth="1"/>
    <col min="1270" max="1270" width="16.28515625" style="2" customWidth="1"/>
    <col min="1271" max="1271" width="13.42578125" style="2" customWidth="1"/>
    <col min="1272" max="1272" width="18.5703125" style="2" customWidth="1"/>
    <col min="1273" max="1273" width="20.140625" style="2" customWidth="1"/>
    <col min="1274" max="1274" width="16.28515625" style="2" customWidth="1"/>
    <col min="1275" max="1276" width="9.140625" style="2"/>
    <col min="1277" max="1277" width="10.42578125" style="2" bestFit="1" customWidth="1"/>
    <col min="1278" max="1278" width="10.140625" style="2" bestFit="1" customWidth="1"/>
    <col min="1279" max="1521" width="9.140625" style="2"/>
    <col min="1522" max="1522" width="41.140625" style="2" customWidth="1"/>
    <col min="1523" max="1523" width="10.140625" style="2" customWidth="1"/>
    <col min="1524" max="1524" width="11.5703125" style="2" customWidth="1"/>
    <col min="1525" max="1525" width="12.28515625" style="2" customWidth="1"/>
    <col min="1526" max="1526" width="16.28515625" style="2" customWidth="1"/>
    <col min="1527" max="1527" width="13.42578125" style="2" customWidth="1"/>
    <col min="1528" max="1528" width="18.5703125" style="2" customWidth="1"/>
    <col min="1529" max="1529" width="20.140625" style="2" customWidth="1"/>
    <col min="1530" max="1530" width="16.28515625" style="2" customWidth="1"/>
    <col min="1531" max="1532" width="9.140625" style="2"/>
    <col min="1533" max="1533" width="10.42578125" style="2" bestFit="1" customWidth="1"/>
    <col min="1534" max="1534" width="10.140625" style="2" bestFit="1" customWidth="1"/>
    <col min="1535" max="1777" width="9.140625" style="2"/>
    <col min="1778" max="1778" width="41.140625" style="2" customWidth="1"/>
    <col min="1779" max="1779" width="10.140625" style="2" customWidth="1"/>
    <col min="1780" max="1780" width="11.5703125" style="2" customWidth="1"/>
    <col min="1781" max="1781" width="12.28515625" style="2" customWidth="1"/>
    <col min="1782" max="1782" width="16.28515625" style="2" customWidth="1"/>
    <col min="1783" max="1783" width="13.42578125" style="2" customWidth="1"/>
    <col min="1784" max="1784" width="18.5703125" style="2" customWidth="1"/>
    <col min="1785" max="1785" width="20.140625" style="2" customWidth="1"/>
    <col min="1786" max="1786" width="16.28515625" style="2" customWidth="1"/>
    <col min="1787" max="1788" width="9.140625" style="2"/>
    <col min="1789" max="1789" width="10.42578125" style="2" bestFit="1" customWidth="1"/>
    <col min="1790" max="1790" width="10.140625" style="2" bestFit="1" customWidth="1"/>
    <col min="1791" max="2033" width="9.140625" style="2"/>
    <col min="2034" max="2034" width="41.140625" style="2" customWidth="1"/>
    <col min="2035" max="2035" width="10.140625" style="2" customWidth="1"/>
    <col min="2036" max="2036" width="11.5703125" style="2" customWidth="1"/>
    <col min="2037" max="2037" width="12.28515625" style="2" customWidth="1"/>
    <col min="2038" max="2038" width="16.28515625" style="2" customWidth="1"/>
    <col min="2039" max="2039" width="13.42578125" style="2" customWidth="1"/>
    <col min="2040" max="2040" width="18.5703125" style="2" customWidth="1"/>
    <col min="2041" max="2041" width="20.140625" style="2" customWidth="1"/>
    <col min="2042" max="2042" width="16.28515625" style="2" customWidth="1"/>
    <col min="2043" max="2044" width="9.140625" style="2"/>
    <col min="2045" max="2045" width="10.42578125" style="2" bestFit="1" customWidth="1"/>
    <col min="2046" max="2046" width="10.140625" style="2" bestFit="1" customWidth="1"/>
    <col min="2047" max="2289" width="9.140625" style="2"/>
    <col min="2290" max="2290" width="41.140625" style="2" customWidth="1"/>
    <col min="2291" max="2291" width="10.140625" style="2" customWidth="1"/>
    <col min="2292" max="2292" width="11.5703125" style="2" customWidth="1"/>
    <col min="2293" max="2293" width="12.28515625" style="2" customWidth="1"/>
    <col min="2294" max="2294" width="16.28515625" style="2" customWidth="1"/>
    <col min="2295" max="2295" width="13.42578125" style="2" customWidth="1"/>
    <col min="2296" max="2296" width="18.5703125" style="2" customWidth="1"/>
    <col min="2297" max="2297" width="20.140625" style="2" customWidth="1"/>
    <col min="2298" max="2298" width="16.28515625" style="2" customWidth="1"/>
    <col min="2299" max="2300" width="9.140625" style="2"/>
    <col min="2301" max="2301" width="10.42578125" style="2" bestFit="1" customWidth="1"/>
    <col min="2302" max="2302" width="10.140625" style="2" bestFit="1" customWidth="1"/>
    <col min="2303" max="2545" width="9.140625" style="2"/>
    <col min="2546" max="2546" width="41.140625" style="2" customWidth="1"/>
    <col min="2547" max="2547" width="10.140625" style="2" customWidth="1"/>
    <col min="2548" max="2548" width="11.5703125" style="2" customWidth="1"/>
    <col min="2549" max="2549" width="12.28515625" style="2" customWidth="1"/>
    <col min="2550" max="2550" width="16.28515625" style="2" customWidth="1"/>
    <col min="2551" max="2551" width="13.42578125" style="2" customWidth="1"/>
    <col min="2552" max="2552" width="18.5703125" style="2" customWidth="1"/>
    <col min="2553" max="2553" width="20.140625" style="2" customWidth="1"/>
    <col min="2554" max="2554" width="16.28515625" style="2" customWidth="1"/>
    <col min="2555" max="2556" width="9.140625" style="2"/>
    <col min="2557" max="2557" width="10.42578125" style="2" bestFit="1" customWidth="1"/>
    <col min="2558" max="2558" width="10.140625" style="2" bestFit="1" customWidth="1"/>
    <col min="2559" max="2801" width="9.140625" style="2"/>
    <col min="2802" max="2802" width="41.140625" style="2" customWidth="1"/>
    <col min="2803" max="2803" width="10.140625" style="2" customWidth="1"/>
    <col min="2804" max="2804" width="11.5703125" style="2" customWidth="1"/>
    <col min="2805" max="2805" width="12.28515625" style="2" customWidth="1"/>
    <col min="2806" max="2806" width="16.28515625" style="2" customWidth="1"/>
    <col min="2807" max="2807" width="13.42578125" style="2" customWidth="1"/>
    <col min="2808" max="2808" width="18.5703125" style="2" customWidth="1"/>
    <col min="2809" max="2809" width="20.140625" style="2" customWidth="1"/>
    <col min="2810" max="2810" width="16.28515625" style="2" customWidth="1"/>
    <col min="2811" max="2812" width="9.140625" style="2"/>
    <col min="2813" max="2813" width="10.42578125" style="2" bestFit="1" customWidth="1"/>
    <col min="2814" max="2814" width="10.140625" style="2" bestFit="1" customWidth="1"/>
    <col min="2815" max="3057" width="9.140625" style="2"/>
    <col min="3058" max="3058" width="41.140625" style="2" customWidth="1"/>
    <col min="3059" max="3059" width="10.140625" style="2" customWidth="1"/>
    <col min="3060" max="3060" width="11.5703125" style="2" customWidth="1"/>
    <col min="3061" max="3061" width="12.28515625" style="2" customWidth="1"/>
    <col min="3062" max="3062" width="16.28515625" style="2" customWidth="1"/>
    <col min="3063" max="3063" width="13.42578125" style="2" customWidth="1"/>
    <col min="3064" max="3064" width="18.5703125" style="2" customWidth="1"/>
    <col min="3065" max="3065" width="20.140625" style="2" customWidth="1"/>
    <col min="3066" max="3066" width="16.28515625" style="2" customWidth="1"/>
    <col min="3067" max="3068" width="9.140625" style="2"/>
    <col min="3069" max="3069" width="10.42578125" style="2" bestFit="1" customWidth="1"/>
    <col min="3070" max="3070" width="10.140625" style="2" bestFit="1" customWidth="1"/>
    <col min="3071" max="3313" width="9.140625" style="2"/>
    <col min="3314" max="3314" width="41.140625" style="2" customWidth="1"/>
    <col min="3315" max="3315" width="10.140625" style="2" customWidth="1"/>
    <col min="3316" max="3316" width="11.5703125" style="2" customWidth="1"/>
    <col min="3317" max="3317" width="12.28515625" style="2" customWidth="1"/>
    <col min="3318" max="3318" width="16.28515625" style="2" customWidth="1"/>
    <col min="3319" max="3319" width="13.42578125" style="2" customWidth="1"/>
    <col min="3320" max="3320" width="18.5703125" style="2" customWidth="1"/>
    <col min="3321" max="3321" width="20.140625" style="2" customWidth="1"/>
    <col min="3322" max="3322" width="16.28515625" style="2" customWidth="1"/>
    <col min="3323" max="3324" width="9.140625" style="2"/>
    <col min="3325" max="3325" width="10.42578125" style="2" bestFit="1" customWidth="1"/>
    <col min="3326" max="3326" width="10.140625" style="2" bestFit="1" customWidth="1"/>
    <col min="3327" max="3569" width="9.140625" style="2"/>
    <col min="3570" max="3570" width="41.140625" style="2" customWidth="1"/>
    <col min="3571" max="3571" width="10.140625" style="2" customWidth="1"/>
    <col min="3572" max="3572" width="11.5703125" style="2" customWidth="1"/>
    <col min="3573" max="3573" width="12.28515625" style="2" customWidth="1"/>
    <col min="3574" max="3574" width="16.28515625" style="2" customWidth="1"/>
    <col min="3575" max="3575" width="13.42578125" style="2" customWidth="1"/>
    <col min="3576" max="3576" width="18.5703125" style="2" customWidth="1"/>
    <col min="3577" max="3577" width="20.140625" style="2" customWidth="1"/>
    <col min="3578" max="3578" width="16.28515625" style="2" customWidth="1"/>
    <col min="3579" max="3580" width="9.140625" style="2"/>
    <col min="3581" max="3581" width="10.42578125" style="2" bestFit="1" customWidth="1"/>
    <col min="3582" max="3582" width="10.140625" style="2" bestFit="1" customWidth="1"/>
    <col min="3583" max="3825" width="9.140625" style="2"/>
    <col min="3826" max="3826" width="41.140625" style="2" customWidth="1"/>
    <col min="3827" max="3827" width="10.140625" style="2" customWidth="1"/>
    <col min="3828" max="3828" width="11.5703125" style="2" customWidth="1"/>
    <col min="3829" max="3829" width="12.28515625" style="2" customWidth="1"/>
    <col min="3830" max="3830" width="16.28515625" style="2" customWidth="1"/>
    <col min="3831" max="3831" width="13.42578125" style="2" customWidth="1"/>
    <col min="3832" max="3832" width="18.5703125" style="2" customWidth="1"/>
    <col min="3833" max="3833" width="20.140625" style="2" customWidth="1"/>
    <col min="3834" max="3834" width="16.28515625" style="2" customWidth="1"/>
    <col min="3835" max="3836" width="9.140625" style="2"/>
    <col min="3837" max="3837" width="10.42578125" style="2" bestFit="1" customWidth="1"/>
    <col min="3838" max="3838" width="10.140625" style="2" bestFit="1" customWidth="1"/>
    <col min="3839" max="4081" width="9.140625" style="2"/>
    <col min="4082" max="4082" width="41.140625" style="2" customWidth="1"/>
    <col min="4083" max="4083" width="10.140625" style="2" customWidth="1"/>
    <col min="4084" max="4084" width="11.5703125" style="2" customWidth="1"/>
    <col min="4085" max="4085" width="12.28515625" style="2" customWidth="1"/>
    <col min="4086" max="4086" width="16.28515625" style="2" customWidth="1"/>
    <col min="4087" max="4087" width="13.42578125" style="2" customWidth="1"/>
    <col min="4088" max="4088" width="18.5703125" style="2" customWidth="1"/>
    <col min="4089" max="4089" width="20.140625" style="2" customWidth="1"/>
    <col min="4090" max="4090" width="16.28515625" style="2" customWidth="1"/>
    <col min="4091" max="4092" width="9.140625" style="2"/>
    <col min="4093" max="4093" width="10.42578125" style="2" bestFit="1" customWidth="1"/>
    <col min="4094" max="4094" width="10.140625" style="2" bestFit="1" customWidth="1"/>
    <col min="4095" max="4337" width="9.140625" style="2"/>
    <col min="4338" max="4338" width="41.140625" style="2" customWidth="1"/>
    <col min="4339" max="4339" width="10.140625" style="2" customWidth="1"/>
    <col min="4340" max="4340" width="11.5703125" style="2" customWidth="1"/>
    <col min="4341" max="4341" width="12.28515625" style="2" customWidth="1"/>
    <col min="4342" max="4342" width="16.28515625" style="2" customWidth="1"/>
    <col min="4343" max="4343" width="13.42578125" style="2" customWidth="1"/>
    <col min="4344" max="4344" width="18.5703125" style="2" customWidth="1"/>
    <col min="4345" max="4345" width="20.140625" style="2" customWidth="1"/>
    <col min="4346" max="4346" width="16.28515625" style="2" customWidth="1"/>
    <col min="4347" max="4348" width="9.140625" style="2"/>
    <col min="4349" max="4349" width="10.42578125" style="2" bestFit="1" customWidth="1"/>
    <col min="4350" max="4350" width="10.140625" style="2" bestFit="1" customWidth="1"/>
    <col min="4351" max="4593" width="9.140625" style="2"/>
    <col min="4594" max="4594" width="41.140625" style="2" customWidth="1"/>
    <col min="4595" max="4595" width="10.140625" style="2" customWidth="1"/>
    <col min="4596" max="4596" width="11.5703125" style="2" customWidth="1"/>
    <col min="4597" max="4597" width="12.28515625" style="2" customWidth="1"/>
    <col min="4598" max="4598" width="16.28515625" style="2" customWidth="1"/>
    <col min="4599" max="4599" width="13.42578125" style="2" customWidth="1"/>
    <col min="4600" max="4600" width="18.5703125" style="2" customWidth="1"/>
    <col min="4601" max="4601" width="20.140625" style="2" customWidth="1"/>
    <col min="4602" max="4602" width="16.28515625" style="2" customWidth="1"/>
    <col min="4603" max="4604" width="9.140625" style="2"/>
    <col min="4605" max="4605" width="10.42578125" style="2" bestFit="1" customWidth="1"/>
    <col min="4606" max="4606" width="10.140625" style="2" bestFit="1" customWidth="1"/>
    <col min="4607" max="4849" width="9.140625" style="2"/>
    <col min="4850" max="4850" width="41.140625" style="2" customWidth="1"/>
    <col min="4851" max="4851" width="10.140625" style="2" customWidth="1"/>
    <col min="4852" max="4852" width="11.5703125" style="2" customWidth="1"/>
    <col min="4853" max="4853" width="12.28515625" style="2" customWidth="1"/>
    <col min="4854" max="4854" width="16.28515625" style="2" customWidth="1"/>
    <col min="4855" max="4855" width="13.42578125" style="2" customWidth="1"/>
    <col min="4856" max="4856" width="18.5703125" style="2" customWidth="1"/>
    <col min="4857" max="4857" width="20.140625" style="2" customWidth="1"/>
    <col min="4858" max="4858" width="16.28515625" style="2" customWidth="1"/>
    <col min="4859" max="4860" width="9.140625" style="2"/>
    <col min="4861" max="4861" width="10.42578125" style="2" bestFit="1" customWidth="1"/>
    <col min="4862" max="4862" width="10.140625" style="2" bestFit="1" customWidth="1"/>
    <col min="4863" max="5105" width="9.140625" style="2"/>
    <col min="5106" max="5106" width="41.140625" style="2" customWidth="1"/>
    <col min="5107" max="5107" width="10.140625" style="2" customWidth="1"/>
    <col min="5108" max="5108" width="11.5703125" style="2" customWidth="1"/>
    <col min="5109" max="5109" width="12.28515625" style="2" customWidth="1"/>
    <col min="5110" max="5110" width="16.28515625" style="2" customWidth="1"/>
    <col min="5111" max="5111" width="13.42578125" style="2" customWidth="1"/>
    <col min="5112" max="5112" width="18.5703125" style="2" customWidth="1"/>
    <col min="5113" max="5113" width="20.140625" style="2" customWidth="1"/>
    <col min="5114" max="5114" width="16.28515625" style="2" customWidth="1"/>
    <col min="5115" max="5116" width="9.140625" style="2"/>
    <col min="5117" max="5117" width="10.42578125" style="2" bestFit="1" customWidth="1"/>
    <col min="5118" max="5118" width="10.140625" style="2" bestFit="1" customWidth="1"/>
    <col min="5119" max="5361" width="9.140625" style="2"/>
    <col min="5362" max="5362" width="41.140625" style="2" customWidth="1"/>
    <col min="5363" max="5363" width="10.140625" style="2" customWidth="1"/>
    <col min="5364" max="5364" width="11.5703125" style="2" customWidth="1"/>
    <col min="5365" max="5365" width="12.28515625" style="2" customWidth="1"/>
    <col min="5366" max="5366" width="16.28515625" style="2" customWidth="1"/>
    <col min="5367" max="5367" width="13.42578125" style="2" customWidth="1"/>
    <col min="5368" max="5368" width="18.5703125" style="2" customWidth="1"/>
    <col min="5369" max="5369" width="20.140625" style="2" customWidth="1"/>
    <col min="5370" max="5370" width="16.28515625" style="2" customWidth="1"/>
    <col min="5371" max="5372" width="9.140625" style="2"/>
    <col min="5373" max="5373" width="10.42578125" style="2" bestFit="1" customWidth="1"/>
    <col min="5374" max="5374" width="10.140625" style="2" bestFit="1" customWidth="1"/>
    <col min="5375" max="5617" width="9.140625" style="2"/>
    <col min="5618" max="5618" width="41.140625" style="2" customWidth="1"/>
    <col min="5619" max="5619" width="10.140625" style="2" customWidth="1"/>
    <col min="5620" max="5620" width="11.5703125" style="2" customWidth="1"/>
    <col min="5621" max="5621" width="12.28515625" style="2" customWidth="1"/>
    <col min="5622" max="5622" width="16.28515625" style="2" customWidth="1"/>
    <col min="5623" max="5623" width="13.42578125" style="2" customWidth="1"/>
    <col min="5624" max="5624" width="18.5703125" style="2" customWidth="1"/>
    <col min="5625" max="5625" width="20.140625" style="2" customWidth="1"/>
    <col min="5626" max="5626" width="16.28515625" style="2" customWidth="1"/>
    <col min="5627" max="5628" width="9.140625" style="2"/>
    <col min="5629" max="5629" width="10.42578125" style="2" bestFit="1" customWidth="1"/>
    <col min="5630" max="5630" width="10.140625" style="2" bestFit="1" customWidth="1"/>
    <col min="5631" max="5873" width="9.140625" style="2"/>
    <col min="5874" max="5874" width="41.140625" style="2" customWidth="1"/>
    <col min="5875" max="5875" width="10.140625" style="2" customWidth="1"/>
    <col min="5876" max="5876" width="11.5703125" style="2" customWidth="1"/>
    <col min="5877" max="5877" width="12.28515625" style="2" customWidth="1"/>
    <col min="5878" max="5878" width="16.28515625" style="2" customWidth="1"/>
    <col min="5879" max="5879" width="13.42578125" style="2" customWidth="1"/>
    <col min="5880" max="5880" width="18.5703125" style="2" customWidth="1"/>
    <col min="5881" max="5881" width="20.140625" style="2" customWidth="1"/>
    <col min="5882" max="5882" width="16.28515625" style="2" customWidth="1"/>
    <col min="5883" max="5884" width="9.140625" style="2"/>
    <col min="5885" max="5885" width="10.42578125" style="2" bestFit="1" customWidth="1"/>
    <col min="5886" max="5886" width="10.140625" style="2" bestFit="1" customWidth="1"/>
    <col min="5887" max="6129" width="9.140625" style="2"/>
    <col min="6130" max="6130" width="41.140625" style="2" customWidth="1"/>
    <col min="6131" max="6131" width="10.140625" style="2" customWidth="1"/>
    <col min="6132" max="6132" width="11.5703125" style="2" customWidth="1"/>
    <col min="6133" max="6133" width="12.28515625" style="2" customWidth="1"/>
    <col min="6134" max="6134" width="16.28515625" style="2" customWidth="1"/>
    <col min="6135" max="6135" width="13.42578125" style="2" customWidth="1"/>
    <col min="6136" max="6136" width="18.5703125" style="2" customWidth="1"/>
    <col min="6137" max="6137" width="20.140625" style="2" customWidth="1"/>
    <col min="6138" max="6138" width="16.28515625" style="2" customWidth="1"/>
    <col min="6139" max="6140" width="9.140625" style="2"/>
    <col min="6141" max="6141" width="10.42578125" style="2" bestFit="1" customWidth="1"/>
    <col min="6142" max="6142" width="10.140625" style="2" bestFit="1" customWidth="1"/>
    <col min="6143" max="6385" width="9.140625" style="2"/>
    <col min="6386" max="6386" width="41.140625" style="2" customWidth="1"/>
    <col min="6387" max="6387" width="10.140625" style="2" customWidth="1"/>
    <col min="6388" max="6388" width="11.5703125" style="2" customWidth="1"/>
    <col min="6389" max="6389" width="12.28515625" style="2" customWidth="1"/>
    <col min="6390" max="6390" width="16.28515625" style="2" customWidth="1"/>
    <col min="6391" max="6391" width="13.42578125" style="2" customWidth="1"/>
    <col min="6392" max="6392" width="18.5703125" style="2" customWidth="1"/>
    <col min="6393" max="6393" width="20.140625" style="2" customWidth="1"/>
    <col min="6394" max="6394" width="16.28515625" style="2" customWidth="1"/>
    <col min="6395" max="6396" width="9.140625" style="2"/>
    <col min="6397" max="6397" width="10.42578125" style="2" bestFit="1" customWidth="1"/>
    <col min="6398" max="6398" width="10.140625" style="2" bestFit="1" customWidth="1"/>
    <col min="6399" max="6641" width="9.140625" style="2"/>
    <col min="6642" max="6642" width="41.140625" style="2" customWidth="1"/>
    <col min="6643" max="6643" width="10.140625" style="2" customWidth="1"/>
    <col min="6644" max="6644" width="11.5703125" style="2" customWidth="1"/>
    <col min="6645" max="6645" width="12.28515625" style="2" customWidth="1"/>
    <col min="6646" max="6646" width="16.28515625" style="2" customWidth="1"/>
    <col min="6647" max="6647" width="13.42578125" style="2" customWidth="1"/>
    <col min="6648" max="6648" width="18.5703125" style="2" customWidth="1"/>
    <col min="6649" max="6649" width="20.140625" style="2" customWidth="1"/>
    <col min="6650" max="6650" width="16.28515625" style="2" customWidth="1"/>
    <col min="6651" max="6652" width="9.140625" style="2"/>
    <col min="6653" max="6653" width="10.42578125" style="2" bestFit="1" customWidth="1"/>
    <col min="6654" max="6654" width="10.140625" style="2" bestFit="1" customWidth="1"/>
    <col min="6655" max="6897" width="9.140625" style="2"/>
    <col min="6898" max="6898" width="41.140625" style="2" customWidth="1"/>
    <col min="6899" max="6899" width="10.140625" style="2" customWidth="1"/>
    <col min="6900" max="6900" width="11.5703125" style="2" customWidth="1"/>
    <col min="6901" max="6901" width="12.28515625" style="2" customWidth="1"/>
    <col min="6902" max="6902" width="16.28515625" style="2" customWidth="1"/>
    <col min="6903" max="6903" width="13.42578125" style="2" customWidth="1"/>
    <col min="6904" max="6904" width="18.5703125" style="2" customWidth="1"/>
    <col min="6905" max="6905" width="20.140625" style="2" customWidth="1"/>
    <col min="6906" max="6906" width="16.28515625" style="2" customWidth="1"/>
    <col min="6907" max="6908" width="9.140625" style="2"/>
    <col min="6909" max="6909" width="10.42578125" style="2" bestFit="1" customWidth="1"/>
    <col min="6910" max="6910" width="10.140625" style="2" bestFit="1" customWidth="1"/>
    <col min="6911" max="7153" width="9.140625" style="2"/>
    <col min="7154" max="7154" width="41.140625" style="2" customWidth="1"/>
    <col min="7155" max="7155" width="10.140625" style="2" customWidth="1"/>
    <col min="7156" max="7156" width="11.5703125" style="2" customWidth="1"/>
    <col min="7157" max="7157" width="12.28515625" style="2" customWidth="1"/>
    <col min="7158" max="7158" width="16.28515625" style="2" customWidth="1"/>
    <col min="7159" max="7159" width="13.42578125" style="2" customWidth="1"/>
    <col min="7160" max="7160" width="18.5703125" style="2" customWidth="1"/>
    <col min="7161" max="7161" width="20.140625" style="2" customWidth="1"/>
    <col min="7162" max="7162" width="16.28515625" style="2" customWidth="1"/>
    <col min="7163" max="7164" width="9.140625" style="2"/>
    <col min="7165" max="7165" width="10.42578125" style="2" bestFit="1" customWidth="1"/>
    <col min="7166" max="7166" width="10.140625" style="2" bestFit="1" customWidth="1"/>
    <col min="7167" max="7409" width="9.140625" style="2"/>
    <col min="7410" max="7410" width="41.140625" style="2" customWidth="1"/>
    <col min="7411" max="7411" width="10.140625" style="2" customWidth="1"/>
    <col min="7412" max="7412" width="11.5703125" style="2" customWidth="1"/>
    <col min="7413" max="7413" width="12.28515625" style="2" customWidth="1"/>
    <col min="7414" max="7414" width="16.28515625" style="2" customWidth="1"/>
    <col min="7415" max="7415" width="13.42578125" style="2" customWidth="1"/>
    <col min="7416" max="7416" width="18.5703125" style="2" customWidth="1"/>
    <col min="7417" max="7417" width="20.140625" style="2" customWidth="1"/>
    <col min="7418" max="7418" width="16.28515625" style="2" customWidth="1"/>
    <col min="7419" max="7420" width="9.140625" style="2"/>
    <col min="7421" max="7421" width="10.42578125" style="2" bestFit="1" customWidth="1"/>
    <col min="7422" max="7422" width="10.140625" style="2" bestFit="1" customWidth="1"/>
    <col min="7423" max="7665" width="9.140625" style="2"/>
    <col min="7666" max="7666" width="41.140625" style="2" customWidth="1"/>
    <col min="7667" max="7667" width="10.140625" style="2" customWidth="1"/>
    <col min="7668" max="7668" width="11.5703125" style="2" customWidth="1"/>
    <col min="7669" max="7669" width="12.28515625" style="2" customWidth="1"/>
    <col min="7670" max="7670" width="16.28515625" style="2" customWidth="1"/>
    <col min="7671" max="7671" width="13.42578125" style="2" customWidth="1"/>
    <col min="7672" max="7672" width="18.5703125" style="2" customWidth="1"/>
    <col min="7673" max="7673" width="20.140625" style="2" customWidth="1"/>
    <col min="7674" max="7674" width="16.28515625" style="2" customWidth="1"/>
    <col min="7675" max="7676" width="9.140625" style="2"/>
    <col min="7677" max="7677" width="10.42578125" style="2" bestFit="1" customWidth="1"/>
    <col min="7678" max="7678" width="10.140625" style="2" bestFit="1" customWidth="1"/>
    <col min="7679" max="7921" width="9.140625" style="2"/>
    <col min="7922" max="7922" width="41.140625" style="2" customWidth="1"/>
    <col min="7923" max="7923" width="10.140625" style="2" customWidth="1"/>
    <col min="7924" max="7924" width="11.5703125" style="2" customWidth="1"/>
    <col min="7925" max="7925" width="12.28515625" style="2" customWidth="1"/>
    <col min="7926" max="7926" width="16.28515625" style="2" customWidth="1"/>
    <col min="7927" max="7927" width="13.42578125" style="2" customWidth="1"/>
    <col min="7928" max="7928" width="18.5703125" style="2" customWidth="1"/>
    <col min="7929" max="7929" width="20.140625" style="2" customWidth="1"/>
    <col min="7930" max="7930" width="16.28515625" style="2" customWidth="1"/>
    <col min="7931" max="7932" width="9.140625" style="2"/>
    <col min="7933" max="7933" width="10.42578125" style="2" bestFit="1" customWidth="1"/>
    <col min="7934" max="7934" width="10.140625" style="2" bestFit="1" customWidth="1"/>
    <col min="7935" max="8177" width="9.140625" style="2"/>
    <col min="8178" max="8178" width="41.140625" style="2" customWidth="1"/>
    <col min="8179" max="8179" width="10.140625" style="2" customWidth="1"/>
    <col min="8180" max="8180" width="11.5703125" style="2" customWidth="1"/>
    <col min="8181" max="8181" width="12.28515625" style="2" customWidth="1"/>
    <col min="8182" max="8182" width="16.28515625" style="2" customWidth="1"/>
    <col min="8183" max="8183" width="13.42578125" style="2" customWidth="1"/>
    <col min="8184" max="8184" width="18.5703125" style="2" customWidth="1"/>
    <col min="8185" max="8185" width="20.140625" style="2" customWidth="1"/>
    <col min="8186" max="8186" width="16.28515625" style="2" customWidth="1"/>
    <col min="8187" max="8188" width="9.140625" style="2"/>
    <col min="8189" max="8189" width="10.42578125" style="2" bestFit="1" customWidth="1"/>
    <col min="8190" max="8190" width="10.140625" style="2" bestFit="1" customWidth="1"/>
    <col min="8191" max="8433" width="9.140625" style="2"/>
    <col min="8434" max="8434" width="41.140625" style="2" customWidth="1"/>
    <col min="8435" max="8435" width="10.140625" style="2" customWidth="1"/>
    <col min="8436" max="8436" width="11.5703125" style="2" customWidth="1"/>
    <col min="8437" max="8437" width="12.28515625" style="2" customWidth="1"/>
    <col min="8438" max="8438" width="16.28515625" style="2" customWidth="1"/>
    <col min="8439" max="8439" width="13.42578125" style="2" customWidth="1"/>
    <col min="8440" max="8440" width="18.5703125" style="2" customWidth="1"/>
    <col min="8441" max="8441" width="20.140625" style="2" customWidth="1"/>
    <col min="8442" max="8442" width="16.28515625" style="2" customWidth="1"/>
    <col min="8443" max="8444" width="9.140625" style="2"/>
    <col min="8445" max="8445" width="10.42578125" style="2" bestFit="1" customWidth="1"/>
    <col min="8446" max="8446" width="10.140625" style="2" bestFit="1" customWidth="1"/>
    <col min="8447" max="8689" width="9.140625" style="2"/>
    <col min="8690" max="8690" width="41.140625" style="2" customWidth="1"/>
    <col min="8691" max="8691" width="10.140625" style="2" customWidth="1"/>
    <col min="8692" max="8692" width="11.5703125" style="2" customWidth="1"/>
    <col min="8693" max="8693" width="12.28515625" style="2" customWidth="1"/>
    <col min="8694" max="8694" width="16.28515625" style="2" customWidth="1"/>
    <col min="8695" max="8695" width="13.42578125" style="2" customWidth="1"/>
    <col min="8696" max="8696" width="18.5703125" style="2" customWidth="1"/>
    <col min="8697" max="8697" width="20.140625" style="2" customWidth="1"/>
    <col min="8698" max="8698" width="16.28515625" style="2" customWidth="1"/>
    <col min="8699" max="8700" width="9.140625" style="2"/>
    <col min="8701" max="8701" width="10.42578125" style="2" bestFit="1" customWidth="1"/>
    <col min="8702" max="8702" width="10.140625" style="2" bestFit="1" customWidth="1"/>
    <col min="8703" max="8945" width="9.140625" style="2"/>
    <col min="8946" max="8946" width="41.140625" style="2" customWidth="1"/>
    <col min="8947" max="8947" width="10.140625" style="2" customWidth="1"/>
    <col min="8948" max="8948" width="11.5703125" style="2" customWidth="1"/>
    <col min="8949" max="8949" width="12.28515625" style="2" customWidth="1"/>
    <col min="8950" max="8950" width="16.28515625" style="2" customWidth="1"/>
    <col min="8951" max="8951" width="13.42578125" style="2" customWidth="1"/>
    <col min="8952" max="8952" width="18.5703125" style="2" customWidth="1"/>
    <col min="8953" max="8953" width="20.140625" style="2" customWidth="1"/>
    <col min="8954" max="8954" width="16.28515625" style="2" customWidth="1"/>
    <col min="8955" max="8956" width="9.140625" style="2"/>
    <col min="8957" max="8957" width="10.42578125" style="2" bestFit="1" customWidth="1"/>
    <col min="8958" max="8958" width="10.140625" style="2" bestFit="1" customWidth="1"/>
    <col min="8959" max="9201" width="9.140625" style="2"/>
    <col min="9202" max="9202" width="41.140625" style="2" customWidth="1"/>
    <col min="9203" max="9203" width="10.140625" style="2" customWidth="1"/>
    <col min="9204" max="9204" width="11.5703125" style="2" customWidth="1"/>
    <col min="9205" max="9205" width="12.28515625" style="2" customWidth="1"/>
    <col min="9206" max="9206" width="16.28515625" style="2" customWidth="1"/>
    <col min="9207" max="9207" width="13.42578125" style="2" customWidth="1"/>
    <col min="9208" max="9208" width="18.5703125" style="2" customWidth="1"/>
    <col min="9209" max="9209" width="20.140625" style="2" customWidth="1"/>
    <col min="9210" max="9210" width="16.28515625" style="2" customWidth="1"/>
    <col min="9211" max="9212" width="9.140625" style="2"/>
    <col min="9213" max="9213" width="10.42578125" style="2" bestFit="1" customWidth="1"/>
    <col min="9214" max="9214" width="10.140625" style="2" bestFit="1" customWidth="1"/>
    <col min="9215" max="9457" width="9.140625" style="2"/>
    <col min="9458" max="9458" width="41.140625" style="2" customWidth="1"/>
    <col min="9459" max="9459" width="10.140625" style="2" customWidth="1"/>
    <col min="9460" max="9460" width="11.5703125" style="2" customWidth="1"/>
    <col min="9461" max="9461" width="12.28515625" style="2" customWidth="1"/>
    <col min="9462" max="9462" width="16.28515625" style="2" customWidth="1"/>
    <col min="9463" max="9463" width="13.42578125" style="2" customWidth="1"/>
    <col min="9464" max="9464" width="18.5703125" style="2" customWidth="1"/>
    <col min="9465" max="9465" width="20.140625" style="2" customWidth="1"/>
    <col min="9466" max="9466" width="16.28515625" style="2" customWidth="1"/>
    <col min="9467" max="9468" width="9.140625" style="2"/>
    <col min="9469" max="9469" width="10.42578125" style="2" bestFit="1" customWidth="1"/>
    <col min="9470" max="9470" width="10.140625" style="2" bestFit="1" customWidth="1"/>
    <col min="9471" max="9713" width="9.140625" style="2"/>
    <col min="9714" max="9714" width="41.140625" style="2" customWidth="1"/>
    <col min="9715" max="9715" width="10.140625" style="2" customWidth="1"/>
    <col min="9716" max="9716" width="11.5703125" style="2" customWidth="1"/>
    <col min="9717" max="9717" width="12.28515625" style="2" customWidth="1"/>
    <col min="9718" max="9718" width="16.28515625" style="2" customWidth="1"/>
    <col min="9719" max="9719" width="13.42578125" style="2" customWidth="1"/>
    <col min="9720" max="9720" width="18.5703125" style="2" customWidth="1"/>
    <col min="9721" max="9721" width="20.140625" style="2" customWidth="1"/>
    <col min="9722" max="9722" width="16.28515625" style="2" customWidth="1"/>
    <col min="9723" max="9724" width="9.140625" style="2"/>
    <col min="9725" max="9725" width="10.42578125" style="2" bestFit="1" customWidth="1"/>
    <col min="9726" max="9726" width="10.140625" style="2" bestFit="1" customWidth="1"/>
    <col min="9727" max="9969" width="9.140625" style="2"/>
    <col min="9970" max="9970" width="41.140625" style="2" customWidth="1"/>
    <col min="9971" max="9971" width="10.140625" style="2" customWidth="1"/>
    <col min="9972" max="9972" width="11.5703125" style="2" customWidth="1"/>
    <col min="9973" max="9973" width="12.28515625" style="2" customWidth="1"/>
    <col min="9974" max="9974" width="16.28515625" style="2" customWidth="1"/>
    <col min="9975" max="9975" width="13.42578125" style="2" customWidth="1"/>
    <col min="9976" max="9976" width="18.5703125" style="2" customWidth="1"/>
    <col min="9977" max="9977" width="20.140625" style="2" customWidth="1"/>
    <col min="9978" max="9978" width="16.28515625" style="2" customWidth="1"/>
    <col min="9979" max="9980" width="9.140625" style="2"/>
    <col min="9981" max="9981" width="10.42578125" style="2" bestFit="1" customWidth="1"/>
    <col min="9982" max="9982" width="10.140625" style="2" bestFit="1" customWidth="1"/>
    <col min="9983" max="10225" width="9.140625" style="2"/>
    <col min="10226" max="10226" width="41.140625" style="2" customWidth="1"/>
    <col min="10227" max="10227" width="10.140625" style="2" customWidth="1"/>
    <col min="10228" max="10228" width="11.5703125" style="2" customWidth="1"/>
    <col min="10229" max="10229" width="12.28515625" style="2" customWidth="1"/>
    <col min="10230" max="10230" width="16.28515625" style="2" customWidth="1"/>
    <col min="10231" max="10231" width="13.42578125" style="2" customWidth="1"/>
    <col min="10232" max="10232" width="18.5703125" style="2" customWidth="1"/>
    <col min="10233" max="10233" width="20.140625" style="2" customWidth="1"/>
    <col min="10234" max="10234" width="16.28515625" style="2" customWidth="1"/>
    <col min="10235" max="10236" width="9.140625" style="2"/>
    <col min="10237" max="10237" width="10.42578125" style="2" bestFit="1" customWidth="1"/>
    <col min="10238" max="10238" width="10.140625" style="2" bestFit="1" customWidth="1"/>
    <col min="10239" max="10481" width="9.140625" style="2"/>
    <col min="10482" max="10482" width="41.140625" style="2" customWidth="1"/>
    <col min="10483" max="10483" width="10.140625" style="2" customWidth="1"/>
    <col min="10484" max="10484" width="11.5703125" style="2" customWidth="1"/>
    <col min="10485" max="10485" width="12.28515625" style="2" customWidth="1"/>
    <col min="10486" max="10486" width="16.28515625" style="2" customWidth="1"/>
    <col min="10487" max="10487" width="13.42578125" style="2" customWidth="1"/>
    <col min="10488" max="10488" width="18.5703125" style="2" customWidth="1"/>
    <col min="10489" max="10489" width="20.140625" style="2" customWidth="1"/>
    <col min="10490" max="10490" width="16.28515625" style="2" customWidth="1"/>
    <col min="10491" max="10492" width="9.140625" style="2"/>
    <col min="10493" max="10493" width="10.42578125" style="2" bestFit="1" customWidth="1"/>
    <col min="10494" max="10494" width="10.140625" style="2" bestFit="1" customWidth="1"/>
    <col min="10495" max="10737" width="9.140625" style="2"/>
    <col min="10738" max="10738" width="41.140625" style="2" customWidth="1"/>
    <col min="10739" max="10739" width="10.140625" style="2" customWidth="1"/>
    <col min="10740" max="10740" width="11.5703125" style="2" customWidth="1"/>
    <col min="10741" max="10741" width="12.28515625" style="2" customWidth="1"/>
    <col min="10742" max="10742" width="16.28515625" style="2" customWidth="1"/>
    <col min="10743" max="10743" width="13.42578125" style="2" customWidth="1"/>
    <col min="10744" max="10744" width="18.5703125" style="2" customWidth="1"/>
    <col min="10745" max="10745" width="20.140625" style="2" customWidth="1"/>
    <col min="10746" max="10746" width="16.28515625" style="2" customWidth="1"/>
    <col min="10747" max="10748" width="9.140625" style="2"/>
    <col min="10749" max="10749" width="10.42578125" style="2" bestFit="1" customWidth="1"/>
    <col min="10750" max="10750" width="10.140625" style="2" bestFit="1" customWidth="1"/>
    <col min="10751" max="10993" width="9.140625" style="2"/>
    <col min="10994" max="10994" width="41.140625" style="2" customWidth="1"/>
    <col min="10995" max="10995" width="10.140625" style="2" customWidth="1"/>
    <col min="10996" max="10996" width="11.5703125" style="2" customWidth="1"/>
    <col min="10997" max="10997" width="12.28515625" style="2" customWidth="1"/>
    <col min="10998" max="10998" width="16.28515625" style="2" customWidth="1"/>
    <col min="10999" max="10999" width="13.42578125" style="2" customWidth="1"/>
    <col min="11000" max="11000" width="18.5703125" style="2" customWidth="1"/>
    <col min="11001" max="11001" width="20.140625" style="2" customWidth="1"/>
    <col min="11002" max="11002" width="16.28515625" style="2" customWidth="1"/>
    <col min="11003" max="11004" width="9.140625" style="2"/>
    <col min="11005" max="11005" width="10.42578125" style="2" bestFit="1" customWidth="1"/>
    <col min="11006" max="11006" width="10.140625" style="2" bestFit="1" customWidth="1"/>
    <col min="11007" max="11249" width="9.140625" style="2"/>
    <col min="11250" max="11250" width="41.140625" style="2" customWidth="1"/>
    <col min="11251" max="11251" width="10.140625" style="2" customWidth="1"/>
    <col min="11252" max="11252" width="11.5703125" style="2" customWidth="1"/>
    <col min="11253" max="11253" width="12.28515625" style="2" customWidth="1"/>
    <col min="11254" max="11254" width="16.28515625" style="2" customWidth="1"/>
    <col min="11255" max="11255" width="13.42578125" style="2" customWidth="1"/>
    <col min="11256" max="11256" width="18.5703125" style="2" customWidth="1"/>
    <col min="11257" max="11257" width="20.140625" style="2" customWidth="1"/>
    <col min="11258" max="11258" width="16.28515625" style="2" customWidth="1"/>
    <col min="11259" max="11260" width="9.140625" style="2"/>
    <col min="11261" max="11261" width="10.42578125" style="2" bestFit="1" customWidth="1"/>
    <col min="11262" max="11262" width="10.140625" style="2" bestFit="1" customWidth="1"/>
    <col min="11263" max="11505" width="9.140625" style="2"/>
    <col min="11506" max="11506" width="41.140625" style="2" customWidth="1"/>
    <col min="11507" max="11507" width="10.140625" style="2" customWidth="1"/>
    <col min="11508" max="11508" width="11.5703125" style="2" customWidth="1"/>
    <col min="11509" max="11509" width="12.28515625" style="2" customWidth="1"/>
    <col min="11510" max="11510" width="16.28515625" style="2" customWidth="1"/>
    <col min="11511" max="11511" width="13.42578125" style="2" customWidth="1"/>
    <col min="11512" max="11512" width="18.5703125" style="2" customWidth="1"/>
    <col min="11513" max="11513" width="20.140625" style="2" customWidth="1"/>
    <col min="11514" max="11514" width="16.28515625" style="2" customWidth="1"/>
    <col min="11515" max="11516" width="9.140625" style="2"/>
    <col min="11517" max="11517" width="10.42578125" style="2" bestFit="1" customWidth="1"/>
    <col min="11518" max="11518" width="10.140625" style="2" bestFit="1" customWidth="1"/>
    <col min="11519" max="11761" width="9.140625" style="2"/>
    <col min="11762" max="11762" width="41.140625" style="2" customWidth="1"/>
    <col min="11763" max="11763" width="10.140625" style="2" customWidth="1"/>
    <col min="11764" max="11764" width="11.5703125" style="2" customWidth="1"/>
    <col min="11765" max="11765" width="12.28515625" style="2" customWidth="1"/>
    <col min="11766" max="11766" width="16.28515625" style="2" customWidth="1"/>
    <col min="11767" max="11767" width="13.42578125" style="2" customWidth="1"/>
    <col min="11768" max="11768" width="18.5703125" style="2" customWidth="1"/>
    <col min="11769" max="11769" width="20.140625" style="2" customWidth="1"/>
    <col min="11770" max="11770" width="16.28515625" style="2" customWidth="1"/>
    <col min="11771" max="11772" width="9.140625" style="2"/>
    <col min="11773" max="11773" width="10.42578125" style="2" bestFit="1" customWidth="1"/>
    <col min="11774" max="11774" width="10.140625" style="2" bestFit="1" customWidth="1"/>
    <col min="11775" max="12017" width="9.140625" style="2"/>
    <col min="12018" max="12018" width="41.140625" style="2" customWidth="1"/>
    <col min="12019" max="12019" width="10.140625" style="2" customWidth="1"/>
    <col min="12020" max="12020" width="11.5703125" style="2" customWidth="1"/>
    <col min="12021" max="12021" width="12.28515625" style="2" customWidth="1"/>
    <col min="12022" max="12022" width="16.28515625" style="2" customWidth="1"/>
    <col min="12023" max="12023" width="13.42578125" style="2" customWidth="1"/>
    <col min="12024" max="12024" width="18.5703125" style="2" customWidth="1"/>
    <col min="12025" max="12025" width="20.140625" style="2" customWidth="1"/>
    <col min="12026" max="12026" width="16.28515625" style="2" customWidth="1"/>
    <col min="12027" max="12028" width="9.140625" style="2"/>
    <col min="12029" max="12029" width="10.42578125" style="2" bestFit="1" customWidth="1"/>
    <col min="12030" max="12030" width="10.140625" style="2" bestFit="1" customWidth="1"/>
    <col min="12031" max="12273" width="9.140625" style="2"/>
    <col min="12274" max="12274" width="41.140625" style="2" customWidth="1"/>
    <col min="12275" max="12275" width="10.140625" style="2" customWidth="1"/>
    <col min="12276" max="12276" width="11.5703125" style="2" customWidth="1"/>
    <col min="12277" max="12277" width="12.28515625" style="2" customWidth="1"/>
    <col min="12278" max="12278" width="16.28515625" style="2" customWidth="1"/>
    <col min="12279" max="12279" width="13.42578125" style="2" customWidth="1"/>
    <col min="12280" max="12280" width="18.5703125" style="2" customWidth="1"/>
    <col min="12281" max="12281" width="20.140625" style="2" customWidth="1"/>
    <col min="12282" max="12282" width="16.28515625" style="2" customWidth="1"/>
    <col min="12283" max="12284" width="9.140625" style="2"/>
    <col min="12285" max="12285" width="10.42578125" style="2" bestFit="1" customWidth="1"/>
    <col min="12286" max="12286" width="10.140625" style="2" bestFit="1" customWidth="1"/>
    <col min="12287" max="12529" width="9.140625" style="2"/>
    <col min="12530" max="12530" width="41.140625" style="2" customWidth="1"/>
    <col min="12531" max="12531" width="10.140625" style="2" customWidth="1"/>
    <col min="12532" max="12532" width="11.5703125" style="2" customWidth="1"/>
    <col min="12533" max="12533" width="12.28515625" style="2" customWidth="1"/>
    <col min="12534" max="12534" width="16.28515625" style="2" customWidth="1"/>
    <col min="12535" max="12535" width="13.42578125" style="2" customWidth="1"/>
    <col min="12536" max="12536" width="18.5703125" style="2" customWidth="1"/>
    <col min="12537" max="12537" width="20.140625" style="2" customWidth="1"/>
    <col min="12538" max="12538" width="16.28515625" style="2" customWidth="1"/>
    <col min="12539" max="12540" width="9.140625" style="2"/>
    <col min="12541" max="12541" width="10.42578125" style="2" bestFit="1" customWidth="1"/>
    <col min="12542" max="12542" width="10.140625" style="2" bestFit="1" customWidth="1"/>
    <col min="12543" max="12785" width="9.140625" style="2"/>
    <col min="12786" max="12786" width="41.140625" style="2" customWidth="1"/>
    <col min="12787" max="12787" width="10.140625" style="2" customWidth="1"/>
    <col min="12788" max="12788" width="11.5703125" style="2" customWidth="1"/>
    <col min="12789" max="12789" width="12.28515625" style="2" customWidth="1"/>
    <col min="12790" max="12790" width="16.28515625" style="2" customWidth="1"/>
    <col min="12791" max="12791" width="13.42578125" style="2" customWidth="1"/>
    <col min="12792" max="12792" width="18.5703125" style="2" customWidth="1"/>
    <col min="12793" max="12793" width="20.140625" style="2" customWidth="1"/>
    <col min="12794" max="12794" width="16.28515625" style="2" customWidth="1"/>
    <col min="12795" max="12796" width="9.140625" style="2"/>
    <col min="12797" max="12797" width="10.42578125" style="2" bestFit="1" customWidth="1"/>
    <col min="12798" max="12798" width="10.140625" style="2" bestFit="1" customWidth="1"/>
    <col min="12799" max="13041" width="9.140625" style="2"/>
    <col min="13042" max="13042" width="41.140625" style="2" customWidth="1"/>
    <col min="13043" max="13043" width="10.140625" style="2" customWidth="1"/>
    <col min="13044" max="13044" width="11.5703125" style="2" customWidth="1"/>
    <col min="13045" max="13045" width="12.28515625" style="2" customWidth="1"/>
    <col min="13046" max="13046" width="16.28515625" style="2" customWidth="1"/>
    <col min="13047" max="13047" width="13.42578125" style="2" customWidth="1"/>
    <col min="13048" max="13048" width="18.5703125" style="2" customWidth="1"/>
    <col min="13049" max="13049" width="20.140625" style="2" customWidth="1"/>
    <col min="13050" max="13050" width="16.28515625" style="2" customWidth="1"/>
    <col min="13051" max="13052" width="9.140625" style="2"/>
    <col min="13053" max="13053" width="10.42578125" style="2" bestFit="1" customWidth="1"/>
    <col min="13054" max="13054" width="10.140625" style="2" bestFit="1" customWidth="1"/>
    <col min="13055" max="13297" width="9.140625" style="2"/>
    <col min="13298" max="13298" width="41.140625" style="2" customWidth="1"/>
    <col min="13299" max="13299" width="10.140625" style="2" customWidth="1"/>
    <col min="13300" max="13300" width="11.5703125" style="2" customWidth="1"/>
    <col min="13301" max="13301" width="12.28515625" style="2" customWidth="1"/>
    <col min="13302" max="13302" width="16.28515625" style="2" customWidth="1"/>
    <col min="13303" max="13303" width="13.42578125" style="2" customWidth="1"/>
    <col min="13304" max="13304" width="18.5703125" style="2" customWidth="1"/>
    <col min="13305" max="13305" width="20.140625" style="2" customWidth="1"/>
    <col min="13306" max="13306" width="16.28515625" style="2" customWidth="1"/>
    <col min="13307" max="13308" width="9.140625" style="2"/>
    <col min="13309" max="13309" width="10.42578125" style="2" bestFit="1" customWidth="1"/>
    <col min="13310" max="13310" width="10.140625" style="2" bestFit="1" customWidth="1"/>
    <col min="13311" max="13553" width="9.140625" style="2"/>
    <col min="13554" max="13554" width="41.140625" style="2" customWidth="1"/>
    <col min="13555" max="13555" width="10.140625" style="2" customWidth="1"/>
    <col min="13556" max="13556" width="11.5703125" style="2" customWidth="1"/>
    <col min="13557" max="13557" width="12.28515625" style="2" customWidth="1"/>
    <col min="13558" max="13558" width="16.28515625" style="2" customWidth="1"/>
    <col min="13559" max="13559" width="13.42578125" style="2" customWidth="1"/>
    <col min="13560" max="13560" width="18.5703125" style="2" customWidth="1"/>
    <col min="13561" max="13561" width="20.140625" style="2" customWidth="1"/>
    <col min="13562" max="13562" width="16.28515625" style="2" customWidth="1"/>
    <col min="13563" max="13564" width="9.140625" style="2"/>
    <col min="13565" max="13565" width="10.42578125" style="2" bestFit="1" customWidth="1"/>
    <col min="13566" max="13566" width="10.140625" style="2" bestFit="1" customWidth="1"/>
    <col min="13567" max="13809" width="9.140625" style="2"/>
    <col min="13810" max="13810" width="41.140625" style="2" customWidth="1"/>
    <col min="13811" max="13811" width="10.140625" style="2" customWidth="1"/>
    <col min="13812" max="13812" width="11.5703125" style="2" customWidth="1"/>
    <col min="13813" max="13813" width="12.28515625" style="2" customWidth="1"/>
    <col min="13814" max="13814" width="16.28515625" style="2" customWidth="1"/>
    <col min="13815" max="13815" width="13.42578125" style="2" customWidth="1"/>
    <col min="13816" max="13816" width="18.5703125" style="2" customWidth="1"/>
    <col min="13817" max="13817" width="20.140625" style="2" customWidth="1"/>
    <col min="13818" max="13818" width="16.28515625" style="2" customWidth="1"/>
    <col min="13819" max="13820" width="9.140625" style="2"/>
    <col min="13821" max="13821" width="10.42578125" style="2" bestFit="1" customWidth="1"/>
    <col min="13822" max="13822" width="10.140625" style="2" bestFit="1" customWidth="1"/>
    <col min="13823" max="14065" width="9.140625" style="2"/>
    <col min="14066" max="14066" width="41.140625" style="2" customWidth="1"/>
    <col min="14067" max="14067" width="10.140625" style="2" customWidth="1"/>
    <col min="14068" max="14068" width="11.5703125" style="2" customWidth="1"/>
    <col min="14069" max="14069" width="12.28515625" style="2" customWidth="1"/>
    <col min="14070" max="14070" width="16.28515625" style="2" customWidth="1"/>
    <col min="14071" max="14071" width="13.42578125" style="2" customWidth="1"/>
    <col min="14072" max="14072" width="18.5703125" style="2" customWidth="1"/>
    <col min="14073" max="14073" width="20.140625" style="2" customWidth="1"/>
    <col min="14074" max="14074" width="16.28515625" style="2" customWidth="1"/>
    <col min="14075" max="14076" width="9.140625" style="2"/>
    <col min="14077" max="14077" width="10.42578125" style="2" bestFit="1" customWidth="1"/>
    <col min="14078" max="14078" width="10.140625" style="2" bestFit="1" customWidth="1"/>
    <col min="14079" max="14321" width="9.140625" style="2"/>
    <col min="14322" max="14322" width="41.140625" style="2" customWidth="1"/>
    <col min="14323" max="14323" width="10.140625" style="2" customWidth="1"/>
    <col min="14324" max="14324" width="11.5703125" style="2" customWidth="1"/>
    <col min="14325" max="14325" width="12.28515625" style="2" customWidth="1"/>
    <col min="14326" max="14326" width="16.28515625" style="2" customWidth="1"/>
    <col min="14327" max="14327" width="13.42578125" style="2" customWidth="1"/>
    <col min="14328" max="14328" width="18.5703125" style="2" customWidth="1"/>
    <col min="14329" max="14329" width="20.140625" style="2" customWidth="1"/>
    <col min="14330" max="14330" width="16.28515625" style="2" customWidth="1"/>
    <col min="14331" max="14332" width="9.140625" style="2"/>
    <col min="14333" max="14333" width="10.42578125" style="2" bestFit="1" customWidth="1"/>
    <col min="14334" max="14334" width="10.140625" style="2" bestFit="1" customWidth="1"/>
    <col min="14335" max="14577" width="9.140625" style="2"/>
    <col min="14578" max="14578" width="41.140625" style="2" customWidth="1"/>
    <col min="14579" max="14579" width="10.140625" style="2" customWidth="1"/>
    <col min="14580" max="14580" width="11.5703125" style="2" customWidth="1"/>
    <col min="14581" max="14581" width="12.28515625" style="2" customWidth="1"/>
    <col min="14582" max="14582" width="16.28515625" style="2" customWidth="1"/>
    <col min="14583" max="14583" width="13.42578125" style="2" customWidth="1"/>
    <col min="14584" max="14584" width="18.5703125" style="2" customWidth="1"/>
    <col min="14585" max="14585" width="20.140625" style="2" customWidth="1"/>
    <col min="14586" max="14586" width="16.28515625" style="2" customWidth="1"/>
    <col min="14587" max="14588" width="9.140625" style="2"/>
    <col min="14589" max="14589" width="10.42578125" style="2" bestFit="1" customWidth="1"/>
    <col min="14590" max="14590" width="10.140625" style="2" bestFit="1" customWidth="1"/>
    <col min="14591" max="14833" width="9.140625" style="2"/>
    <col min="14834" max="14834" width="41.140625" style="2" customWidth="1"/>
    <col min="14835" max="14835" width="10.140625" style="2" customWidth="1"/>
    <col min="14836" max="14836" width="11.5703125" style="2" customWidth="1"/>
    <col min="14837" max="14837" width="12.28515625" style="2" customWidth="1"/>
    <col min="14838" max="14838" width="16.28515625" style="2" customWidth="1"/>
    <col min="14839" max="14839" width="13.42578125" style="2" customWidth="1"/>
    <col min="14840" max="14840" width="18.5703125" style="2" customWidth="1"/>
    <col min="14841" max="14841" width="20.140625" style="2" customWidth="1"/>
    <col min="14842" max="14842" width="16.28515625" style="2" customWidth="1"/>
    <col min="14843" max="14844" width="9.140625" style="2"/>
    <col min="14845" max="14845" width="10.42578125" style="2" bestFit="1" customWidth="1"/>
    <col min="14846" max="14846" width="10.140625" style="2" bestFit="1" customWidth="1"/>
    <col min="14847" max="15089" width="9.140625" style="2"/>
    <col min="15090" max="15090" width="41.140625" style="2" customWidth="1"/>
    <col min="15091" max="15091" width="10.140625" style="2" customWidth="1"/>
    <col min="15092" max="15092" width="11.5703125" style="2" customWidth="1"/>
    <col min="15093" max="15093" width="12.28515625" style="2" customWidth="1"/>
    <col min="15094" max="15094" width="16.28515625" style="2" customWidth="1"/>
    <col min="15095" max="15095" width="13.42578125" style="2" customWidth="1"/>
    <col min="15096" max="15096" width="18.5703125" style="2" customWidth="1"/>
    <col min="15097" max="15097" width="20.140625" style="2" customWidth="1"/>
    <col min="15098" max="15098" width="16.28515625" style="2" customWidth="1"/>
    <col min="15099" max="15100" width="9.140625" style="2"/>
    <col min="15101" max="15101" width="10.42578125" style="2" bestFit="1" customWidth="1"/>
    <col min="15102" max="15102" width="10.140625" style="2" bestFit="1" customWidth="1"/>
    <col min="15103" max="15345" width="9.140625" style="2"/>
    <col min="15346" max="15346" width="41.140625" style="2" customWidth="1"/>
    <col min="15347" max="15347" width="10.140625" style="2" customWidth="1"/>
    <col min="15348" max="15348" width="11.5703125" style="2" customWidth="1"/>
    <col min="15349" max="15349" width="12.28515625" style="2" customWidth="1"/>
    <col min="15350" max="15350" width="16.28515625" style="2" customWidth="1"/>
    <col min="15351" max="15351" width="13.42578125" style="2" customWidth="1"/>
    <col min="15352" max="15352" width="18.5703125" style="2" customWidth="1"/>
    <col min="15353" max="15353" width="20.140625" style="2" customWidth="1"/>
    <col min="15354" max="15354" width="16.28515625" style="2" customWidth="1"/>
    <col min="15355" max="15356" width="9.140625" style="2"/>
    <col min="15357" max="15357" width="10.42578125" style="2" bestFit="1" customWidth="1"/>
    <col min="15358" max="15358" width="10.140625" style="2" bestFit="1" customWidth="1"/>
    <col min="15359" max="15601" width="9.140625" style="2"/>
    <col min="15602" max="15602" width="41.140625" style="2" customWidth="1"/>
    <col min="15603" max="15603" width="10.140625" style="2" customWidth="1"/>
    <col min="15604" max="15604" width="11.5703125" style="2" customWidth="1"/>
    <col min="15605" max="15605" width="12.28515625" style="2" customWidth="1"/>
    <col min="15606" max="15606" width="16.28515625" style="2" customWidth="1"/>
    <col min="15607" max="15607" width="13.42578125" style="2" customWidth="1"/>
    <col min="15608" max="15608" width="18.5703125" style="2" customWidth="1"/>
    <col min="15609" max="15609" width="20.140625" style="2" customWidth="1"/>
    <col min="15610" max="15610" width="16.28515625" style="2" customWidth="1"/>
    <col min="15611" max="15612" width="9.140625" style="2"/>
    <col min="15613" max="15613" width="10.42578125" style="2" bestFit="1" customWidth="1"/>
    <col min="15614" max="15614" width="10.140625" style="2" bestFit="1" customWidth="1"/>
    <col min="15615" max="15857" width="9.140625" style="2"/>
    <col min="15858" max="15858" width="41.140625" style="2" customWidth="1"/>
    <col min="15859" max="15859" width="10.140625" style="2" customWidth="1"/>
    <col min="15860" max="15860" width="11.5703125" style="2" customWidth="1"/>
    <col min="15861" max="15861" width="12.28515625" style="2" customWidth="1"/>
    <col min="15862" max="15862" width="16.28515625" style="2" customWidth="1"/>
    <col min="15863" max="15863" width="13.42578125" style="2" customWidth="1"/>
    <col min="15864" max="15864" width="18.5703125" style="2" customWidth="1"/>
    <col min="15865" max="15865" width="20.140625" style="2" customWidth="1"/>
    <col min="15866" max="15866" width="16.28515625" style="2" customWidth="1"/>
    <col min="15867" max="15868" width="9.140625" style="2"/>
    <col min="15869" max="15869" width="10.42578125" style="2" bestFit="1" customWidth="1"/>
    <col min="15870" max="15870" width="10.140625" style="2" bestFit="1" customWidth="1"/>
    <col min="15871" max="16113" width="9.140625" style="2"/>
    <col min="16114" max="16114" width="41.140625" style="2" customWidth="1"/>
    <col min="16115" max="16115" width="10.140625" style="2" customWidth="1"/>
    <col min="16116" max="16116" width="11.5703125" style="2" customWidth="1"/>
    <col min="16117" max="16117" width="12.28515625" style="2" customWidth="1"/>
    <col min="16118" max="16118" width="16.28515625" style="2" customWidth="1"/>
    <col min="16119" max="16119" width="13.42578125" style="2" customWidth="1"/>
    <col min="16120" max="16120" width="18.5703125" style="2" customWidth="1"/>
    <col min="16121" max="16121" width="20.140625" style="2" customWidth="1"/>
    <col min="16122" max="16122" width="16.28515625" style="2" customWidth="1"/>
    <col min="16123" max="16124" width="9.140625" style="2"/>
    <col min="16125" max="16125" width="10.42578125" style="2" bestFit="1" customWidth="1"/>
    <col min="16126" max="16126" width="10.140625" style="2" bestFit="1" customWidth="1"/>
    <col min="16127" max="16384" width="9.140625" style="2"/>
  </cols>
  <sheetData>
    <row r="1" spans="1:9" x14ac:dyDescent="0.25">
      <c r="H1" s="156" t="s">
        <v>155</v>
      </c>
      <c r="I1" s="156"/>
    </row>
    <row r="2" spans="1:9" s="1" customFormat="1" ht="39.75" customHeight="1" x14ac:dyDescent="0.25">
      <c r="A2" s="118" t="s">
        <v>123</v>
      </c>
      <c r="B2" s="118"/>
      <c r="C2" s="118"/>
      <c r="D2" s="118"/>
      <c r="E2" s="118"/>
      <c r="F2" s="118"/>
      <c r="G2" s="118"/>
      <c r="H2" s="118"/>
      <c r="I2" s="118"/>
    </row>
    <row r="4" spans="1:9" x14ac:dyDescent="0.25">
      <c r="A4" s="2" t="s">
        <v>127</v>
      </c>
      <c r="G4" s="25"/>
      <c r="H4" s="25"/>
    </row>
    <row r="5" spans="1:9" x14ac:dyDescent="0.25">
      <c r="A5" s="2" t="s">
        <v>212</v>
      </c>
    </row>
    <row r="6" spans="1:9" x14ac:dyDescent="0.25">
      <c r="E6" s="17"/>
      <c r="H6" s="16"/>
    </row>
    <row r="7" spans="1:9" ht="31.5" customHeight="1" x14ac:dyDescent="0.25">
      <c r="A7" s="120"/>
      <c r="B7" s="145" t="s">
        <v>17</v>
      </c>
      <c r="C7" s="157" t="s">
        <v>19</v>
      </c>
      <c r="D7" s="157"/>
      <c r="E7" s="157"/>
      <c r="F7" s="157" t="s">
        <v>10</v>
      </c>
      <c r="G7" s="142" t="s">
        <v>138</v>
      </c>
      <c r="H7" s="158" t="s">
        <v>20</v>
      </c>
      <c r="I7" s="147" t="s">
        <v>7</v>
      </c>
    </row>
    <row r="8" spans="1:9" ht="24" customHeight="1" x14ac:dyDescent="0.25">
      <c r="A8" s="120"/>
      <c r="B8" s="145"/>
      <c r="C8" s="159" t="s">
        <v>1</v>
      </c>
      <c r="D8" s="159" t="s">
        <v>135</v>
      </c>
      <c r="E8" s="157" t="s">
        <v>26</v>
      </c>
      <c r="F8" s="157"/>
      <c r="G8" s="142"/>
      <c r="H8" s="158"/>
      <c r="I8" s="147"/>
    </row>
    <row r="9" spans="1:9" ht="47.25" customHeight="1" x14ac:dyDescent="0.25">
      <c r="A9" s="120"/>
      <c r="B9" s="145"/>
      <c r="C9" s="160"/>
      <c r="D9" s="160"/>
      <c r="E9" s="157"/>
      <c r="F9" s="157"/>
      <c r="G9" s="142"/>
      <c r="H9" s="158"/>
      <c r="I9" s="147"/>
    </row>
    <row r="10" spans="1:9" x14ac:dyDescent="0.25">
      <c r="A10" s="11">
        <v>1</v>
      </c>
      <c r="B10" s="11">
        <v>2</v>
      </c>
      <c r="C10" s="11" t="s">
        <v>109</v>
      </c>
      <c r="D10" s="11">
        <v>4</v>
      </c>
      <c r="E10" s="11">
        <v>5</v>
      </c>
      <c r="F10" s="11">
        <v>6</v>
      </c>
      <c r="G10" s="11">
        <v>7</v>
      </c>
      <c r="H10" s="11">
        <v>8</v>
      </c>
      <c r="I10" s="11" t="s">
        <v>124</v>
      </c>
    </row>
    <row r="11" spans="1:9" s="1" customFormat="1" x14ac:dyDescent="0.25">
      <c r="A11" s="3" t="s">
        <v>0</v>
      </c>
      <c r="B11" s="91">
        <f>SUM(B12:B60)</f>
        <v>49</v>
      </c>
      <c r="C11" s="91"/>
      <c r="D11" s="91"/>
      <c r="E11" s="91">
        <f>SUM(E12:E60)</f>
        <v>1469.75</v>
      </c>
      <c r="F11" s="6"/>
      <c r="G11" s="6"/>
      <c r="H11" s="6">
        <f>SUM(H12:H60)</f>
        <v>26735.379999999997</v>
      </c>
      <c r="I11" s="6">
        <f>SUM(I12:I60)</f>
        <v>33042.249999999993</v>
      </c>
    </row>
    <row r="12" spans="1:9" x14ac:dyDescent="0.25">
      <c r="A12" s="49" t="s">
        <v>94</v>
      </c>
      <c r="B12" s="114">
        <v>1</v>
      </c>
      <c r="C12" s="114">
        <f t="shared" ref="C12:C60" si="0">D12+E12</f>
        <v>128.5</v>
      </c>
      <c r="D12" s="114">
        <v>127</v>
      </c>
      <c r="E12" s="114">
        <v>1.5</v>
      </c>
      <c r="F12" s="93">
        <v>1382</v>
      </c>
      <c r="G12" s="93">
        <f>ROUND(F12/167,3)</f>
        <v>8.2750000000000004</v>
      </c>
      <c r="H12" s="9">
        <f>ROUND(E12*G12*2,2)</f>
        <v>24.83</v>
      </c>
      <c r="I12" s="9">
        <f>ROUND(H12*1.2359,2)</f>
        <v>30.69</v>
      </c>
    </row>
    <row r="13" spans="1:9" x14ac:dyDescent="0.25">
      <c r="A13" s="49" t="s">
        <v>142</v>
      </c>
      <c r="B13" s="114">
        <v>1</v>
      </c>
      <c r="C13" s="114">
        <f t="shared" si="0"/>
        <v>160</v>
      </c>
      <c r="D13" s="114">
        <v>159</v>
      </c>
      <c r="E13" s="114">
        <v>1</v>
      </c>
      <c r="F13" s="93">
        <v>1287</v>
      </c>
      <c r="G13" s="93">
        <f t="shared" ref="G13:G60" si="1">ROUND(F13/167,3)</f>
        <v>7.7069999999999999</v>
      </c>
      <c r="H13" s="9">
        <f t="shared" ref="H13:H60" si="2">ROUND(E13*G13*2,2)</f>
        <v>15.41</v>
      </c>
      <c r="I13" s="9">
        <f t="shared" ref="I13:I60" si="3">ROUND(H13*1.2359,2)</f>
        <v>19.05</v>
      </c>
    </row>
    <row r="14" spans="1:9" x14ac:dyDescent="0.25">
      <c r="A14" s="49" t="s">
        <v>126</v>
      </c>
      <c r="B14" s="114">
        <v>1</v>
      </c>
      <c r="C14" s="114">
        <f t="shared" si="0"/>
        <v>167.5</v>
      </c>
      <c r="D14" s="114">
        <v>167</v>
      </c>
      <c r="E14" s="114">
        <v>0.5</v>
      </c>
      <c r="F14" s="93">
        <v>1190</v>
      </c>
      <c r="G14" s="93">
        <f t="shared" si="1"/>
        <v>7.1260000000000003</v>
      </c>
      <c r="H14" s="9">
        <f t="shared" si="2"/>
        <v>7.13</v>
      </c>
      <c r="I14" s="9">
        <f t="shared" si="3"/>
        <v>8.81</v>
      </c>
    </row>
    <row r="15" spans="1:9" x14ac:dyDescent="0.25">
      <c r="A15" s="49" t="s">
        <v>196</v>
      </c>
      <c r="B15" s="114">
        <v>1</v>
      </c>
      <c r="C15" s="114">
        <f t="shared" si="0"/>
        <v>176</v>
      </c>
      <c r="D15" s="114">
        <v>152</v>
      </c>
      <c r="E15" s="114">
        <v>24</v>
      </c>
      <c r="F15" s="93">
        <v>2353</v>
      </c>
      <c r="G15" s="93">
        <f t="shared" si="1"/>
        <v>14.09</v>
      </c>
      <c r="H15" s="9">
        <f t="shared" si="2"/>
        <v>676.32</v>
      </c>
      <c r="I15" s="9">
        <f t="shared" si="3"/>
        <v>835.86</v>
      </c>
    </row>
    <row r="16" spans="1:9" x14ac:dyDescent="0.25">
      <c r="A16" s="49" t="s">
        <v>93</v>
      </c>
      <c r="B16" s="115">
        <v>1</v>
      </c>
      <c r="C16" s="115">
        <f t="shared" si="0"/>
        <v>146</v>
      </c>
      <c r="D16" s="115">
        <v>135</v>
      </c>
      <c r="E16" s="115">
        <v>11</v>
      </c>
      <c r="F16" s="113">
        <v>1647</v>
      </c>
      <c r="G16" s="93">
        <f t="shared" si="1"/>
        <v>9.8620000000000001</v>
      </c>
      <c r="H16" s="9">
        <f t="shared" si="2"/>
        <v>216.96</v>
      </c>
      <c r="I16" s="9">
        <f t="shared" si="3"/>
        <v>268.14</v>
      </c>
    </row>
    <row r="17" spans="1:9" x14ac:dyDescent="0.25">
      <c r="A17" s="49" t="s">
        <v>211</v>
      </c>
      <c r="B17" s="114">
        <v>1</v>
      </c>
      <c r="C17" s="114">
        <f t="shared" si="0"/>
        <v>222</v>
      </c>
      <c r="D17" s="114">
        <v>167</v>
      </c>
      <c r="E17" s="114">
        <v>55</v>
      </c>
      <c r="F17" s="93">
        <v>1850</v>
      </c>
      <c r="G17" s="93">
        <f t="shared" si="1"/>
        <v>11.077999999999999</v>
      </c>
      <c r="H17" s="9">
        <f t="shared" si="2"/>
        <v>1218.58</v>
      </c>
      <c r="I17" s="9">
        <f t="shared" si="3"/>
        <v>1506.04</v>
      </c>
    </row>
    <row r="18" spans="1:9" x14ac:dyDescent="0.25">
      <c r="A18" s="49" t="s">
        <v>95</v>
      </c>
      <c r="B18" s="114">
        <v>1</v>
      </c>
      <c r="C18" s="114">
        <f t="shared" si="0"/>
        <v>87</v>
      </c>
      <c r="D18" s="114">
        <v>56</v>
      </c>
      <c r="E18" s="114">
        <v>31</v>
      </c>
      <c r="F18" s="93">
        <v>1647</v>
      </c>
      <c r="G18" s="93">
        <f t="shared" si="1"/>
        <v>9.8620000000000001</v>
      </c>
      <c r="H18" s="9">
        <f t="shared" si="2"/>
        <v>611.44000000000005</v>
      </c>
      <c r="I18" s="9">
        <f t="shared" si="3"/>
        <v>755.68</v>
      </c>
    </row>
    <row r="19" spans="1:9" x14ac:dyDescent="0.25">
      <c r="A19" s="49" t="s">
        <v>95</v>
      </c>
      <c r="B19" s="114">
        <v>1</v>
      </c>
      <c r="C19" s="114">
        <f t="shared" si="0"/>
        <v>200</v>
      </c>
      <c r="D19" s="114">
        <v>167</v>
      </c>
      <c r="E19" s="114">
        <v>33</v>
      </c>
      <c r="F19" s="93">
        <v>1647</v>
      </c>
      <c r="G19" s="93">
        <f t="shared" si="1"/>
        <v>9.8620000000000001</v>
      </c>
      <c r="H19" s="9">
        <f t="shared" si="2"/>
        <v>650.89</v>
      </c>
      <c r="I19" s="9">
        <f t="shared" si="3"/>
        <v>804.43</v>
      </c>
    </row>
    <row r="20" spans="1:9" ht="33" x14ac:dyDescent="0.25">
      <c r="A20" s="49" t="s">
        <v>128</v>
      </c>
      <c r="B20" s="114">
        <v>1</v>
      </c>
      <c r="C20" s="114">
        <f t="shared" si="0"/>
        <v>172.5</v>
      </c>
      <c r="D20" s="114">
        <v>152</v>
      </c>
      <c r="E20" s="114">
        <v>20.5</v>
      </c>
      <c r="F20" s="93">
        <v>1287</v>
      </c>
      <c r="G20" s="93">
        <f t="shared" si="1"/>
        <v>7.7069999999999999</v>
      </c>
      <c r="H20" s="9">
        <f t="shared" si="2"/>
        <v>315.99</v>
      </c>
      <c r="I20" s="9">
        <f t="shared" si="3"/>
        <v>390.53</v>
      </c>
    </row>
    <row r="21" spans="1:9" x14ac:dyDescent="0.25">
      <c r="A21" s="49" t="s">
        <v>213</v>
      </c>
      <c r="B21" s="114">
        <v>1</v>
      </c>
      <c r="C21" s="114">
        <f t="shared" si="0"/>
        <v>128</v>
      </c>
      <c r="D21" s="114">
        <v>119</v>
      </c>
      <c r="E21" s="114">
        <v>9</v>
      </c>
      <c r="F21" s="93">
        <v>1287</v>
      </c>
      <c r="G21" s="93">
        <f t="shared" si="1"/>
        <v>7.7069999999999999</v>
      </c>
      <c r="H21" s="9">
        <f t="shared" si="2"/>
        <v>138.72999999999999</v>
      </c>
      <c r="I21" s="9">
        <f t="shared" si="3"/>
        <v>171.46</v>
      </c>
    </row>
    <row r="22" spans="1:9" x14ac:dyDescent="0.25">
      <c r="A22" s="49" t="s">
        <v>97</v>
      </c>
      <c r="B22" s="114">
        <v>1</v>
      </c>
      <c r="C22" s="114">
        <f t="shared" si="0"/>
        <v>152</v>
      </c>
      <c r="D22" s="114">
        <v>127</v>
      </c>
      <c r="E22" s="114">
        <v>25</v>
      </c>
      <c r="F22" s="93">
        <v>1287</v>
      </c>
      <c r="G22" s="93">
        <f t="shared" si="1"/>
        <v>7.7069999999999999</v>
      </c>
      <c r="H22" s="9">
        <f t="shared" si="2"/>
        <v>385.35</v>
      </c>
      <c r="I22" s="9">
        <f t="shared" si="3"/>
        <v>476.25</v>
      </c>
    </row>
    <row r="23" spans="1:9" x14ac:dyDescent="0.25">
      <c r="A23" s="49" t="s">
        <v>97</v>
      </c>
      <c r="B23" s="114">
        <v>1</v>
      </c>
      <c r="C23" s="114">
        <f t="shared" si="0"/>
        <v>167</v>
      </c>
      <c r="D23" s="114">
        <v>143</v>
      </c>
      <c r="E23" s="114">
        <v>24</v>
      </c>
      <c r="F23" s="93">
        <v>1287</v>
      </c>
      <c r="G23" s="93">
        <f t="shared" si="1"/>
        <v>7.7069999999999999</v>
      </c>
      <c r="H23" s="9">
        <f t="shared" si="2"/>
        <v>369.94</v>
      </c>
      <c r="I23" s="9">
        <f t="shared" si="3"/>
        <v>457.21</v>
      </c>
    </row>
    <row r="24" spans="1:9" x14ac:dyDescent="0.25">
      <c r="A24" s="49" t="s">
        <v>96</v>
      </c>
      <c r="B24" s="114">
        <v>1</v>
      </c>
      <c r="C24" s="114">
        <f t="shared" si="0"/>
        <v>124</v>
      </c>
      <c r="D24" s="114">
        <v>96</v>
      </c>
      <c r="E24" s="114">
        <v>28</v>
      </c>
      <c r="F24" s="93">
        <v>1620</v>
      </c>
      <c r="G24" s="93">
        <f t="shared" si="1"/>
        <v>9.7010000000000005</v>
      </c>
      <c r="H24" s="9">
        <f t="shared" si="2"/>
        <v>543.26</v>
      </c>
      <c r="I24" s="9">
        <f t="shared" si="3"/>
        <v>671.42</v>
      </c>
    </row>
    <row r="25" spans="1:9" x14ac:dyDescent="0.25">
      <c r="A25" s="49" t="s">
        <v>96</v>
      </c>
      <c r="B25" s="114">
        <v>1</v>
      </c>
      <c r="C25" s="114">
        <f t="shared" si="0"/>
        <v>177</v>
      </c>
      <c r="D25" s="114">
        <v>167</v>
      </c>
      <c r="E25" s="114">
        <v>10</v>
      </c>
      <c r="F25" s="93">
        <v>1620</v>
      </c>
      <c r="G25" s="93">
        <f t="shared" si="1"/>
        <v>9.7010000000000005</v>
      </c>
      <c r="H25" s="9">
        <f t="shared" si="2"/>
        <v>194.02</v>
      </c>
      <c r="I25" s="9">
        <f t="shared" si="3"/>
        <v>239.79</v>
      </c>
    </row>
    <row r="26" spans="1:9" ht="33" x14ac:dyDescent="0.25">
      <c r="A26" s="49" t="s">
        <v>99</v>
      </c>
      <c r="B26" s="114">
        <v>1</v>
      </c>
      <c r="C26" s="114">
        <f t="shared" si="0"/>
        <v>183</v>
      </c>
      <c r="D26" s="114">
        <v>167</v>
      </c>
      <c r="E26" s="114">
        <v>16</v>
      </c>
      <c r="F26" s="93">
        <v>1262</v>
      </c>
      <c r="G26" s="93">
        <f t="shared" si="1"/>
        <v>7.5570000000000004</v>
      </c>
      <c r="H26" s="9">
        <f t="shared" si="2"/>
        <v>241.82</v>
      </c>
      <c r="I26" s="9">
        <f t="shared" si="3"/>
        <v>298.87</v>
      </c>
    </row>
    <row r="27" spans="1:9" ht="33" x14ac:dyDescent="0.25">
      <c r="A27" s="49" t="s">
        <v>99</v>
      </c>
      <c r="B27" s="114">
        <v>1</v>
      </c>
      <c r="C27" s="114">
        <f t="shared" si="0"/>
        <v>141</v>
      </c>
      <c r="D27" s="114">
        <v>88</v>
      </c>
      <c r="E27" s="114">
        <v>53</v>
      </c>
      <c r="F27" s="93">
        <v>1262</v>
      </c>
      <c r="G27" s="93">
        <f t="shared" si="1"/>
        <v>7.5570000000000004</v>
      </c>
      <c r="H27" s="9">
        <f t="shared" si="2"/>
        <v>801.04</v>
      </c>
      <c r="I27" s="9">
        <f t="shared" si="3"/>
        <v>990.01</v>
      </c>
    </row>
    <row r="28" spans="1:9" ht="33" x14ac:dyDescent="0.25">
      <c r="A28" s="49" t="s">
        <v>107</v>
      </c>
      <c r="B28" s="114">
        <v>1</v>
      </c>
      <c r="C28" s="114">
        <f t="shared" si="0"/>
        <v>178</v>
      </c>
      <c r="D28" s="114">
        <v>167</v>
      </c>
      <c r="E28" s="114">
        <v>11</v>
      </c>
      <c r="F28" s="93">
        <v>1382</v>
      </c>
      <c r="G28" s="93">
        <f t="shared" si="1"/>
        <v>8.2750000000000004</v>
      </c>
      <c r="H28" s="9">
        <f t="shared" si="2"/>
        <v>182.05</v>
      </c>
      <c r="I28" s="9">
        <f t="shared" si="3"/>
        <v>225</v>
      </c>
    </row>
    <row r="29" spans="1:9" ht="33" x14ac:dyDescent="0.25">
      <c r="A29" s="49" t="s">
        <v>129</v>
      </c>
      <c r="B29" s="114">
        <v>1</v>
      </c>
      <c r="C29" s="114">
        <f t="shared" si="0"/>
        <v>68</v>
      </c>
      <c r="D29" s="114">
        <v>55</v>
      </c>
      <c r="E29" s="114">
        <v>13</v>
      </c>
      <c r="F29" s="93">
        <v>1287</v>
      </c>
      <c r="G29" s="93">
        <f t="shared" si="1"/>
        <v>7.7069999999999999</v>
      </c>
      <c r="H29" s="9">
        <f t="shared" si="2"/>
        <v>200.38</v>
      </c>
      <c r="I29" s="9">
        <f t="shared" si="3"/>
        <v>247.65</v>
      </c>
    </row>
    <row r="30" spans="1:9" ht="33" x14ac:dyDescent="0.25">
      <c r="A30" s="49" t="s">
        <v>130</v>
      </c>
      <c r="B30" s="114">
        <v>1</v>
      </c>
      <c r="C30" s="114">
        <f t="shared" si="0"/>
        <v>177</v>
      </c>
      <c r="D30" s="114">
        <v>151</v>
      </c>
      <c r="E30" s="114">
        <v>26</v>
      </c>
      <c r="F30" s="93">
        <v>1382</v>
      </c>
      <c r="G30" s="93">
        <f t="shared" si="1"/>
        <v>8.2750000000000004</v>
      </c>
      <c r="H30" s="9">
        <f t="shared" si="2"/>
        <v>430.3</v>
      </c>
      <c r="I30" s="9">
        <f t="shared" si="3"/>
        <v>531.80999999999995</v>
      </c>
    </row>
    <row r="31" spans="1:9" ht="33" x14ac:dyDescent="0.25">
      <c r="A31" s="49" t="s">
        <v>197</v>
      </c>
      <c r="B31" s="114">
        <v>1</v>
      </c>
      <c r="C31" s="114">
        <f t="shared" si="0"/>
        <v>178</v>
      </c>
      <c r="D31" s="114">
        <v>167</v>
      </c>
      <c r="E31" s="114">
        <v>11</v>
      </c>
      <c r="F31" s="93">
        <v>1300</v>
      </c>
      <c r="G31" s="93">
        <f t="shared" si="1"/>
        <v>7.7839999999999998</v>
      </c>
      <c r="H31" s="9">
        <f t="shared" si="2"/>
        <v>171.25</v>
      </c>
      <c r="I31" s="9">
        <f t="shared" si="3"/>
        <v>211.65</v>
      </c>
    </row>
    <row r="32" spans="1:9" ht="33" x14ac:dyDescent="0.25">
      <c r="A32" s="49" t="s">
        <v>100</v>
      </c>
      <c r="B32" s="114">
        <v>1</v>
      </c>
      <c r="C32" s="114">
        <f t="shared" si="0"/>
        <v>250</v>
      </c>
      <c r="D32" s="114">
        <v>167</v>
      </c>
      <c r="E32" s="114">
        <v>83</v>
      </c>
      <c r="F32" s="93">
        <v>1382</v>
      </c>
      <c r="G32" s="93">
        <f t="shared" si="1"/>
        <v>8.2750000000000004</v>
      </c>
      <c r="H32" s="9">
        <f t="shared" si="2"/>
        <v>1373.65</v>
      </c>
      <c r="I32" s="9">
        <f t="shared" si="3"/>
        <v>1697.69</v>
      </c>
    </row>
    <row r="33" spans="1:9" ht="33" x14ac:dyDescent="0.25">
      <c r="A33" s="49" t="s">
        <v>101</v>
      </c>
      <c r="B33" s="114">
        <v>1</v>
      </c>
      <c r="C33" s="114">
        <f t="shared" si="0"/>
        <v>251.5</v>
      </c>
      <c r="D33" s="114">
        <v>167</v>
      </c>
      <c r="E33" s="114">
        <v>84.5</v>
      </c>
      <c r="F33" s="93">
        <v>1355</v>
      </c>
      <c r="G33" s="93">
        <f t="shared" si="1"/>
        <v>8.1140000000000008</v>
      </c>
      <c r="H33" s="9">
        <f t="shared" si="2"/>
        <v>1371.27</v>
      </c>
      <c r="I33" s="9">
        <f t="shared" si="3"/>
        <v>1694.75</v>
      </c>
    </row>
    <row r="34" spans="1:9" ht="33" x14ac:dyDescent="0.25">
      <c r="A34" s="49" t="s">
        <v>98</v>
      </c>
      <c r="B34" s="114">
        <v>1</v>
      </c>
      <c r="C34" s="114">
        <f t="shared" si="0"/>
        <v>171.5</v>
      </c>
      <c r="D34" s="114">
        <v>151</v>
      </c>
      <c r="E34" s="114">
        <v>20.5</v>
      </c>
      <c r="F34" s="93">
        <v>1190</v>
      </c>
      <c r="G34" s="93">
        <f t="shared" si="1"/>
        <v>7.1260000000000003</v>
      </c>
      <c r="H34" s="9">
        <f>ROUND(E34*G34*2,2)</f>
        <v>292.17</v>
      </c>
      <c r="I34" s="9">
        <f t="shared" si="3"/>
        <v>361.09</v>
      </c>
    </row>
    <row r="35" spans="1:9" x14ac:dyDescent="0.25">
      <c r="A35" s="49" t="s">
        <v>102</v>
      </c>
      <c r="B35" s="114">
        <v>1</v>
      </c>
      <c r="C35" s="114">
        <f t="shared" si="0"/>
        <v>247</v>
      </c>
      <c r="D35" s="114">
        <v>167</v>
      </c>
      <c r="E35" s="114">
        <v>80</v>
      </c>
      <c r="F35" s="93">
        <v>1917</v>
      </c>
      <c r="G35" s="93">
        <f t="shared" si="1"/>
        <v>11.478999999999999</v>
      </c>
      <c r="H35" s="9">
        <f>ROUND(E35*G35*2,2)</f>
        <v>1836.64</v>
      </c>
      <c r="I35" s="9">
        <f t="shared" si="3"/>
        <v>2269.9</v>
      </c>
    </row>
    <row r="36" spans="1:9" x14ac:dyDescent="0.25">
      <c r="A36" s="49" t="s">
        <v>199</v>
      </c>
      <c r="B36" s="114">
        <v>1</v>
      </c>
      <c r="C36" s="114">
        <f t="shared" si="0"/>
        <v>247</v>
      </c>
      <c r="D36" s="114">
        <v>167</v>
      </c>
      <c r="E36" s="114">
        <v>80</v>
      </c>
      <c r="F36" s="93">
        <v>1647</v>
      </c>
      <c r="G36" s="93">
        <f t="shared" si="1"/>
        <v>9.8620000000000001</v>
      </c>
      <c r="H36" s="9">
        <f>ROUND(E36*G36*2,2)</f>
        <v>1577.92</v>
      </c>
      <c r="I36" s="9">
        <f t="shared" si="3"/>
        <v>1950.15</v>
      </c>
    </row>
    <row r="37" spans="1:9" x14ac:dyDescent="0.25">
      <c r="A37" s="49" t="s">
        <v>103</v>
      </c>
      <c r="B37" s="114">
        <v>1</v>
      </c>
      <c r="C37" s="114">
        <f t="shared" si="0"/>
        <v>173.25</v>
      </c>
      <c r="D37" s="114">
        <v>127</v>
      </c>
      <c r="E37" s="114">
        <v>46.25</v>
      </c>
      <c r="F37" s="93">
        <v>1917</v>
      </c>
      <c r="G37" s="93">
        <f t="shared" si="1"/>
        <v>11.478999999999999</v>
      </c>
      <c r="H37" s="9">
        <f t="shared" si="2"/>
        <v>1061.81</v>
      </c>
      <c r="I37" s="9">
        <f t="shared" si="3"/>
        <v>1312.29</v>
      </c>
    </row>
    <row r="38" spans="1:9" x14ac:dyDescent="0.25">
      <c r="A38" s="49" t="s">
        <v>104</v>
      </c>
      <c r="B38" s="114">
        <v>1</v>
      </c>
      <c r="C38" s="114">
        <f t="shared" si="0"/>
        <v>255.5</v>
      </c>
      <c r="D38" s="114">
        <v>167</v>
      </c>
      <c r="E38" s="114">
        <v>88.5</v>
      </c>
      <c r="F38" s="93">
        <v>1647</v>
      </c>
      <c r="G38" s="93">
        <f t="shared" si="1"/>
        <v>9.8620000000000001</v>
      </c>
      <c r="H38" s="9">
        <f t="shared" si="2"/>
        <v>1745.57</v>
      </c>
      <c r="I38" s="9">
        <f t="shared" si="3"/>
        <v>2157.35</v>
      </c>
    </row>
    <row r="39" spans="1:9" x14ac:dyDescent="0.25">
      <c r="A39" s="49" t="s">
        <v>104</v>
      </c>
      <c r="B39" s="114">
        <v>1</v>
      </c>
      <c r="C39" s="114">
        <f t="shared" si="0"/>
        <v>112</v>
      </c>
      <c r="D39" s="114">
        <v>72</v>
      </c>
      <c r="E39" s="114">
        <v>40</v>
      </c>
      <c r="F39" s="93">
        <v>1287</v>
      </c>
      <c r="G39" s="93">
        <f t="shared" si="1"/>
        <v>7.7069999999999999</v>
      </c>
      <c r="H39" s="9">
        <f t="shared" si="2"/>
        <v>616.55999999999995</v>
      </c>
      <c r="I39" s="9">
        <f t="shared" si="3"/>
        <v>762.01</v>
      </c>
    </row>
    <row r="40" spans="1:9" x14ac:dyDescent="0.25">
      <c r="A40" s="49" t="s">
        <v>112</v>
      </c>
      <c r="B40" s="114">
        <v>1</v>
      </c>
      <c r="C40" s="114">
        <f t="shared" si="0"/>
        <v>193</v>
      </c>
      <c r="D40" s="114">
        <v>167</v>
      </c>
      <c r="E40" s="114">
        <v>26</v>
      </c>
      <c r="F40" s="93">
        <v>1115</v>
      </c>
      <c r="G40" s="93">
        <f t="shared" si="1"/>
        <v>6.6769999999999996</v>
      </c>
      <c r="H40" s="9">
        <f t="shared" si="2"/>
        <v>347.2</v>
      </c>
      <c r="I40" s="9">
        <f t="shared" si="3"/>
        <v>429.1</v>
      </c>
    </row>
    <row r="41" spans="1:9" x14ac:dyDescent="0.25">
      <c r="A41" s="49" t="s">
        <v>112</v>
      </c>
      <c r="B41" s="114">
        <v>1</v>
      </c>
      <c r="C41" s="114">
        <f t="shared" si="0"/>
        <v>244.25</v>
      </c>
      <c r="D41" s="114">
        <v>159</v>
      </c>
      <c r="E41" s="114">
        <v>85.25</v>
      </c>
      <c r="F41" s="93">
        <v>1110</v>
      </c>
      <c r="G41" s="93">
        <f t="shared" si="1"/>
        <v>6.6470000000000002</v>
      </c>
      <c r="H41" s="9">
        <f t="shared" si="2"/>
        <v>1133.31</v>
      </c>
      <c r="I41" s="9">
        <f t="shared" si="3"/>
        <v>1400.66</v>
      </c>
    </row>
    <row r="42" spans="1:9" x14ac:dyDescent="0.25">
      <c r="A42" s="49" t="s">
        <v>112</v>
      </c>
      <c r="B42" s="114">
        <v>1</v>
      </c>
      <c r="C42" s="114">
        <f t="shared" si="0"/>
        <v>199.75</v>
      </c>
      <c r="D42" s="114">
        <v>167</v>
      </c>
      <c r="E42" s="114">
        <v>32.75</v>
      </c>
      <c r="F42" s="93">
        <v>1262</v>
      </c>
      <c r="G42" s="93">
        <f t="shared" si="1"/>
        <v>7.5570000000000004</v>
      </c>
      <c r="H42" s="9">
        <f t="shared" si="2"/>
        <v>494.98</v>
      </c>
      <c r="I42" s="9">
        <f t="shared" si="3"/>
        <v>611.75</v>
      </c>
    </row>
    <row r="43" spans="1:9" x14ac:dyDescent="0.25">
      <c r="A43" s="49" t="s">
        <v>112</v>
      </c>
      <c r="B43" s="114">
        <v>1</v>
      </c>
      <c r="C43" s="114">
        <f t="shared" si="0"/>
        <v>174</v>
      </c>
      <c r="D43" s="114">
        <v>167</v>
      </c>
      <c r="E43" s="114">
        <v>7</v>
      </c>
      <c r="F43" s="93">
        <v>1262</v>
      </c>
      <c r="G43" s="93">
        <f t="shared" si="1"/>
        <v>7.5570000000000004</v>
      </c>
      <c r="H43" s="9">
        <f t="shared" si="2"/>
        <v>105.8</v>
      </c>
      <c r="I43" s="9">
        <f t="shared" si="3"/>
        <v>130.76</v>
      </c>
    </row>
    <row r="44" spans="1:9" x14ac:dyDescent="0.25">
      <c r="A44" s="49" t="s">
        <v>200</v>
      </c>
      <c r="B44" s="114">
        <v>1</v>
      </c>
      <c r="C44" s="114">
        <f t="shared" si="0"/>
        <v>87</v>
      </c>
      <c r="D44" s="114">
        <v>71</v>
      </c>
      <c r="E44" s="114">
        <v>16</v>
      </c>
      <c r="F44" s="93">
        <v>1647</v>
      </c>
      <c r="G44" s="93">
        <f t="shared" si="1"/>
        <v>9.8620000000000001</v>
      </c>
      <c r="H44" s="9">
        <f t="shared" si="2"/>
        <v>315.58</v>
      </c>
      <c r="I44" s="9">
        <f t="shared" si="3"/>
        <v>390.03</v>
      </c>
    </row>
    <row r="45" spans="1:9" ht="33" x14ac:dyDescent="0.25">
      <c r="A45" s="49" t="s">
        <v>133</v>
      </c>
      <c r="B45" s="114">
        <v>1</v>
      </c>
      <c r="C45" s="114">
        <f t="shared" si="0"/>
        <v>169</v>
      </c>
      <c r="D45" s="114">
        <v>159</v>
      </c>
      <c r="E45" s="114">
        <v>10</v>
      </c>
      <c r="F45" s="93">
        <v>1287</v>
      </c>
      <c r="G45" s="93">
        <f t="shared" si="1"/>
        <v>7.7069999999999999</v>
      </c>
      <c r="H45" s="9">
        <f t="shared" si="2"/>
        <v>154.13999999999999</v>
      </c>
      <c r="I45" s="9">
        <f t="shared" si="3"/>
        <v>190.5</v>
      </c>
    </row>
    <row r="46" spans="1:9" ht="33" x14ac:dyDescent="0.25">
      <c r="A46" s="49" t="s">
        <v>105</v>
      </c>
      <c r="B46" s="114">
        <v>1</v>
      </c>
      <c r="C46" s="114">
        <f t="shared" si="0"/>
        <v>173</v>
      </c>
      <c r="D46" s="114">
        <v>167</v>
      </c>
      <c r="E46" s="114">
        <v>6</v>
      </c>
      <c r="F46" s="93">
        <v>1190</v>
      </c>
      <c r="G46" s="93">
        <f t="shared" si="1"/>
        <v>7.1260000000000003</v>
      </c>
      <c r="H46" s="9">
        <f t="shared" ref="H46" si="4">ROUND(E46*G46*2,2)</f>
        <v>85.51</v>
      </c>
      <c r="I46" s="9">
        <f t="shared" ref="I46" si="5">ROUND(H46*1.2359,2)</f>
        <v>105.68</v>
      </c>
    </row>
    <row r="47" spans="1:9" ht="33" x14ac:dyDescent="0.25">
      <c r="A47" s="49" t="s">
        <v>105</v>
      </c>
      <c r="B47" s="114">
        <v>1</v>
      </c>
      <c r="C47" s="114">
        <f t="shared" si="0"/>
        <v>60.5</v>
      </c>
      <c r="D47" s="114">
        <v>47</v>
      </c>
      <c r="E47" s="114">
        <v>13.5</v>
      </c>
      <c r="F47" s="93">
        <v>1100</v>
      </c>
      <c r="G47" s="93">
        <f t="shared" si="1"/>
        <v>6.5869999999999997</v>
      </c>
      <c r="H47" s="9">
        <f t="shared" si="2"/>
        <v>177.85</v>
      </c>
      <c r="I47" s="9">
        <f t="shared" si="3"/>
        <v>219.8</v>
      </c>
    </row>
    <row r="48" spans="1:9" ht="33" x14ac:dyDescent="0.25">
      <c r="A48" s="49" t="s">
        <v>105</v>
      </c>
      <c r="B48" s="114">
        <v>1</v>
      </c>
      <c r="C48" s="114">
        <f t="shared" si="0"/>
        <v>133</v>
      </c>
      <c r="D48" s="114">
        <v>127</v>
      </c>
      <c r="E48" s="114">
        <v>6</v>
      </c>
      <c r="F48" s="93">
        <v>1190</v>
      </c>
      <c r="G48" s="93">
        <f t="shared" si="1"/>
        <v>7.1260000000000003</v>
      </c>
      <c r="H48" s="9">
        <f t="shared" si="2"/>
        <v>85.51</v>
      </c>
      <c r="I48" s="9">
        <f t="shared" si="3"/>
        <v>105.68</v>
      </c>
    </row>
    <row r="49" spans="1:9" x14ac:dyDescent="0.25">
      <c r="A49" s="49" t="s">
        <v>143</v>
      </c>
      <c r="B49" s="114">
        <v>1</v>
      </c>
      <c r="C49" s="114">
        <f t="shared" si="0"/>
        <v>172</v>
      </c>
      <c r="D49" s="114">
        <v>167</v>
      </c>
      <c r="E49" s="114">
        <v>5</v>
      </c>
      <c r="F49" s="93">
        <v>1647</v>
      </c>
      <c r="G49" s="93">
        <f t="shared" si="1"/>
        <v>9.8620000000000001</v>
      </c>
      <c r="H49" s="9">
        <f t="shared" si="2"/>
        <v>98.62</v>
      </c>
      <c r="I49" s="9">
        <f t="shared" si="3"/>
        <v>121.88</v>
      </c>
    </row>
    <row r="50" spans="1:9" x14ac:dyDescent="0.25">
      <c r="A50" s="49" t="s">
        <v>144</v>
      </c>
      <c r="B50" s="114">
        <v>1</v>
      </c>
      <c r="C50" s="114">
        <f t="shared" si="0"/>
        <v>174</v>
      </c>
      <c r="D50" s="114">
        <v>167</v>
      </c>
      <c r="E50" s="114">
        <v>7</v>
      </c>
      <c r="F50" s="93">
        <v>1382</v>
      </c>
      <c r="G50" s="93">
        <f t="shared" si="1"/>
        <v>8.2750000000000004</v>
      </c>
      <c r="H50" s="9">
        <f t="shared" ref="H50" si="6">ROUND(E50*G50*2,2)</f>
        <v>115.85</v>
      </c>
      <c r="I50" s="9">
        <f t="shared" ref="I50" si="7">ROUND(H50*1.2359,2)</f>
        <v>143.18</v>
      </c>
    </row>
    <row r="51" spans="1:9" ht="33" x14ac:dyDescent="0.25">
      <c r="A51" s="49" t="s">
        <v>116</v>
      </c>
      <c r="B51" s="114">
        <v>1</v>
      </c>
      <c r="C51" s="114">
        <f t="shared" si="0"/>
        <v>157</v>
      </c>
      <c r="D51" s="114">
        <v>143</v>
      </c>
      <c r="E51" s="114">
        <v>14</v>
      </c>
      <c r="F51" s="93">
        <v>1647</v>
      </c>
      <c r="G51" s="93">
        <f t="shared" si="1"/>
        <v>9.8620000000000001</v>
      </c>
      <c r="H51" s="9">
        <f t="shared" si="2"/>
        <v>276.14</v>
      </c>
      <c r="I51" s="9">
        <f t="shared" si="3"/>
        <v>341.28</v>
      </c>
    </row>
    <row r="52" spans="1:9" x14ac:dyDescent="0.25">
      <c r="A52" s="49" t="s">
        <v>113</v>
      </c>
      <c r="B52" s="114">
        <v>1</v>
      </c>
      <c r="C52" s="114">
        <f t="shared" si="0"/>
        <v>156</v>
      </c>
      <c r="D52" s="114">
        <v>151</v>
      </c>
      <c r="E52" s="114">
        <v>5</v>
      </c>
      <c r="F52" s="93">
        <v>1190</v>
      </c>
      <c r="G52" s="93">
        <f t="shared" si="1"/>
        <v>7.1260000000000003</v>
      </c>
      <c r="H52" s="9">
        <f t="shared" si="2"/>
        <v>71.260000000000005</v>
      </c>
      <c r="I52" s="9">
        <f t="shared" si="3"/>
        <v>88.07</v>
      </c>
    </row>
    <row r="53" spans="1:9" x14ac:dyDescent="0.25">
      <c r="A53" s="49" t="s">
        <v>132</v>
      </c>
      <c r="B53" s="114">
        <v>1</v>
      </c>
      <c r="C53" s="114">
        <f t="shared" si="0"/>
        <v>171</v>
      </c>
      <c r="D53" s="114">
        <v>167</v>
      </c>
      <c r="E53" s="114">
        <v>4</v>
      </c>
      <c r="F53" s="93">
        <v>1262</v>
      </c>
      <c r="G53" s="93">
        <f t="shared" si="1"/>
        <v>7.5570000000000004</v>
      </c>
      <c r="H53" s="9">
        <f t="shared" si="2"/>
        <v>60.46</v>
      </c>
      <c r="I53" s="9">
        <f t="shared" si="3"/>
        <v>74.72</v>
      </c>
    </row>
    <row r="54" spans="1:9" x14ac:dyDescent="0.25">
      <c r="A54" s="49" t="s">
        <v>198</v>
      </c>
      <c r="B54" s="114">
        <v>1</v>
      </c>
      <c r="C54" s="114">
        <f t="shared" si="0"/>
        <v>165</v>
      </c>
      <c r="D54" s="114">
        <v>159</v>
      </c>
      <c r="E54" s="114">
        <v>6</v>
      </c>
      <c r="F54" s="93">
        <v>1167</v>
      </c>
      <c r="G54" s="93">
        <f t="shared" si="1"/>
        <v>6.9880000000000004</v>
      </c>
      <c r="H54" s="9">
        <f t="shared" si="2"/>
        <v>83.86</v>
      </c>
      <c r="I54" s="9">
        <f t="shared" si="3"/>
        <v>103.64</v>
      </c>
    </row>
    <row r="55" spans="1:9" x14ac:dyDescent="0.25">
      <c r="A55" s="49" t="s">
        <v>117</v>
      </c>
      <c r="B55" s="114">
        <v>1</v>
      </c>
      <c r="C55" s="114">
        <f t="shared" si="0"/>
        <v>243</v>
      </c>
      <c r="D55" s="114">
        <v>167</v>
      </c>
      <c r="E55" s="114">
        <v>76</v>
      </c>
      <c r="F55" s="93">
        <v>1917</v>
      </c>
      <c r="G55" s="93">
        <f t="shared" si="1"/>
        <v>11.478999999999999</v>
      </c>
      <c r="H55" s="9">
        <f t="shared" si="2"/>
        <v>1744.81</v>
      </c>
      <c r="I55" s="9">
        <f t="shared" si="3"/>
        <v>2156.41</v>
      </c>
    </row>
    <row r="56" spans="1:9" x14ac:dyDescent="0.25">
      <c r="A56" s="49" t="s">
        <v>115</v>
      </c>
      <c r="B56" s="114">
        <v>1</v>
      </c>
      <c r="C56" s="114">
        <f t="shared" si="0"/>
        <v>244</v>
      </c>
      <c r="D56" s="114">
        <v>167</v>
      </c>
      <c r="E56" s="114">
        <v>77</v>
      </c>
      <c r="F56" s="93">
        <v>1647</v>
      </c>
      <c r="G56" s="93">
        <f t="shared" si="1"/>
        <v>9.8620000000000001</v>
      </c>
      <c r="H56" s="9">
        <f t="shared" si="2"/>
        <v>1518.75</v>
      </c>
      <c r="I56" s="9">
        <f t="shared" si="3"/>
        <v>1877.02</v>
      </c>
    </row>
    <row r="57" spans="1:9" x14ac:dyDescent="0.25">
      <c r="A57" s="49" t="s">
        <v>131</v>
      </c>
      <c r="B57" s="114">
        <v>1</v>
      </c>
      <c r="C57" s="114">
        <f t="shared" si="0"/>
        <v>179</v>
      </c>
      <c r="D57" s="114">
        <v>167</v>
      </c>
      <c r="E57" s="114">
        <v>12</v>
      </c>
      <c r="F57" s="93">
        <v>1093</v>
      </c>
      <c r="G57" s="93">
        <f t="shared" si="1"/>
        <v>6.5449999999999999</v>
      </c>
      <c r="H57" s="9">
        <f t="shared" si="2"/>
        <v>157.08000000000001</v>
      </c>
      <c r="I57" s="9">
        <f t="shared" si="3"/>
        <v>194.14</v>
      </c>
    </row>
    <row r="58" spans="1:9" ht="33" x14ac:dyDescent="0.25">
      <c r="A58" s="49" t="s">
        <v>214</v>
      </c>
      <c r="B58" s="114">
        <v>1</v>
      </c>
      <c r="C58" s="114">
        <f t="shared" si="0"/>
        <v>226</v>
      </c>
      <c r="D58" s="114">
        <v>167</v>
      </c>
      <c r="E58" s="114">
        <v>59</v>
      </c>
      <c r="F58" s="93">
        <v>1382</v>
      </c>
      <c r="G58" s="93">
        <f t="shared" si="1"/>
        <v>8.2750000000000004</v>
      </c>
      <c r="H58" s="9">
        <f t="shared" si="2"/>
        <v>976.45</v>
      </c>
      <c r="I58" s="9">
        <f t="shared" si="3"/>
        <v>1206.79</v>
      </c>
    </row>
    <row r="59" spans="1:9" x14ac:dyDescent="0.25">
      <c r="A59" s="49" t="s">
        <v>145</v>
      </c>
      <c r="B59" s="114">
        <v>1</v>
      </c>
      <c r="C59" s="114">
        <f t="shared" si="0"/>
        <v>231</v>
      </c>
      <c r="D59" s="114">
        <v>167</v>
      </c>
      <c r="E59" s="114">
        <v>64</v>
      </c>
      <c r="F59" s="93">
        <v>1647</v>
      </c>
      <c r="G59" s="93">
        <f t="shared" si="1"/>
        <v>9.8620000000000001</v>
      </c>
      <c r="H59" s="9">
        <f t="shared" si="2"/>
        <v>1262.3399999999999</v>
      </c>
      <c r="I59" s="9">
        <f t="shared" si="3"/>
        <v>1560.13</v>
      </c>
    </row>
    <row r="60" spans="1:9" x14ac:dyDescent="0.25">
      <c r="A60" s="49" t="s">
        <v>114</v>
      </c>
      <c r="B60" s="114">
        <v>1</v>
      </c>
      <c r="C60" s="114">
        <f t="shared" si="0"/>
        <v>51</v>
      </c>
      <c r="D60" s="114">
        <v>39</v>
      </c>
      <c r="E60" s="114">
        <v>12</v>
      </c>
      <c r="F60" s="93">
        <v>1382</v>
      </c>
      <c r="G60" s="93">
        <f t="shared" si="1"/>
        <v>8.2750000000000004</v>
      </c>
      <c r="H60" s="9">
        <f t="shared" si="2"/>
        <v>198.6</v>
      </c>
      <c r="I60" s="9">
        <f t="shared" si="3"/>
        <v>245.45</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7E0E0-BF62-4D09-B7B0-BDE9DA852325}">
  <sheetPr>
    <tabColor theme="9" tint="0.59999389629810485"/>
  </sheetPr>
  <dimension ref="A1:I49"/>
  <sheetViews>
    <sheetView zoomScale="80" zoomScaleNormal="80" workbookViewId="0">
      <selection activeCell="M15" sqref="M15"/>
    </sheetView>
  </sheetViews>
  <sheetFormatPr defaultRowHeight="16.5" x14ac:dyDescent="0.25"/>
  <cols>
    <col min="1" max="1" width="78.28515625" style="85" customWidth="1"/>
    <col min="2" max="3" width="11.5703125" style="85" customWidth="1"/>
    <col min="4" max="4" width="12.28515625" style="85" customWidth="1"/>
    <col min="5" max="5" width="18.42578125" style="85" customWidth="1"/>
    <col min="6" max="6" width="13.42578125" style="85" customWidth="1"/>
    <col min="7" max="7" width="18.5703125" style="85" customWidth="1"/>
    <col min="8" max="8" width="20.140625" style="85" customWidth="1"/>
    <col min="9" max="9" width="16.28515625" style="85" customWidth="1"/>
    <col min="10" max="237" width="9.140625" style="85"/>
    <col min="238" max="238" width="41.140625" style="85" customWidth="1"/>
    <col min="239" max="239" width="10.140625" style="85" customWidth="1"/>
    <col min="240" max="240" width="11.5703125" style="85" customWidth="1"/>
    <col min="241" max="241" width="12.28515625" style="85" customWidth="1"/>
    <col min="242" max="242" width="16.28515625" style="85" customWidth="1"/>
    <col min="243" max="243" width="13.42578125" style="85" customWidth="1"/>
    <col min="244" max="244" width="18.5703125" style="85" customWidth="1"/>
    <col min="245" max="245" width="20.140625" style="85" customWidth="1"/>
    <col min="246" max="246" width="16.28515625" style="85" customWidth="1"/>
    <col min="247" max="248" width="9.140625" style="85"/>
    <col min="249" max="249" width="10.42578125" style="85" bestFit="1" customWidth="1"/>
    <col min="250" max="250" width="10.140625" style="85" bestFit="1" customWidth="1"/>
    <col min="251" max="493" width="9.140625" style="85"/>
    <col min="494" max="494" width="41.140625" style="85" customWidth="1"/>
    <col min="495" max="495" width="10.140625" style="85" customWidth="1"/>
    <col min="496" max="496" width="11.5703125" style="85" customWidth="1"/>
    <col min="497" max="497" width="12.28515625" style="85" customWidth="1"/>
    <col min="498" max="498" width="16.28515625" style="85" customWidth="1"/>
    <col min="499" max="499" width="13.42578125" style="85" customWidth="1"/>
    <col min="500" max="500" width="18.5703125" style="85" customWidth="1"/>
    <col min="501" max="501" width="20.140625" style="85" customWidth="1"/>
    <col min="502" max="502" width="16.28515625" style="85" customWidth="1"/>
    <col min="503" max="504" width="9.140625" style="85"/>
    <col min="505" max="505" width="10.42578125" style="85" bestFit="1" customWidth="1"/>
    <col min="506" max="506" width="10.140625" style="85" bestFit="1" customWidth="1"/>
    <col min="507" max="749" width="9.140625" style="85"/>
    <col min="750" max="750" width="41.140625" style="85" customWidth="1"/>
    <col min="751" max="751" width="10.140625" style="85" customWidth="1"/>
    <col min="752" max="752" width="11.5703125" style="85" customWidth="1"/>
    <col min="753" max="753" width="12.28515625" style="85" customWidth="1"/>
    <col min="754" max="754" width="16.28515625" style="85" customWidth="1"/>
    <col min="755" max="755" width="13.42578125" style="85" customWidth="1"/>
    <col min="756" max="756" width="18.5703125" style="85" customWidth="1"/>
    <col min="757" max="757" width="20.140625" style="85" customWidth="1"/>
    <col min="758" max="758" width="16.28515625" style="85" customWidth="1"/>
    <col min="759" max="760" width="9.140625" style="85"/>
    <col min="761" max="761" width="10.42578125" style="85" bestFit="1" customWidth="1"/>
    <col min="762" max="762" width="10.140625" style="85" bestFit="1" customWidth="1"/>
    <col min="763" max="1005" width="9.140625" style="85"/>
    <col min="1006" max="1006" width="41.140625" style="85" customWidth="1"/>
    <col min="1007" max="1007" width="10.140625" style="85" customWidth="1"/>
    <col min="1008" max="1008" width="11.5703125" style="85" customWidth="1"/>
    <col min="1009" max="1009" width="12.28515625" style="85" customWidth="1"/>
    <col min="1010" max="1010" width="16.28515625" style="85" customWidth="1"/>
    <col min="1011" max="1011" width="13.42578125" style="85" customWidth="1"/>
    <col min="1012" max="1012" width="18.5703125" style="85" customWidth="1"/>
    <col min="1013" max="1013" width="20.140625" style="85" customWidth="1"/>
    <col min="1014" max="1014" width="16.28515625" style="85" customWidth="1"/>
    <col min="1015" max="1016" width="9.140625" style="85"/>
    <col min="1017" max="1017" width="10.42578125" style="85" bestFit="1" customWidth="1"/>
    <col min="1018" max="1018" width="10.140625" style="85" bestFit="1" customWidth="1"/>
    <col min="1019" max="1261" width="9.140625" style="85"/>
    <col min="1262" max="1262" width="41.140625" style="85" customWidth="1"/>
    <col min="1263" max="1263" width="10.140625" style="85" customWidth="1"/>
    <col min="1264" max="1264" width="11.5703125" style="85" customWidth="1"/>
    <col min="1265" max="1265" width="12.28515625" style="85" customWidth="1"/>
    <col min="1266" max="1266" width="16.28515625" style="85" customWidth="1"/>
    <col min="1267" max="1267" width="13.42578125" style="85" customWidth="1"/>
    <col min="1268" max="1268" width="18.5703125" style="85" customWidth="1"/>
    <col min="1269" max="1269" width="20.140625" style="85" customWidth="1"/>
    <col min="1270" max="1270" width="16.28515625" style="85" customWidth="1"/>
    <col min="1271" max="1272" width="9.140625" style="85"/>
    <col min="1273" max="1273" width="10.42578125" style="85" bestFit="1" customWidth="1"/>
    <col min="1274" max="1274" width="10.140625" style="85" bestFit="1" customWidth="1"/>
    <col min="1275" max="1517" width="9.140625" style="85"/>
    <col min="1518" max="1518" width="41.140625" style="85" customWidth="1"/>
    <col min="1519" max="1519" width="10.140625" style="85" customWidth="1"/>
    <col min="1520" max="1520" width="11.5703125" style="85" customWidth="1"/>
    <col min="1521" max="1521" width="12.28515625" style="85" customWidth="1"/>
    <col min="1522" max="1522" width="16.28515625" style="85" customWidth="1"/>
    <col min="1523" max="1523" width="13.42578125" style="85" customWidth="1"/>
    <col min="1524" max="1524" width="18.5703125" style="85" customWidth="1"/>
    <col min="1525" max="1525" width="20.140625" style="85" customWidth="1"/>
    <col min="1526" max="1526" width="16.28515625" style="85" customWidth="1"/>
    <col min="1527" max="1528" width="9.140625" style="85"/>
    <col min="1529" max="1529" width="10.42578125" style="85" bestFit="1" customWidth="1"/>
    <col min="1530" max="1530" width="10.140625" style="85" bestFit="1" customWidth="1"/>
    <col min="1531" max="1773" width="9.140625" style="85"/>
    <col min="1774" max="1774" width="41.140625" style="85" customWidth="1"/>
    <col min="1775" max="1775" width="10.140625" style="85" customWidth="1"/>
    <col min="1776" max="1776" width="11.5703125" style="85" customWidth="1"/>
    <col min="1777" max="1777" width="12.28515625" style="85" customWidth="1"/>
    <col min="1778" max="1778" width="16.28515625" style="85" customWidth="1"/>
    <col min="1779" max="1779" width="13.42578125" style="85" customWidth="1"/>
    <col min="1780" max="1780" width="18.5703125" style="85" customWidth="1"/>
    <col min="1781" max="1781" width="20.140625" style="85" customWidth="1"/>
    <col min="1782" max="1782" width="16.28515625" style="85" customWidth="1"/>
    <col min="1783" max="1784" width="9.140625" style="85"/>
    <col min="1785" max="1785" width="10.42578125" style="85" bestFit="1" customWidth="1"/>
    <col min="1786" max="1786" width="10.140625" style="85" bestFit="1" customWidth="1"/>
    <col min="1787" max="2029" width="9.140625" style="85"/>
    <col min="2030" max="2030" width="41.140625" style="85" customWidth="1"/>
    <col min="2031" max="2031" width="10.140625" style="85" customWidth="1"/>
    <col min="2032" max="2032" width="11.5703125" style="85" customWidth="1"/>
    <col min="2033" max="2033" width="12.28515625" style="85" customWidth="1"/>
    <col min="2034" max="2034" width="16.28515625" style="85" customWidth="1"/>
    <col min="2035" max="2035" width="13.42578125" style="85" customWidth="1"/>
    <col min="2036" max="2036" width="18.5703125" style="85" customWidth="1"/>
    <col min="2037" max="2037" width="20.140625" style="85" customWidth="1"/>
    <col min="2038" max="2038" width="16.28515625" style="85" customWidth="1"/>
    <col min="2039" max="2040" width="9.140625" style="85"/>
    <col min="2041" max="2041" width="10.42578125" style="85" bestFit="1" customWidth="1"/>
    <col min="2042" max="2042" width="10.140625" style="85" bestFit="1" customWidth="1"/>
    <col min="2043" max="2285" width="9.140625" style="85"/>
    <col min="2286" max="2286" width="41.140625" style="85" customWidth="1"/>
    <col min="2287" max="2287" width="10.140625" style="85" customWidth="1"/>
    <col min="2288" max="2288" width="11.5703125" style="85" customWidth="1"/>
    <col min="2289" max="2289" width="12.28515625" style="85" customWidth="1"/>
    <col min="2290" max="2290" width="16.28515625" style="85" customWidth="1"/>
    <col min="2291" max="2291" width="13.42578125" style="85" customWidth="1"/>
    <col min="2292" max="2292" width="18.5703125" style="85" customWidth="1"/>
    <col min="2293" max="2293" width="20.140625" style="85" customWidth="1"/>
    <col min="2294" max="2294" width="16.28515625" style="85" customWidth="1"/>
    <col min="2295" max="2296" width="9.140625" style="85"/>
    <col min="2297" max="2297" width="10.42578125" style="85" bestFit="1" customWidth="1"/>
    <col min="2298" max="2298" width="10.140625" style="85" bestFit="1" customWidth="1"/>
    <col min="2299" max="2541" width="9.140625" style="85"/>
    <col min="2542" max="2542" width="41.140625" style="85" customWidth="1"/>
    <col min="2543" max="2543" width="10.140625" style="85" customWidth="1"/>
    <col min="2544" max="2544" width="11.5703125" style="85" customWidth="1"/>
    <col min="2545" max="2545" width="12.28515625" style="85" customWidth="1"/>
    <col min="2546" max="2546" width="16.28515625" style="85" customWidth="1"/>
    <col min="2547" max="2547" width="13.42578125" style="85" customWidth="1"/>
    <col min="2548" max="2548" width="18.5703125" style="85" customWidth="1"/>
    <col min="2549" max="2549" width="20.140625" style="85" customWidth="1"/>
    <col min="2550" max="2550" width="16.28515625" style="85" customWidth="1"/>
    <col min="2551" max="2552" width="9.140625" style="85"/>
    <col min="2553" max="2553" width="10.42578125" style="85" bestFit="1" customWidth="1"/>
    <col min="2554" max="2554" width="10.140625" style="85" bestFit="1" customWidth="1"/>
    <col min="2555" max="2797" width="9.140625" style="85"/>
    <col min="2798" max="2798" width="41.140625" style="85" customWidth="1"/>
    <col min="2799" max="2799" width="10.140625" style="85" customWidth="1"/>
    <col min="2800" max="2800" width="11.5703125" style="85" customWidth="1"/>
    <col min="2801" max="2801" width="12.28515625" style="85" customWidth="1"/>
    <col min="2802" max="2802" width="16.28515625" style="85" customWidth="1"/>
    <col min="2803" max="2803" width="13.42578125" style="85" customWidth="1"/>
    <col min="2804" max="2804" width="18.5703125" style="85" customWidth="1"/>
    <col min="2805" max="2805" width="20.140625" style="85" customWidth="1"/>
    <col min="2806" max="2806" width="16.28515625" style="85" customWidth="1"/>
    <col min="2807" max="2808" width="9.140625" style="85"/>
    <col min="2809" max="2809" width="10.42578125" style="85" bestFit="1" customWidth="1"/>
    <col min="2810" max="2810" width="10.140625" style="85" bestFit="1" customWidth="1"/>
    <col min="2811" max="3053" width="9.140625" style="85"/>
    <col min="3054" max="3054" width="41.140625" style="85" customWidth="1"/>
    <col min="3055" max="3055" width="10.140625" style="85" customWidth="1"/>
    <col min="3056" max="3056" width="11.5703125" style="85" customWidth="1"/>
    <col min="3057" max="3057" width="12.28515625" style="85" customWidth="1"/>
    <col min="3058" max="3058" width="16.28515625" style="85" customWidth="1"/>
    <col min="3059" max="3059" width="13.42578125" style="85" customWidth="1"/>
    <col min="3060" max="3060" width="18.5703125" style="85" customWidth="1"/>
    <col min="3061" max="3061" width="20.140625" style="85" customWidth="1"/>
    <col min="3062" max="3062" width="16.28515625" style="85" customWidth="1"/>
    <col min="3063" max="3064" width="9.140625" style="85"/>
    <col min="3065" max="3065" width="10.42578125" style="85" bestFit="1" customWidth="1"/>
    <col min="3066" max="3066" width="10.140625" style="85" bestFit="1" customWidth="1"/>
    <col min="3067" max="3309" width="9.140625" style="85"/>
    <col min="3310" max="3310" width="41.140625" style="85" customWidth="1"/>
    <col min="3311" max="3311" width="10.140625" style="85" customWidth="1"/>
    <col min="3312" max="3312" width="11.5703125" style="85" customWidth="1"/>
    <col min="3313" max="3313" width="12.28515625" style="85" customWidth="1"/>
    <col min="3314" max="3314" width="16.28515625" style="85" customWidth="1"/>
    <col min="3315" max="3315" width="13.42578125" style="85" customWidth="1"/>
    <col min="3316" max="3316" width="18.5703125" style="85" customWidth="1"/>
    <col min="3317" max="3317" width="20.140625" style="85" customWidth="1"/>
    <col min="3318" max="3318" width="16.28515625" style="85" customWidth="1"/>
    <col min="3319" max="3320" width="9.140625" style="85"/>
    <col min="3321" max="3321" width="10.42578125" style="85" bestFit="1" customWidth="1"/>
    <col min="3322" max="3322" width="10.140625" style="85" bestFit="1" customWidth="1"/>
    <col min="3323" max="3565" width="9.140625" style="85"/>
    <col min="3566" max="3566" width="41.140625" style="85" customWidth="1"/>
    <col min="3567" max="3567" width="10.140625" style="85" customWidth="1"/>
    <col min="3568" max="3568" width="11.5703125" style="85" customWidth="1"/>
    <col min="3569" max="3569" width="12.28515625" style="85" customWidth="1"/>
    <col min="3570" max="3570" width="16.28515625" style="85" customWidth="1"/>
    <col min="3571" max="3571" width="13.42578125" style="85" customWidth="1"/>
    <col min="3572" max="3572" width="18.5703125" style="85" customWidth="1"/>
    <col min="3573" max="3573" width="20.140625" style="85" customWidth="1"/>
    <col min="3574" max="3574" width="16.28515625" style="85" customWidth="1"/>
    <col min="3575" max="3576" width="9.140625" style="85"/>
    <col min="3577" max="3577" width="10.42578125" style="85" bestFit="1" customWidth="1"/>
    <col min="3578" max="3578" width="10.140625" style="85" bestFit="1" customWidth="1"/>
    <col min="3579" max="3821" width="9.140625" style="85"/>
    <col min="3822" max="3822" width="41.140625" style="85" customWidth="1"/>
    <col min="3823" max="3823" width="10.140625" style="85" customWidth="1"/>
    <col min="3824" max="3824" width="11.5703125" style="85" customWidth="1"/>
    <col min="3825" max="3825" width="12.28515625" style="85" customWidth="1"/>
    <col min="3826" max="3826" width="16.28515625" style="85" customWidth="1"/>
    <col min="3827" max="3827" width="13.42578125" style="85" customWidth="1"/>
    <col min="3828" max="3828" width="18.5703125" style="85" customWidth="1"/>
    <col min="3829" max="3829" width="20.140625" style="85" customWidth="1"/>
    <col min="3830" max="3830" width="16.28515625" style="85" customWidth="1"/>
    <col min="3831" max="3832" width="9.140625" style="85"/>
    <col min="3833" max="3833" width="10.42578125" style="85" bestFit="1" customWidth="1"/>
    <col min="3834" max="3834" width="10.140625" style="85" bestFit="1" customWidth="1"/>
    <col min="3835" max="4077" width="9.140625" style="85"/>
    <col min="4078" max="4078" width="41.140625" style="85" customWidth="1"/>
    <col min="4079" max="4079" width="10.140625" style="85" customWidth="1"/>
    <col min="4080" max="4080" width="11.5703125" style="85" customWidth="1"/>
    <col min="4081" max="4081" width="12.28515625" style="85" customWidth="1"/>
    <col min="4082" max="4082" width="16.28515625" style="85" customWidth="1"/>
    <col min="4083" max="4083" width="13.42578125" style="85" customWidth="1"/>
    <col min="4084" max="4084" width="18.5703125" style="85" customWidth="1"/>
    <col min="4085" max="4085" width="20.140625" style="85" customWidth="1"/>
    <col min="4086" max="4086" width="16.28515625" style="85" customWidth="1"/>
    <col min="4087" max="4088" width="9.140625" style="85"/>
    <col min="4089" max="4089" width="10.42578125" style="85" bestFit="1" customWidth="1"/>
    <col min="4090" max="4090" width="10.140625" style="85" bestFit="1" customWidth="1"/>
    <col min="4091" max="4333" width="9.140625" style="85"/>
    <col min="4334" max="4334" width="41.140625" style="85" customWidth="1"/>
    <col min="4335" max="4335" width="10.140625" style="85" customWidth="1"/>
    <col min="4336" max="4336" width="11.5703125" style="85" customWidth="1"/>
    <col min="4337" max="4337" width="12.28515625" style="85" customWidth="1"/>
    <col min="4338" max="4338" width="16.28515625" style="85" customWidth="1"/>
    <col min="4339" max="4339" width="13.42578125" style="85" customWidth="1"/>
    <col min="4340" max="4340" width="18.5703125" style="85" customWidth="1"/>
    <col min="4341" max="4341" width="20.140625" style="85" customWidth="1"/>
    <col min="4342" max="4342" width="16.28515625" style="85" customWidth="1"/>
    <col min="4343" max="4344" width="9.140625" style="85"/>
    <col min="4345" max="4345" width="10.42578125" style="85" bestFit="1" customWidth="1"/>
    <col min="4346" max="4346" width="10.140625" style="85" bestFit="1" customWidth="1"/>
    <col min="4347" max="4589" width="9.140625" style="85"/>
    <col min="4590" max="4590" width="41.140625" style="85" customWidth="1"/>
    <col min="4591" max="4591" width="10.140625" style="85" customWidth="1"/>
    <col min="4592" max="4592" width="11.5703125" style="85" customWidth="1"/>
    <col min="4593" max="4593" width="12.28515625" style="85" customWidth="1"/>
    <col min="4594" max="4594" width="16.28515625" style="85" customWidth="1"/>
    <col min="4595" max="4595" width="13.42578125" style="85" customWidth="1"/>
    <col min="4596" max="4596" width="18.5703125" style="85" customWidth="1"/>
    <col min="4597" max="4597" width="20.140625" style="85" customWidth="1"/>
    <col min="4598" max="4598" width="16.28515625" style="85" customWidth="1"/>
    <col min="4599" max="4600" width="9.140625" style="85"/>
    <col min="4601" max="4601" width="10.42578125" style="85" bestFit="1" customWidth="1"/>
    <col min="4602" max="4602" width="10.140625" style="85" bestFit="1" customWidth="1"/>
    <col min="4603" max="4845" width="9.140625" style="85"/>
    <col min="4846" max="4846" width="41.140625" style="85" customWidth="1"/>
    <col min="4847" max="4847" width="10.140625" style="85" customWidth="1"/>
    <col min="4848" max="4848" width="11.5703125" style="85" customWidth="1"/>
    <col min="4849" max="4849" width="12.28515625" style="85" customWidth="1"/>
    <col min="4850" max="4850" width="16.28515625" style="85" customWidth="1"/>
    <col min="4851" max="4851" width="13.42578125" style="85" customWidth="1"/>
    <col min="4852" max="4852" width="18.5703125" style="85" customWidth="1"/>
    <col min="4853" max="4853" width="20.140625" style="85" customWidth="1"/>
    <col min="4854" max="4854" width="16.28515625" style="85" customWidth="1"/>
    <col min="4855" max="4856" width="9.140625" style="85"/>
    <col min="4857" max="4857" width="10.42578125" style="85" bestFit="1" customWidth="1"/>
    <col min="4858" max="4858" width="10.140625" style="85" bestFit="1" customWidth="1"/>
    <col min="4859" max="5101" width="9.140625" style="85"/>
    <col min="5102" max="5102" width="41.140625" style="85" customWidth="1"/>
    <col min="5103" max="5103" width="10.140625" style="85" customWidth="1"/>
    <col min="5104" max="5104" width="11.5703125" style="85" customWidth="1"/>
    <col min="5105" max="5105" width="12.28515625" style="85" customWidth="1"/>
    <col min="5106" max="5106" width="16.28515625" style="85" customWidth="1"/>
    <col min="5107" max="5107" width="13.42578125" style="85" customWidth="1"/>
    <col min="5108" max="5108" width="18.5703125" style="85" customWidth="1"/>
    <col min="5109" max="5109" width="20.140625" style="85" customWidth="1"/>
    <col min="5110" max="5110" width="16.28515625" style="85" customWidth="1"/>
    <col min="5111" max="5112" width="9.140625" style="85"/>
    <col min="5113" max="5113" width="10.42578125" style="85" bestFit="1" customWidth="1"/>
    <col min="5114" max="5114" width="10.140625" style="85" bestFit="1" customWidth="1"/>
    <col min="5115" max="5357" width="9.140625" style="85"/>
    <col min="5358" max="5358" width="41.140625" style="85" customWidth="1"/>
    <col min="5359" max="5359" width="10.140625" style="85" customWidth="1"/>
    <col min="5360" max="5360" width="11.5703125" style="85" customWidth="1"/>
    <col min="5361" max="5361" width="12.28515625" style="85" customWidth="1"/>
    <col min="5362" max="5362" width="16.28515625" style="85" customWidth="1"/>
    <col min="5363" max="5363" width="13.42578125" style="85" customWidth="1"/>
    <col min="5364" max="5364" width="18.5703125" style="85" customWidth="1"/>
    <col min="5365" max="5365" width="20.140625" style="85" customWidth="1"/>
    <col min="5366" max="5366" width="16.28515625" style="85" customWidth="1"/>
    <col min="5367" max="5368" width="9.140625" style="85"/>
    <col min="5369" max="5369" width="10.42578125" style="85" bestFit="1" customWidth="1"/>
    <col min="5370" max="5370" width="10.140625" style="85" bestFit="1" customWidth="1"/>
    <col min="5371" max="5613" width="9.140625" style="85"/>
    <col min="5614" max="5614" width="41.140625" style="85" customWidth="1"/>
    <col min="5615" max="5615" width="10.140625" style="85" customWidth="1"/>
    <col min="5616" max="5616" width="11.5703125" style="85" customWidth="1"/>
    <col min="5617" max="5617" width="12.28515625" style="85" customWidth="1"/>
    <col min="5618" max="5618" width="16.28515625" style="85" customWidth="1"/>
    <col min="5619" max="5619" width="13.42578125" style="85" customWidth="1"/>
    <col min="5620" max="5620" width="18.5703125" style="85" customWidth="1"/>
    <col min="5621" max="5621" width="20.140625" style="85" customWidth="1"/>
    <col min="5622" max="5622" width="16.28515625" style="85" customWidth="1"/>
    <col min="5623" max="5624" width="9.140625" style="85"/>
    <col min="5625" max="5625" width="10.42578125" style="85" bestFit="1" customWidth="1"/>
    <col min="5626" max="5626" width="10.140625" style="85" bestFit="1" customWidth="1"/>
    <col min="5627" max="5869" width="9.140625" style="85"/>
    <col min="5870" max="5870" width="41.140625" style="85" customWidth="1"/>
    <col min="5871" max="5871" width="10.140625" style="85" customWidth="1"/>
    <col min="5872" max="5872" width="11.5703125" style="85" customWidth="1"/>
    <col min="5873" max="5873" width="12.28515625" style="85" customWidth="1"/>
    <col min="5874" max="5874" width="16.28515625" style="85" customWidth="1"/>
    <col min="5875" max="5875" width="13.42578125" style="85" customWidth="1"/>
    <col min="5876" max="5876" width="18.5703125" style="85" customWidth="1"/>
    <col min="5877" max="5877" width="20.140625" style="85" customWidth="1"/>
    <col min="5878" max="5878" width="16.28515625" style="85" customWidth="1"/>
    <col min="5879" max="5880" width="9.140625" style="85"/>
    <col min="5881" max="5881" width="10.42578125" style="85" bestFit="1" customWidth="1"/>
    <col min="5882" max="5882" width="10.140625" style="85" bestFit="1" customWidth="1"/>
    <col min="5883" max="6125" width="9.140625" style="85"/>
    <col min="6126" max="6126" width="41.140625" style="85" customWidth="1"/>
    <col min="6127" max="6127" width="10.140625" style="85" customWidth="1"/>
    <col min="6128" max="6128" width="11.5703125" style="85" customWidth="1"/>
    <col min="6129" max="6129" width="12.28515625" style="85" customWidth="1"/>
    <col min="6130" max="6130" width="16.28515625" style="85" customWidth="1"/>
    <col min="6131" max="6131" width="13.42578125" style="85" customWidth="1"/>
    <col min="6132" max="6132" width="18.5703125" style="85" customWidth="1"/>
    <col min="6133" max="6133" width="20.140625" style="85" customWidth="1"/>
    <col min="6134" max="6134" width="16.28515625" style="85" customWidth="1"/>
    <col min="6135" max="6136" width="9.140625" style="85"/>
    <col min="6137" max="6137" width="10.42578125" style="85" bestFit="1" customWidth="1"/>
    <col min="6138" max="6138" width="10.140625" style="85" bestFit="1" customWidth="1"/>
    <col min="6139" max="6381" width="9.140625" style="85"/>
    <col min="6382" max="6382" width="41.140625" style="85" customWidth="1"/>
    <col min="6383" max="6383" width="10.140625" style="85" customWidth="1"/>
    <col min="6384" max="6384" width="11.5703125" style="85" customWidth="1"/>
    <col min="6385" max="6385" width="12.28515625" style="85" customWidth="1"/>
    <col min="6386" max="6386" width="16.28515625" style="85" customWidth="1"/>
    <col min="6387" max="6387" width="13.42578125" style="85" customWidth="1"/>
    <col min="6388" max="6388" width="18.5703125" style="85" customWidth="1"/>
    <col min="6389" max="6389" width="20.140625" style="85" customWidth="1"/>
    <col min="6390" max="6390" width="16.28515625" style="85" customWidth="1"/>
    <col min="6391" max="6392" width="9.140625" style="85"/>
    <col min="6393" max="6393" width="10.42578125" style="85" bestFit="1" customWidth="1"/>
    <col min="6394" max="6394" width="10.140625" style="85" bestFit="1" customWidth="1"/>
    <col min="6395" max="6637" width="9.140625" style="85"/>
    <col min="6638" max="6638" width="41.140625" style="85" customWidth="1"/>
    <col min="6639" max="6639" width="10.140625" style="85" customWidth="1"/>
    <col min="6640" max="6640" width="11.5703125" style="85" customWidth="1"/>
    <col min="6641" max="6641" width="12.28515625" style="85" customWidth="1"/>
    <col min="6642" max="6642" width="16.28515625" style="85" customWidth="1"/>
    <col min="6643" max="6643" width="13.42578125" style="85" customWidth="1"/>
    <col min="6644" max="6644" width="18.5703125" style="85" customWidth="1"/>
    <col min="6645" max="6645" width="20.140625" style="85" customWidth="1"/>
    <col min="6646" max="6646" width="16.28515625" style="85" customWidth="1"/>
    <col min="6647" max="6648" width="9.140625" style="85"/>
    <col min="6649" max="6649" width="10.42578125" style="85" bestFit="1" customWidth="1"/>
    <col min="6650" max="6650" width="10.140625" style="85" bestFit="1" customWidth="1"/>
    <col min="6651" max="6893" width="9.140625" style="85"/>
    <col min="6894" max="6894" width="41.140625" style="85" customWidth="1"/>
    <col min="6895" max="6895" width="10.140625" style="85" customWidth="1"/>
    <col min="6896" max="6896" width="11.5703125" style="85" customWidth="1"/>
    <col min="6897" max="6897" width="12.28515625" style="85" customWidth="1"/>
    <col min="6898" max="6898" width="16.28515625" style="85" customWidth="1"/>
    <col min="6899" max="6899" width="13.42578125" style="85" customWidth="1"/>
    <col min="6900" max="6900" width="18.5703125" style="85" customWidth="1"/>
    <col min="6901" max="6901" width="20.140625" style="85" customWidth="1"/>
    <col min="6902" max="6902" width="16.28515625" style="85" customWidth="1"/>
    <col min="6903" max="6904" width="9.140625" style="85"/>
    <col min="6905" max="6905" width="10.42578125" style="85" bestFit="1" customWidth="1"/>
    <col min="6906" max="6906" width="10.140625" style="85" bestFit="1" customWidth="1"/>
    <col min="6907" max="7149" width="9.140625" style="85"/>
    <col min="7150" max="7150" width="41.140625" style="85" customWidth="1"/>
    <col min="7151" max="7151" width="10.140625" style="85" customWidth="1"/>
    <col min="7152" max="7152" width="11.5703125" style="85" customWidth="1"/>
    <col min="7153" max="7153" width="12.28515625" style="85" customWidth="1"/>
    <col min="7154" max="7154" width="16.28515625" style="85" customWidth="1"/>
    <col min="7155" max="7155" width="13.42578125" style="85" customWidth="1"/>
    <col min="7156" max="7156" width="18.5703125" style="85" customWidth="1"/>
    <col min="7157" max="7157" width="20.140625" style="85" customWidth="1"/>
    <col min="7158" max="7158" width="16.28515625" style="85" customWidth="1"/>
    <col min="7159" max="7160" width="9.140625" style="85"/>
    <col min="7161" max="7161" width="10.42578125" style="85" bestFit="1" customWidth="1"/>
    <col min="7162" max="7162" width="10.140625" style="85" bestFit="1" customWidth="1"/>
    <col min="7163" max="7405" width="9.140625" style="85"/>
    <col min="7406" max="7406" width="41.140625" style="85" customWidth="1"/>
    <col min="7407" max="7407" width="10.140625" style="85" customWidth="1"/>
    <col min="7408" max="7408" width="11.5703125" style="85" customWidth="1"/>
    <col min="7409" max="7409" width="12.28515625" style="85" customWidth="1"/>
    <col min="7410" max="7410" width="16.28515625" style="85" customWidth="1"/>
    <col min="7411" max="7411" width="13.42578125" style="85" customWidth="1"/>
    <col min="7412" max="7412" width="18.5703125" style="85" customWidth="1"/>
    <col min="7413" max="7413" width="20.140625" style="85" customWidth="1"/>
    <col min="7414" max="7414" width="16.28515625" style="85" customWidth="1"/>
    <col min="7415" max="7416" width="9.140625" style="85"/>
    <col min="7417" max="7417" width="10.42578125" style="85" bestFit="1" customWidth="1"/>
    <col min="7418" max="7418" width="10.140625" style="85" bestFit="1" customWidth="1"/>
    <col min="7419" max="7661" width="9.140625" style="85"/>
    <col min="7662" max="7662" width="41.140625" style="85" customWidth="1"/>
    <col min="7663" max="7663" width="10.140625" style="85" customWidth="1"/>
    <col min="7664" max="7664" width="11.5703125" style="85" customWidth="1"/>
    <col min="7665" max="7665" width="12.28515625" style="85" customWidth="1"/>
    <col min="7666" max="7666" width="16.28515625" style="85" customWidth="1"/>
    <col min="7667" max="7667" width="13.42578125" style="85" customWidth="1"/>
    <col min="7668" max="7668" width="18.5703125" style="85" customWidth="1"/>
    <col min="7669" max="7669" width="20.140625" style="85" customWidth="1"/>
    <col min="7670" max="7670" width="16.28515625" style="85" customWidth="1"/>
    <col min="7671" max="7672" width="9.140625" style="85"/>
    <col min="7673" max="7673" width="10.42578125" style="85" bestFit="1" customWidth="1"/>
    <col min="7674" max="7674" width="10.140625" style="85" bestFit="1" customWidth="1"/>
    <col min="7675" max="7917" width="9.140625" style="85"/>
    <col min="7918" max="7918" width="41.140625" style="85" customWidth="1"/>
    <col min="7919" max="7919" width="10.140625" style="85" customWidth="1"/>
    <col min="7920" max="7920" width="11.5703125" style="85" customWidth="1"/>
    <col min="7921" max="7921" width="12.28515625" style="85" customWidth="1"/>
    <col min="7922" max="7922" width="16.28515625" style="85" customWidth="1"/>
    <col min="7923" max="7923" width="13.42578125" style="85" customWidth="1"/>
    <col min="7924" max="7924" width="18.5703125" style="85" customWidth="1"/>
    <col min="7925" max="7925" width="20.140625" style="85" customWidth="1"/>
    <col min="7926" max="7926" width="16.28515625" style="85" customWidth="1"/>
    <col min="7927" max="7928" width="9.140625" style="85"/>
    <col min="7929" max="7929" width="10.42578125" style="85" bestFit="1" customWidth="1"/>
    <col min="7930" max="7930" width="10.140625" style="85" bestFit="1" customWidth="1"/>
    <col min="7931" max="8173" width="9.140625" style="85"/>
    <col min="8174" max="8174" width="41.140625" style="85" customWidth="1"/>
    <col min="8175" max="8175" width="10.140625" style="85" customWidth="1"/>
    <col min="8176" max="8176" width="11.5703125" style="85" customWidth="1"/>
    <col min="8177" max="8177" width="12.28515625" style="85" customWidth="1"/>
    <col min="8178" max="8178" width="16.28515625" style="85" customWidth="1"/>
    <col min="8179" max="8179" width="13.42578125" style="85" customWidth="1"/>
    <col min="8180" max="8180" width="18.5703125" style="85" customWidth="1"/>
    <col min="8181" max="8181" width="20.140625" style="85" customWidth="1"/>
    <col min="8182" max="8182" width="16.28515625" style="85" customWidth="1"/>
    <col min="8183" max="8184" width="9.140625" style="85"/>
    <col min="8185" max="8185" width="10.42578125" style="85" bestFit="1" customWidth="1"/>
    <col min="8186" max="8186" width="10.140625" style="85" bestFit="1" customWidth="1"/>
    <col min="8187" max="8429" width="9.140625" style="85"/>
    <col min="8430" max="8430" width="41.140625" style="85" customWidth="1"/>
    <col min="8431" max="8431" width="10.140625" style="85" customWidth="1"/>
    <col min="8432" max="8432" width="11.5703125" style="85" customWidth="1"/>
    <col min="8433" max="8433" width="12.28515625" style="85" customWidth="1"/>
    <col min="8434" max="8434" width="16.28515625" style="85" customWidth="1"/>
    <col min="8435" max="8435" width="13.42578125" style="85" customWidth="1"/>
    <col min="8436" max="8436" width="18.5703125" style="85" customWidth="1"/>
    <col min="8437" max="8437" width="20.140625" style="85" customWidth="1"/>
    <col min="8438" max="8438" width="16.28515625" style="85" customWidth="1"/>
    <col min="8439" max="8440" width="9.140625" style="85"/>
    <col min="8441" max="8441" width="10.42578125" style="85" bestFit="1" customWidth="1"/>
    <col min="8442" max="8442" width="10.140625" style="85" bestFit="1" customWidth="1"/>
    <col min="8443" max="8685" width="9.140625" style="85"/>
    <col min="8686" max="8686" width="41.140625" style="85" customWidth="1"/>
    <col min="8687" max="8687" width="10.140625" style="85" customWidth="1"/>
    <col min="8688" max="8688" width="11.5703125" style="85" customWidth="1"/>
    <col min="8689" max="8689" width="12.28515625" style="85" customWidth="1"/>
    <col min="8690" max="8690" width="16.28515625" style="85" customWidth="1"/>
    <col min="8691" max="8691" width="13.42578125" style="85" customWidth="1"/>
    <col min="8692" max="8692" width="18.5703125" style="85" customWidth="1"/>
    <col min="8693" max="8693" width="20.140625" style="85" customWidth="1"/>
    <col min="8694" max="8694" width="16.28515625" style="85" customWidth="1"/>
    <col min="8695" max="8696" width="9.140625" style="85"/>
    <col min="8697" max="8697" width="10.42578125" style="85" bestFit="1" customWidth="1"/>
    <col min="8698" max="8698" width="10.140625" style="85" bestFit="1" customWidth="1"/>
    <col min="8699" max="8941" width="9.140625" style="85"/>
    <col min="8942" max="8942" width="41.140625" style="85" customWidth="1"/>
    <col min="8943" max="8943" width="10.140625" style="85" customWidth="1"/>
    <col min="8944" max="8944" width="11.5703125" style="85" customWidth="1"/>
    <col min="8945" max="8945" width="12.28515625" style="85" customWidth="1"/>
    <col min="8946" max="8946" width="16.28515625" style="85" customWidth="1"/>
    <col min="8947" max="8947" width="13.42578125" style="85" customWidth="1"/>
    <col min="8948" max="8948" width="18.5703125" style="85" customWidth="1"/>
    <col min="8949" max="8949" width="20.140625" style="85" customWidth="1"/>
    <col min="8950" max="8950" width="16.28515625" style="85" customWidth="1"/>
    <col min="8951" max="8952" width="9.140625" style="85"/>
    <col min="8953" max="8953" width="10.42578125" style="85" bestFit="1" customWidth="1"/>
    <col min="8954" max="8954" width="10.140625" style="85" bestFit="1" customWidth="1"/>
    <col min="8955" max="9197" width="9.140625" style="85"/>
    <col min="9198" max="9198" width="41.140625" style="85" customWidth="1"/>
    <col min="9199" max="9199" width="10.140625" style="85" customWidth="1"/>
    <col min="9200" max="9200" width="11.5703125" style="85" customWidth="1"/>
    <col min="9201" max="9201" width="12.28515625" style="85" customWidth="1"/>
    <col min="9202" max="9202" width="16.28515625" style="85" customWidth="1"/>
    <col min="9203" max="9203" width="13.42578125" style="85" customWidth="1"/>
    <col min="9204" max="9204" width="18.5703125" style="85" customWidth="1"/>
    <col min="9205" max="9205" width="20.140625" style="85" customWidth="1"/>
    <col min="9206" max="9206" width="16.28515625" style="85" customWidth="1"/>
    <col min="9207" max="9208" width="9.140625" style="85"/>
    <col min="9209" max="9209" width="10.42578125" style="85" bestFit="1" customWidth="1"/>
    <col min="9210" max="9210" width="10.140625" style="85" bestFit="1" customWidth="1"/>
    <col min="9211" max="9453" width="9.140625" style="85"/>
    <col min="9454" max="9454" width="41.140625" style="85" customWidth="1"/>
    <col min="9455" max="9455" width="10.140625" style="85" customWidth="1"/>
    <col min="9456" max="9456" width="11.5703125" style="85" customWidth="1"/>
    <col min="9457" max="9457" width="12.28515625" style="85" customWidth="1"/>
    <col min="9458" max="9458" width="16.28515625" style="85" customWidth="1"/>
    <col min="9459" max="9459" width="13.42578125" style="85" customWidth="1"/>
    <col min="9460" max="9460" width="18.5703125" style="85" customWidth="1"/>
    <col min="9461" max="9461" width="20.140625" style="85" customWidth="1"/>
    <col min="9462" max="9462" width="16.28515625" style="85" customWidth="1"/>
    <col min="9463" max="9464" width="9.140625" style="85"/>
    <col min="9465" max="9465" width="10.42578125" style="85" bestFit="1" customWidth="1"/>
    <col min="9466" max="9466" width="10.140625" style="85" bestFit="1" customWidth="1"/>
    <col min="9467" max="9709" width="9.140625" style="85"/>
    <col min="9710" max="9710" width="41.140625" style="85" customWidth="1"/>
    <col min="9711" max="9711" width="10.140625" style="85" customWidth="1"/>
    <col min="9712" max="9712" width="11.5703125" style="85" customWidth="1"/>
    <col min="9713" max="9713" width="12.28515625" style="85" customWidth="1"/>
    <col min="9714" max="9714" width="16.28515625" style="85" customWidth="1"/>
    <col min="9715" max="9715" width="13.42578125" style="85" customWidth="1"/>
    <col min="9716" max="9716" width="18.5703125" style="85" customWidth="1"/>
    <col min="9717" max="9717" width="20.140625" style="85" customWidth="1"/>
    <col min="9718" max="9718" width="16.28515625" style="85" customWidth="1"/>
    <col min="9719" max="9720" width="9.140625" style="85"/>
    <col min="9721" max="9721" width="10.42578125" style="85" bestFit="1" customWidth="1"/>
    <col min="9722" max="9722" width="10.140625" style="85" bestFit="1" customWidth="1"/>
    <col min="9723" max="9965" width="9.140625" style="85"/>
    <col min="9966" max="9966" width="41.140625" style="85" customWidth="1"/>
    <col min="9967" max="9967" width="10.140625" style="85" customWidth="1"/>
    <col min="9968" max="9968" width="11.5703125" style="85" customWidth="1"/>
    <col min="9969" max="9969" width="12.28515625" style="85" customWidth="1"/>
    <col min="9970" max="9970" width="16.28515625" style="85" customWidth="1"/>
    <col min="9971" max="9971" width="13.42578125" style="85" customWidth="1"/>
    <col min="9972" max="9972" width="18.5703125" style="85" customWidth="1"/>
    <col min="9973" max="9973" width="20.140625" style="85" customWidth="1"/>
    <col min="9974" max="9974" width="16.28515625" style="85" customWidth="1"/>
    <col min="9975" max="9976" width="9.140625" style="85"/>
    <col min="9977" max="9977" width="10.42578125" style="85" bestFit="1" customWidth="1"/>
    <col min="9978" max="9978" width="10.140625" style="85" bestFit="1" customWidth="1"/>
    <col min="9979" max="10221" width="9.140625" style="85"/>
    <col min="10222" max="10222" width="41.140625" style="85" customWidth="1"/>
    <col min="10223" max="10223" width="10.140625" style="85" customWidth="1"/>
    <col min="10224" max="10224" width="11.5703125" style="85" customWidth="1"/>
    <col min="10225" max="10225" width="12.28515625" style="85" customWidth="1"/>
    <col min="10226" max="10226" width="16.28515625" style="85" customWidth="1"/>
    <col min="10227" max="10227" width="13.42578125" style="85" customWidth="1"/>
    <col min="10228" max="10228" width="18.5703125" style="85" customWidth="1"/>
    <col min="10229" max="10229" width="20.140625" style="85" customWidth="1"/>
    <col min="10230" max="10230" width="16.28515625" style="85" customWidth="1"/>
    <col min="10231" max="10232" width="9.140625" style="85"/>
    <col min="10233" max="10233" width="10.42578125" style="85" bestFit="1" customWidth="1"/>
    <col min="10234" max="10234" width="10.140625" style="85" bestFit="1" customWidth="1"/>
    <col min="10235" max="10477" width="9.140625" style="85"/>
    <col min="10478" max="10478" width="41.140625" style="85" customWidth="1"/>
    <col min="10479" max="10479" width="10.140625" style="85" customWidth="1"/>
    <col min="10480" max="10480" width="11.5703125" style="85" customWidth="1"/>
    <col min="10481" max="10481" width="12.28515625" style="85" customWidth="1"/>
    <col min="10482" max="10482" width="16.28515625" style="85" customWidth="1"/>
    <col min="10483" max="10483" width="13.42578125" style="85" customWidth="1"/>
    <col min="10484" max="10484" width="18.5703125" style="85" customWidth="1"/>
    <col min="10485" max="10485" width="20.140625" style="85" customWidth="1"/>
    <col min="10486" max="10486" width="16.28515625" style="85" customWidth="1"/>
    <col min="10487" max="10488" width="9.140625" style="85"/>
    <col min="10489" max="10489" width="10.42578125" style="85" bestFit="1" customWidth="1"/>
    <col min="10490" max="10490" width="10.140625" style="85" bestFit="1" customWidth="1"/>
    <col min="10491" max="10733" width="9.140625" style="85"/>
    <col min="10734" max="10734" width="41.140625" style="85" customWidth="1"/>
    <col min="10735" max="10735" width="10.140625" style="85" customWidth="1"/>
    <col min="10736" max="10736" width="11.5703125" style="85" customWidth="1"/>
    <col min="10737" max="10737" width="12.28515625" style="85" customWidth="1"/>
    <col min="10738" max="10738" width="16.28515625" style="85" customWidth="1"/>
    <col min="10739" max="10739" width="13.42578125" style="85" customWidth="1"/>
    <col min="10740" max="10740" width="18.5703125" style="85" customWidth="1"/>
    <col min="10741" max="10741" width="20.140625" style="85" customWidth="1"/>
    <col min="10742" max="10742" width="16.28515625" style="85" customWidth="1"/>
    <col min="10743" max="10744" width="9.140625" style="85"/>
    <col min="10745" max="10745" width="10.42578125" style="85" bestFit="1" customWidth="1"/>
    <col min="10746" max="10746" width="10.140625" style="85" bestFit="1" customWidth="1"/>
    <col min="10747" max="10989" width="9.140625" style="85"/>
    <col min="10990" max="10990" width="41.140625" style="85" customWidth="1"/>
    <col min="10991" max="10991" width="10.140625" style="85" customWidth="1"/>
    <col min="10992" max="10992" width="11.5703125" style="85" customWidth="1"/>
    <col min="10993" max="10993" width="12.28515625" style="85" customWidth="1"/>
    <col min="10994" max="10994" width="16.28515625" style="85" customWidth="1"/>
    <col min="10995" max="10995" width="13.42578125" style="85" customWidth="1"/>
    <col min="10996" max="10996" width="18.5703125" style="85" customWidth="1"/>
    <col min="10997" max="10997" width="20.140625" style="85" customWidth="1"/>
    <col min="10998" max="10998" width="16.28515625" style="85" customWidth="1"/>
    <col min="10999" max="11000" width="9.140625" style="85"/>
    <col min="11001" max="11001" width="10.42578125" style="85" bestFit="1" customWidth="1"/>
    <col min="11002" max="11002" width="10.140625" style="85" bestFit="1" customWidth="1"/>
    <col min="11003" max="11245" width="9.140625" style="85"/>
    <col min="11246" max="11246" width="41.140625" style="85" customWidth="1"/>
    <col min="11247" max="11247" width="10.140625" style="85" customWidth="1"/>
    <col min="11248" max="11248" width="11.5703125" style="85" customWidth="1"/>
    <col min="11249" max="11249" width="12.28515625" style="85" customWidth="1"/>
    <col min="11250" max="11250" width="16.28515625" style="85" customWidth="1"/>
    <col min="11251" max="11251" width="13.42578125" style="85" customWidth="1"/>
    <col min="11252" max="11252" width="18.5703125" style="85" customWidth="1"/>
    <col min="11253" max="11253" width="20.140625" style="85" customWidth="1"/>
    <col min="11254" max="11254" width="16.28515625" style="85" customWidth="1"/>
    <col min="11255" max="11256" width="9.140625" style="85"/>
    <col min="11257" max="11257" width="10.42578125" style="85" bestFit="1" customWidth="1"/>
    <col min="11258" max="11258" width="10.140625" style="85" bestFit="1" customWidth="1"/>
    <col min="11259" max="11501" width="9.140625" style="85"/>
    <col min="11502" max="11502" width="41.140625" style="85" customWidth="1"/>
    <col min="11503" max="11503" width="10.140625" style="85" customWidth="1"/>
    <col min="11504" max="11504" width="11.5703125" style="85" customWidth="1"/>
    <col min="11505" max="11505" width="12.28515625" style="85" customWidth="1"/>
    <col min="11506" max="11506" width="16.28515625" style="85" customWidth="1"/>
    <col min="11507" max="11507" width="13.42578125" style="85" customWidth="1"/>
    <col min="11508" max="11508" width="18.5703125" style="85" customWidth="1"/>
    <col min="11509" max="11509" width="20.140625" style="85" customWidth="1"/>
    <col min="11510" max="11510" width="16.28515625" style="85" customWidth="1"/>
    <col min="11511" max="11512" width="9.140625" style="85"/>
    <col min="11513" max="11513" width="10.42578125" style="85" bestFit="1" customWidth="1"/>
    <col min="11514" max="11514" width="10.140625" style="85" bestFit="1" customWidth="1"/>
    <col min="11515" max="11757" width="9.140625" style="85"/>
    <col min="11758" max="11758" width="41.140625" style="85" customWidth="1"/>
    <col min="11759" max="11759" width="10.140625" style="85" customWidth="1"/>
    <col min="11760" max="11760" width="11.5703125" style="85" customWidth="1"/>
    <col min="11761" max="11761" width="12.28515625" style="85" customWidth="1"/>
    <col min="11762" max="11762" width="16.28515625" style="85" customWidth="1"/>
    <col min="11763" max="11763" width="13.42578125" style="85" customWidth="1"/>
    <col min="11764" max="11764" width="18.5703125" style="85" customWidth="1"/>
    <col min="11765" max="11765" width="20.140625" style="85" customWidth="1"/>
    <col min="11766" max="11766" width="16.28515625" style="85" customWidth="1"/>
    <col min="11767" max="11768" width="9.140625" style="85"/>
    <col min="11769" max="11769" width="10.42578125" style="85" bestFit="1" customWidth="1"/>
    <col min="11770" max="11770" width="10.140625" style="85" bestFit="1" customWidth="1"/>
    <col min="11771" max="12013" width="9.140625" style="85"/>
    <col min="12014" max="12014" width="41.140625" style="85" customWidth="1"/>
    <col min="12015" max="12015" width="10.140625" style="85" customWidth="1"/>
    <col min="12016" max="12016" width="11.5703125" style="85" customWidth="1"/>
    <col min="12017" max="12017" width="12.28515625" style="85" customWidth="1"/>
    <col min="12018" max="12018" width="16.28515625" style="85" customWidth="1"/>
    <col min="12019" max="12019" width="13.42578125" style="85" customWidth="1"/>
    <col min="12020" max="12020" width="18.5703125" style="85" customWidth="1"/>
    <col min="12021" max="12021" width="20.140625" style="85" customWidth="1"/>
    <col min="12022" max="12022" width="16.28515625" style="85" customWidth="1"/>
    <col min="12023" max="12024" width="9.140625" style="85"/>
    <col min="12025" max="12025" width="10.42578125" style="85" bestFit="1" customWidth="1"/>
    <col min="12026" max="12026" width="10.140625" style="85" bestFit="1" customWidth="1"/>
    <col min="12027" max="12269" width="9.140625" style="85"/>
    <col min="12270" max="12270" width="41.140625" style="85" customWidth="1"/>
    <col min="12271" max="12271" width="10.140625" style="85" customWidth="1"/>
    <col min="12272" max="12272" width="11.5703125" style="85" customWidth="1"/>
    <col min="12273" max="12273" width="12.28515625" style="85" customWidth="1"/>
    <col min="12274" max="12274" width="16.28515625" style="85" customWidth="1"/>
    <col min="12275" max="12275" width="13.42578125" style="85" customWidth="1"/>
    <col min="12276" max="12276" width="18.5703125" style="85" customWidth="1"/>
    <col min="12277" max="12277" width="20.140625" style="85" customWidth="1"/>
    <col min="12278" max="12278" width="16.28515625" style="85" customWidth="1"/>
    <col min="12279" max="12280" width="9.140625" style="85"/>
    <col min="12281" max="12281" width="10.42578125" style="85" bestFit="1" customWidth="1"/>
    <col min="12282" max="12282" width="10.140625" style="85" bestFit="1" customWidth="1"/>
    <col min="12283" max="12525" width="9.140625" style="85"/>
    <col min="12526" max="12526" width="41.140625" style="85" customWidth="1"/>
    <col min="12527" max="12527" width="10.140625" style="85" customWidth="1"/>
    <col min="12528" max="12528" width="11.5703125" style="85" customWidth="1"/>
    <col min="12529" max="12529" width="12.28515625" style="85" customWidth="1"/>
    <col min="12530" max="12530" width="16.28515625" style="85" customWidth="1"/>
    <col min="12531" max="12531" width="13.42578125" style="85" customWidth="1"/>
    <col min="12532" max="12532" width="18.5703125" style="85" customWidth="1"/>
    <col min="12533" max="12533" width="20.140625" style="85" customWidth="1"/>
    <col min="12534" max="12534" width="16.28515625" style="85" customWidth="1"/>
    <col min="12535" max="12536" width="9.140625" style="85"/>
    <col min="12537" max="12537" width="10.42578125" style="85" bestFit="1" customWidth="1"/>
    <col min="12538" max="12538" width="10.140625" style="85" bestFit="1" customWidth="1"/>
    <col min="12539" max="12781" width="9.140625" style="85"/>
    <col min="12782" max="12782" width="41.140625" style="85" customWidth="1"/>
    <col min="12783" max="12783" width="10.140625" style="85" customWidth="1"/>
    <col min="12784" max="12784" width="11.5703125" style="85" customWidth="1"/>
    <col min="12785" max="12785" width="12.28515625" style="85" customWidth="1"/>
    <col min="12786" max="12786" width="16.28515625" style="85" customWidth="1"/>
    <col min="12787" max="12787" width="13.42578125" style="85" customWidth="1"/>
    <col min="12788" max="12788" width="18.5703125" style="85" customWidth="1"/>
    <col min="12789" max="12789" width="20.140625" style="85" customWidth="1"/>
    <col min="12790" max="12790" width="16.28515625" style="85" customWidth="1"/>
    <col min="12791" max="12792" width="9.140625" style="85"/>
    <col min="12793" max="12793" width="10.42578125" style="85" bestFit="1" customWidth="1"/>
    <col min="12794" max="12794" width="10.140625" style="85" bestFit="1" customWidth="1"/>
    <col min="12795" max="13037" width="9.140625" style="85"/>
    <col min="13038" max="13038" width="41.140625" style="85" customWidth="1"/>
    <col min="13039" max="13039" width="10.140625" style="85" customWidth="1"/>
    <col min="13040" max="13040" width="11.5703125" style="85" customWidth="1"/>
    <col min="13041" max="13041" width="12.28515625" style="85" customWidth="1"/>
    <col min="13042" max="13042" width="16.28515625" style="85" customWidth="1"/>
    <col min="13043" max="13043" width="13.42578125" style="85" customWidth="1"/>
    <col min="13044" max="13044" width="18.5703125" style="85" customWidth="1"/>
    <col min="13045" max="13045" width="20.140625" style="85" customWidth="1"/>
    <col min="13046" max="13046" width="16.28515625" style="85" customWidth="1"/>
    <col min="13047" max="13048" width="9.140625" style="85"/>
    <col min="13049" max="13049" width="10.42578125" style="85" bestFit="1" customWidth="1"/>
    <col min="13050" max="13050" width="10.140625" style="85" bestFit="1" customWidth="1"/>
    <col min="13051" max="13293" width="9.140625" style="85"/>
    <col min="13294" max="13294" width="41.140625" style="85" customWidth="1"/>
    <col min="13295" max="13295" width="10.140625" style="85" customWidth="1"/>
    <col min="13296" max="13296" width="11.5703125" style="85" customWidth="1"/>
    <col min="13297" max="13297" width="12.28515625" style="85" customWidth="1"/>
    <col min="13298" max="13298" width="16.28515625" style="85" customWidth="1"/>
    <col min="13299" max="13299" width="13.42578125" style="85" customWidth="1"/>
    <col min="13300" max="13300" width="18.5703125" style="85" customWidth="1"/>
    <col min="13301" max="13301" width="20.140625" style="85" customWidth="1"/>
    <col min="13302" max="13302" width="16.28515625" style="85" customWidth="1"/>
    <col min="13303" max="13304" width="9.140625" style="85"/>
    <col min="13305" max="13305" width="10.42578125" style="85" bestFit="1" customWidth="1"/>
    <col min="13306" max="13306" width="10.140625" style="85" bestFit="1" customWidth="1"/>
    <col min="13307" max="13549" width="9.140625" style="85"/>
    <col min="13550" max="13550" width="41.140625" style="85" customWidth="1"/>
    <col min="13551" max="13551" width="10.140625" style="85" customWidth="1"/>
    <col min="13552" max="13552" width="11.5703125" style="85" customWidth="1"/>
    <col min="13553" max="13553" width="12.28515625" style="85" customWidth="1"/>
    <col min="13554" max="13554" width="16.28515625" style="85" customWidth="1"/>
    <col min="13555" max="13555" width="13.42578125" style="85" customWidth="1"/>
    <col min="13556" max="13556" width="18.5703125" style="85" customWidth="1"/>
    <col min="13557" max="13557" width="20.140625" style="85" customWidth="1"/>
    <col min="13558" max="13558" width="16.28515625" style="85" customWidth="1"/>
    <col min="13559" max="13560" width="9.140625" style="85"/>
    <col min="13561" max="13561" width="10.42578125" style="85" bestFit="1" customWidth="1"/>
    <col min="13562" max="13562" width="10.140625" style="85" bestFit="1" customWidth="1"/>
    <col min="13563" max="13805" width="9.140625" style="85"/>
    <col min="13806" max="13806" width="41.140625" style="85" customWidth="1"/>
    <col min="13807" max="13807" width="10.140625" style="85" customWidth="1"/>
    <col min="13808" max="13808" width="11.5703125" style="85" customWidth="1"/>
    <col min="13809" max="13809" width="12.28515625" style="85" customWidth="1"/>
    <col min="13810" max="13810" width="16.28515625" style="85" customWidth="1"/>
    <col min="13811" max="13811" width="13.42578125" style="85" customWidth="1"/>
    <col min="13812" max="13812" width="18.5703125" style="85" customWidth="1"/>
    <col min="13813" max="13813" width="20.140625" style="85" customWidth="1"/>
    <col min="13814" max="13814" width="16.28515625" style="85" customWidth="1"/>
    <col min="13815" max="13816" width="9.140625" style="85"/>
    <col min="13817" max="13817" width="10.42578125" style="85" bestFit="1" customWidth="1"/>
    <col min="13818" max="13818" width="10.140625" style="85" bestFit="1" customWidth="1"/>
    <col min="13819" max="14061" width="9.140625" style="85"/>
    <col min="14062" max="14062" width="41.140625" style="85" customWidth="1"/>
    <col min="14063" max="14063" width="10.140625" style="85" customWidth="1"/>
    <col min="14064" max="14064" width="11.5703125" style="85" customWidth="1"/>
    <col min="14065" max="14065" width="12.28515625" style="85" customWidth="1"/>
    <col min="14066" max="14066" width="16.28515625" style="85" customWidth="1"/>
    <col min="14067" max="14067" width="13.42578125" style="85" customWidth="1"/>
    <col min="14068" max="14068" width="18.5703125" style="85" customWidth="1"/>
    <col min="14069" max="14069" width="20.140625" style="85" customWidth="1"/>
    <col min="14070" max="14070" width="16.28515625" style="85" customWidth="1"/>
    <col min="14071" max="14072" width="9.140625" style="85"/>
    <col min="14073" max="14073" width="10.42578125" style="85" bestFit="1" customWidth="1"/>
    <col min="14074" max="14074" width="10.140625" style="85" bestFit="1" customWidth="1"/>
    <col min="14075" max="14317" width="9.140625" style="85"/>
    <col min="14318" max="14318" width="41.140625" style="85" customWidth="1"/>
    <col min="14319" max="14319" width="10.140625" style="85" customWidth="1"/>
    <col min="14320" max="14320" width="11.5703125" style="85" customWidth="1"/>
    <col min="14321" max="14321" width="12.28515625" style="85" customWidth="1"/>
    <col min="14322" max="14322" width="16.28515625" style="85" customWidth="1"/>
    <col min="14323" max="14323" width="13.42578125" style="85" customWidth="1"/>
    <col min="14324" max="14324" width="18.5703125" style="85" customWidth="1"/>
    <col min="14325" max="14325" width="20.140625" style="85" customWidth="1"/>
    <col min="14326" max="14326" width="16.28515625" style="85" customWidth="1"/>
    <col min="14327" max="14328" width="9.140625" style="85"/>
    <col min="14329" max="14329" width="10.42578125" style="85" bestFit="1" customWidth="1"/>
    <col min="14330" max="14330" width="10.140625" style="85" bestFit="1" customWidth="1"/>
    <col min="14331" max="14573" width="9.140625" style="85"/>
    <col min="14574" max="14574" width="41.140625" style="85" customWidth="1"/>
    <col min="14575" max="14575" width="10.140625" style="85" customWidth="1"/>
    <col min="14576" max="14576" width="11.5703125" style="85" customWidth="1"/>
    <col min="14577" max="14577" width="12.28515625" style="85" customWidth="1"/>
    <col min="14578" max="14578" width="16.28515625" style="85" customWidth="1"/>
    <col min="14579" max="14579" width="13.42578125" style="85" customWidth="1"/>
    <col min="14580" max="14580" width="18.5703125" style="85" customWidth="1"/>
    <col min="14581" max="14581" width="20.140625" style="85" customWidth="1"/>
    <col min="14582" max="14582" width="16.28515625" style="85" customWidth="1"/>
    <col min="14583" max="14584" width="9.140625" style="85"/>
    <col min="14585" max="14585" width="10.42578125" style="85" bestFit="1" customWidth="1"/>
    <col min="14586" max="14586" width="10.140625" style="85" bestFit="1" customWidth="1"/>
    <col min="14587" max="14829" width="9.140625" style="85"/>
    <col min="14830" max="14830" width="41.140625" style="85" customWidth="1"/>
    <col min="14831" max="14831" width="10.140625" style="85" customWidth="1"/>
    <col min="14832" max="14832" width="11.5703125" style="85" customWidth="1"/>
    <col min="14833" max="14833" width="12.28515625" style="85" customWidth="1"/>
    <col min="14834" max="14834" width="16.28515625" style="85" customWidth="1"/>
    <col min="14835" max="14835" width="13.42578125" style="85" customWidth="1"/>
    <col min="14836" max="14836" width="18.5703125" style="85" customWidth="1"/>
    <col min="14837" max="14837" width="20.140625" style="85" customWidth="1"/>
    <col min="14838" max="14838" width="16.28515625" style="85" customWidth="1"/>
    <col min="14839" max="14840" width="9.140625" style="85"/>
    <col min="14841" max="14841" width="10.42578125" style="85" bestFit="1" customWidth="1"/>
    <col min="14842" max="14842" width="10.140625" style="85" bestFit="1" customWidth="1"/>
    <col min="14843" max="15085" width="9.140625" style="85"/>
    <col min="15086" max="15086" width="41.140625" style="85" customWidth="1"/>
    <col min="15087" max="15087" width="10.140625" style="85" customWidth="1"/>
    <col min="15088" max="15088" width="11.5703125" style="85" customWidth="1"/>
    <col min="15089" max="15089" width="12.28515625" style="85" customWidth="1"/>
    <col min="15090" max="15090" width="16.28515625" style="85" customWidth="1"/>
    <col min="15091" max="15091" width="13.42578125" style="85" customWidth="1"/>
    <col min="15092" max="15092" width="18.5703125" style="85" customWidth="1"/>
    <col min="15093" max="15093" width="20.140625" style="85" customWidth="1"/>
    <col min="15094" max="15094" width="16.28515625" style="85" customWidth="1"/>
    <col min="15095" max="15096" width="9.140625" style="85"/>
    <col min="15097" max="15097" width="10.42578125" style="85" bestFit="1" customWidth="1"/>
    <col min="15098" max="15098" width="10.140625" style="85" bestFit="1" customWidth="1"/>
    <col min="15099" max="15341" width="9.140625" style="85"/>
    <col min="15342" max="15342" width="41.140625" style="85" customWidth="1"/>
    <col min="15343" max="15343" width="10.140625" style="85" customWidth="1"/>
    <col min="15344" max="15344" width="11.5703125" style="85" customWidth="1"/>
    <col min="15345" max="15345" width="12.28515625" style="85" customWidth="1"/>
    <col min="15346" max="15346" width="16.28515625" style="85" customWidth="1"/>
    <col min="15347" max="15347" width="13.42578125" style="85" customWidth="1"/>
    <col min="15348" max="15348" width="18.5703125" style="85" customWidth="1"/>
    <col min="15349" max="15349" width="20.140625" style="85" customWidth="1"/>
    <col min="15350" max="15350" width="16.28515625" style="85" customWidth="1"/>
    <col min="15351" max="15352" width="9.140625" style="85"/>
    <col min="15353" max="15353" width="10.42578125" style="85" bestFit="1" customWidth="1"/>
    <col min="15354" max="15354" width="10.140625" style="85" bestFit="1" customWidth="1"/>
    <col min="15355" max="15597" width="9.140625" style="85"/>
    <col min="15598" max="15598" width="41.140625" style="85" customWidth="1"/>
    <col min="15599" max="15599" width="10.140625" style="85" customWidth="1"/>
    <col min="15600" max="15600" width="11.5703125" style="85" customWidth="1"/>
    <col min="15601" max="15601" width="12.28515625" style="85" customWidth="1"/>
    <col min="15602" max="15602" width="16.28515625" style="85" customWidth="1"/>
    <col min="15603" max="15603" width="13.42578125" style="85" customWidth="1"/>
    <col min="15604" max="15604" width="18.5703125" style="85" customWidth="1"/>
    <col min="15605" max="15605" width="20.140625" style="85" customWidth="1"/>
    <col min="15606" max="15606" width="16.28515625" style="85" customWidth="1"/>
    <col min="15607" max="15608" width="9.140625" style="85"/>
    <col min="15609" max="15609" width="10.42578125" style="85" bestFit="1" customWidth="1"/>
    <col min="15610" max="15610" width="10.140625" style="85" bestFit="1" customWidth="1"/>
    <col min="15611" max="15853" width="9.140625" style="85"/>
    <col min="15854" max="15854" width="41.140625" style="85" customWidth="1"/>
    <col min="15855" max="15855" width="10.140625" style="85" customWidth="1"/>
    <col min="15856" max="15856" width="11.5703125" style="85" customWidth="1"/>
    <col min="15857" max="15857" width="12.28515625" style="85" customWidth="1"/>
    <col min="15858" max="15858" width="16.28515625" style="85" customWidth="1"/>
    <col min="15859" max="15859" width="13.42578125" style="85" customWidth="1"/>
    <col min="15860" max="15860" width="18.5703125" style="85" customWidth="1"/>
    <col min="15861" max="15861" width="20.140625" style="85" customWidth="1"/>
    <col min="15862" max="15862" width="16.28515625" style="85" customWidth="1"/>
    <col min="15863" max="15864" width="9.140625" style="85"/>
    <col min="15865" max="15865" width="10.42578125" style="85" bestFit="1" customWidth="1"/>
    <col min="15866" max="15866" width="10.140625" style="85" bestFit="1" customWidth="1"/>
    <col min="15867" max="16109" width="9.140625" style="85"/>
    <col min="16110" max="16110" width="41.140625" style="85" customWidth="1"/>
    <col min="16111" max="16111" width="10.140625" style="85" customWidth="1"/>
    <col min="16112" max="16112" width="11.5703125" style="85" customWidth="1"/>
    <col min="16113" max="16113" width="12.28515625" style="85" customWidth="1"/>
    <col min="16114" max="16114" width="16.28515625" style="85" customWidth="1"/>
    <col min="16115" max="16115" width="13.42578125" style="85" customWidth="1"/>
    <col min="16116" max="16116" width="18.5703125" style="85" customWidth="1"/>
    <col min="16117" max="16117" width="20.140625" style="85" customWidth="1"/>
    <col min="16118" max="16118" width="16.28515625" style="85" customWidth="1"/>
    <col min="16119" max="16120" width="9.140625" style="85"/>
    <col min="16121" max="16121" width="10.42578125" style="85" bestFit="1" customWidth="1"/>
    <col min="16122" max="16122" width="10.140625" style="85" bestFit="1" customWidth="1"/>
    <col min="16123" max="16384" width="9.140625" style="85"/>
  </cols>
  <sheetData>
    <row r="1" spans="1:9" x14ac:dyDescent="0.25">
      <c r="H1" s="156" t="s">
        <v>156</v>
      </c>
      <c r="I1" s="156"/>
    </row>
    <row r="2" spans="1:9" s="86" customFormat="1" ht="39.75" customHeight="1" x14ac:dyDescent="0.25">
      <c r="A2" s="118" t="s">
        <v>123</v>
      </c>
      <c r="B2" s="118"/>
      <c r="C2" s="118"/>
      <c r="D2" s="118"/>
      <c r="E2" s="118"/>
      <c r="F2" s="118"/>
      <c r="G2" s="118"/>
      <c r="H2" s="118"/>
      <c r="I2" s="118"/>
    </row>
    <row r="4" spans="1:9" x14ac:dyDescent="0.25">
      <c r="A4" s="85" t="s">
        <v>127</v>
      </c>
      <c r="G4" s="94"/>
      <c r="H4" s="94"/>
    </row>
    <row r="5" spans="1:9" x14ac:dyDescent="0.25">
      <c r="A5" s="85" t="s">
        <v>215</v>
      </c>
    </row>
    <row r="6" spans="1:9" x14ac:dyDescent="0.25">
      <c r="E6" s="87"/>
      <c r="H6" s="88"/>
    </row>
    <row r="7" spans="1:9" ht="36" customHeight="1" x14ac:dyDescent="0.25">
      <c r="A7" s="120"/>
      <c r="B7" s="145" t="s">
        <v>17</v>
      </c>
      <c r="C7" s="157" t="s">
        <v>19</v>
      </c>
      <c r="D7" s="157"/>
      <c r="E7" s="157"/>
      <c r="F7" s="157" t="s">
        <v>10</v>
      </c>
      <c r="G7" s="142" t="s">
        <v>138</v>
      </c>
      <c r="H7" s="158" t="s">
        <v>20</v>
      </c>
      <c r="I7" s="147" t="s">
        <v>7</v>
      </c>
    </row>
    <row r="8" spans="1:9" ht="24" customHeight="1" x14ac:dyDescent="0.25">
      <c r="A8" s="120"/>
      <c r="B8" s="145"/>
      <c r="C8" s="159" t="s">
        <v>1</v>
      </c>
      <c r="D8" s="159" t="s">
        <v>135</v>
      </c>
      <c r="E8" s="157" t="s">
        <v>26</v>
      </c>
      <c r="F8" s="157"/>
      <c r="G8" s="142"/>
      <c r="H8" s="158"/>
      <c r="I8" s="147"/>
    </row>
    <row r="9" spans="1:9" ht="39.75" customHeight="1" x14ac:dyDescent="0.25">
      <c r="A9" s="120"/>
      <c r="B9" s="145"/>
      <c r="C9" s="160"/>
      <c r="D9" s="160"/>
      <c r="E9" s="157"/>
      <c r="F9" s="157"/>
      <c r="G9" s="142"/>
      <c r="H9" s="158"/>
      <c r="I9" s="147"/>
    </row>
    <row r="10" spans="1:9" x14ac:dyDescent="0.25">
      <c r="A10" s="89">
        <v>1</v>
      </c>
      <c r="B10" s="89">
        <v>2</v>
      </c>
      <c r="C10" s="89" t="s">
        <v>109</v>
      </c>
      <c r="D10" s="89">
        <v>4</v>
      </c>
      <c r="E10" s="89">
        <v>5</v>
      </c>
      <c r="F10" s="89">
        <v>6</v>
      </c>
      <c r="G10" s="89">
        <v>7</v>
      </c>
      <c r="H10" s="89">
        <v>8</v>
      </c>
      <c r="I10" s="89" t="s">
        <v>124</v>
      </c>
    </row>
    <row r="11" spans="1:9" s="86" customFormat="1" x14ac:dyDescent="0.25">
      <c r="A11" s="90" t="s">
        <v>0</v>
      </c>
      <c r="B11" s="91">
        <f>SUM(B12:B49)</f>
        <v>38</v>
      </c>
      <c r="C11" s="91"/>
      <c r="D11" s="91"/>
      <c r="E11" s="91">
        <f>SUM(E12:E49)</f>
        <v>1048.25</v>
      </c>
      <c r="F11" s="92"/>
      <c r="G11" s="92"/>
      <c r="H11" s="92">
        <f>SUM(H12:H49)</f>
        <v>19507.05</v>
      </c>
      <c r="I11" s="92">
        <f>SUM(I12:I49)</f>
        <v>24108.730000000007</v>
      </c>
    </row>
    <row r="12" spans="1:9" x14ac:dyDescent="0.25">
      <c r="A12" s="49" t="s">
        <v>94</v>
      </c>
      <c r="B12" s="114">
        <v>1</v>
      </c>
      <c r="C12" s="114">
        <f>D12+E12</f>
        <v>155.5</v>
      </c>
      <c r="D12" s="114">
        <v>151</v>
      </c>
      <c r="E12" s="114">
        <v>4.5</v>
      </c>
      <c r="F12" s="93">
        <v>1382</v>
      </c>
      <c r="G12" s="93">
        <f>ROUND(F12/159,3)</f>
        <v>8.6920000000000002</v>
      </c>
      <c r="H12" s="93">
        <f>ROUND(E12*G12*2,2)</f>
        <v>78.23</v>
      </c>
      <c r="I12" s="93">
        <f>ROUND(H12*1.2359,2)</f>
        <v>96.68</v>
      </c>
    </row>
    <row r="13" spans="1:9" x14ac:dyDescent="0.25">
      <c r="A13" s="49" t="s">
        <v>142</v>
      </c>
      <c r="B13" s="114">
        <v>1</v>
      </c>
      <c r="C13" s="114">
        <f>D13+E13</f>
        <v>123</v>
      </c>
      <c r="D13" s="114">
        <v>119</v>
      </c>
      <c r="E13" s="114">
        <v>4</v>
      </c>
      <c r="F13" s="93">
        <v>1287</v>
      </c>
      <c r="G13" s="93">
        <f t="shared" ref="G13:G49" si="0">ROUND(F13/159,3)</f>
        <v>8.0939999999999994</v>
      </c>
      <c r="H13" s="93">
        <f t="shared" ref="H13:H49" si="1">ROUND(E13*G13*2,2)</f>
        <v>64.75</v>
      </c>
      <c r="I13" s="93">
        <f t="shared" ref="I13:I49" si="2">ROUND(H13*1.2359,2)</f>
        <v>80.02</v>
      </c>
    </row>
    <row r="14" spans="1:9" x14ac:dyDescent="0.25">
      <c r="A14" s="49" t="s">
        <v>211</v>
      </c>
      <c r="B14" s="114">
        <v>1</v>
      </c>
      <c r="C14" s="114">
        <f>D14+E14</f>
        <v>225</v>
      </c>
      <c r="D14" s="114">
        <v>159</v>
      </c>
      <c r="E14" s="114">
        <v>66</v>
      </c>
      <c r="F14" s="93">
        <v>1850</v>
      </c>
      <c r="G14" s="93">
        <f t="shared" si="0"/>
        <v>11.635</v>
      </c>
      <c r="H14" s="93">
        <f t="shared" si="1"/>
        <v>1535.82</v>
      </c>
      <c r="I14" s="93">
        <f t="shared" si="2"/>
        <v>1898.12</v>
      </c>
    </row>
    <row r="15" spans="1:9" x14ac:dyDescent="0.25">
      <c r="A15" s="49" t="s">
        <v>95</v>
      </c>
      <c r="B15" s="114">
        <v>1</v>
      </c>
      <c r="C15" s="114">
        <f>D15+E15</f>
        <v>90</v>
      </c>
      <c r="D15" s="114">
        <v>56</v>
      </c>
      <c r="E15" s="114">
        <v>34</v>
      </c>
      <c r="F15" s="93">
        <v>1647</v>
      </c>
      <c r="G15" s="93">
        <f t="shared" si="0"/>
        <v>10.358000000000001</v>
      </c>
      <c r="H15" s="93">
        <f t="shared" si="1"/>
        <v>704.34</v>
      </c>
      <c r="I15" s="93">
        <f t="shared" si="2"/>
        <v>870.49</v>
      </c>
    </row>
    <row r="16" spans="1:9" x14ac:dyDescent="0.25">
      <c r="A16" s="49" t="s">
        <v>95</v>
      </c>
      <c r="B16" s="114">
        <v>1</v>
      </c>
      <c r="C16" s="114">
        <f t="shared" ref="C16:C49" si="3">D16+E16</f>
        <v>149</v>
      </c>
      <c r="D16" s="114">
        <v>119</v>
      </c>
      <c r="E16" s="114">
        <v>30</v>
      </c>
      <c r="F16" s="93">
        <v>1647</v>
      </c>
      <c r="G16" s="93">
        <f t="shared" si="0"/>
        <v>10.358000000000001</v>
      </c>
      <c r="H16" s="93">
        <f t="shared" si="1"/>
        <v>621.48</v>
      </c>
      <c r="I16" s="93">
        <f t="shared" si="2"/>
        <v>768.09</v>
      </c>
    </row>
    <row r="17" spans="1:9" ht="15.75" customHeight="1" x14ac:dyDescent="0.25">
      <c r="A17" s="49" t="s">
        <v>128</v>
      </c>
      <c r="B17" s="114">
        <v>1</v>
      </c>
      <c r="C17" s="114">
        <f t="shared" si="3"/>
        <v>139.5</v>
      </c>
      <c r="D17" s="114">
        <v>119</v>
      </c>
      <c r="E17" s="114">
        <v>20.5</v>
      </c>
      <c r="F17" s="93">
        <v>1287</v>
      </c>
      <c r="G17" s="93">
        <f t="shared" si="0"/>
        <v>8.0939999999999994</v>
      </c>
      <c r="H17" s="93">
        <f t="shared" si="1"/>
        <v>331.85</v>
      </c>
      <c r="I17" s="93">
        <f t="shared" si="2"/>
        <v>410.13</v>
      </c>
    </row>
    <row r="18" spans="1:9" x14ac:dyDescent="0.25">
      <c r="A18" s="49" t="s">
        <v>213</v>
      </c>
      <c r="B18" s="114">
        <v>1</v>
      </c>
      <c r="C18" s="114">
        <f t="shared" si="3"/>
        <v>117</v>
      </c>
      <c r="D18" s="114">
        <v>111</v>
      </c>
      <c r="E18" s="114">
        <v>6</v>
      </c>
      <c r="F18" s="93">
        <v>1287</v>
      </c>
      <c r="G18" s="93">
        <f t="shared" si="0"/>
        <v>8.0939999999999994</v>
      </c>
      <c r="H18" s="93">
        <f t="shared" si="1"/>
        <v>97.13</v>
      </c>
      <c r="I18" s="93">
        <f t="shared" si="2"/>
        <v>120.04</v>
      </c>
    </row>
    <row r="19" spans="1:9" x14ac:dyDescent="0.25">
      <c r="A19" s="49" t="s">
        <v>97</v>
      </c>
      <c r="B19" s="114">
        <v>1</v>
      </c>
      <c r="C19" s="114">
        <f t="shared" si="3"/>
        <v>160</v>
      </c>
      <c r="D19" s="114">
        <v>136</v>
      </c>
      <c r="E19" s="114">
        <v>24</v>
      </c>
      <c r="F19" s="93">
        <v>1287</v>
      </c>
      <c r="G19" s="93">
        <f t="shared" si="0"/>
        <v>8.0939999999999994</v>
      </c>
      <c r="H19" s="93">
        <f t="shared" si="1"/>
        <v>388.51</v>
      </c>
      <c r="I19" s="93">
        <f t="shared" si="2"/>
        <v>480.16</v>
      </c>
    </row>
    <row r="20" spans="1:9" x14ac:dyDescent="0.25">
      <c r="A20" s="49" t="s">
        <v>97</v>
      </c>
      <c r="B20" s="114">
        <v>1</v>
      </c>
      <c r="C20" s="114">
        <f t="shared" si="3"/>
        <v>107</v>
      </c>
      <c r="D20" s="114">
        <v>87</v>
      </c>
      <c r="E20" s="114">
        <v>20</v>
      </c>
      <c r="F20" s="93">
        <v>1287</v>
      </c>
      <c r="G20" s="93">
        <f t="shared" si="0"/>
        <v>8.0939999999999994</v>
      </c>
      <c r="H20" s="93">
        <f t="shared" si="1"/>
        <v>323.76</v>
      </c>
      <c r="I20" s="93">
        <f t="shared" si="2"/>
        <v>400.13</v>
      </c>
    </row>
    <row r="21" spans="1:9" x14ac:dyDescent="0.25">
      <c r="A21" s="49" t="s">
        <v>96</v>
      </c>
      <c r="B21" s="114">
        <v>1</v>
      </c>
      <c r="C21" s="114">
        <f t="shared" si="3"/>
        <v>185</v>
      </c>
      <c r="D21" s="114">
        <v>159</v>
      </c>
      <c r="E21" s="114">
        <v>26</v>
      </c>
      <c r="F21" s="93">
        <v>1620</v>
      </c>
      <c r="G21" s="93">
        <f t="shared" si="0"/>
        <v>10.189</v>
      </c>
      <c r="H21" s="93">
        <f t="shared" si="1"/>
        <v>529.83000000000004</v>
      </c>
      <c r="I21" s="93">
        <f t="shared" si="2"/>
        <v>654.82000000000005</v>
      </c>
    </row>
    <row r="22" spans="1:9" x14ac:dyDescent="0.25">
      <c r="A22" s="49" t="s">
        <v>96</v>
      </c>
      <c r="B22" s="114">
        <v>1</v>
      </c>
      <c r="C22" s="114">
        <f t="shared" si="3"/>
        <v>164</v>
      </c>
      <c r="D22" s="114">
        <v>159</v>
      </c>
      <c r="E22" s="114">
        <v>5</v>
      </c>
      <c r="F22" s="93">
        <v>1620</v>
      </c>
      <c r="G22" s="93">
        <f t="shared" si="0"/>
        <v>10.189</v>
      </c>
      <c r="H22" s="93">
        <f t="shared" si="1"/>
        <v>101.89</v>
      </c>
      <c r="I22" s="93">
        <f t="shared" si="2"/>
        <v>125.93</v>
      </c>
    </row>
    <row r="23" spans="1:9" ht="33" x14ac:dyDescent="0.25">
      <c r="A23" s="49" t="s">
        <v>99</v>
      </c>
      <c r="B23" s="114">
        <v>1</v>
      </c>
      <c r="C23" s="114">
        <f t="shared" si="3"/>
        <v>163</v>
      </c>
      <c r="D23" s="114">
        <v>143</v>
      </c>
      <c r="E23" s="114">
        <v>20</v>
      </c>
      <c r="F23" s="93">
        <v>1262</v>
      </c>
      <c r="G23" s="93">
        <f t="shared" si="0"/>
        <v>7.9370000000000003</v>
      </c>
      <c r="H23" s="93">
        <f t="shared" si="1"/>
        <v>317.48</v>
      </c>
      <c r="I23" s="93">
        <f t="shared" si="2"/>
        <v>392.37</v>
      </c>
    </row>
    <row r="24" spans="1:9" ht="33" x14ac:dyDescent="0.25">
      <c r="A24" s="49" t="s">
        <v>99</v>
      </c>
      <c r="B24" s="114">
        <v>1</v>
      </c>
      <c r="C24" s="114">
        <f t="shared" si="3"/>
        <v>155</v>
      </c>
      <c r="D24" s="114">
        <v>135</v>
      </c>
      <c r="E24" s="114">
        <v>20</v>
      </c>
      <c r="F24" s="93">
        <v>1262</v>
      </c>
      <c r="G24" s="93">
        <f t="shared" si="0"/>
        <v>7.9370000000000003</v>
      </c>
      <c r="H24" s="93">
        <f t="shared" si="1"/>
        <v>317.48</v>
      </c>
      <c r="I24" s="93">
        <f t="shared" si="2"/>
        <v>392.37</v>
      </c>
    </row>
    <row r="25" spans="1:9" ht="33" x14ac:dyDescent="0.25">
      <c r="A25" s="49" t="s">
        <v>107</v>
      </c>
      <c r="B25" s="114">
        <v>1</v>
      </c>
      <c r="C25" s="114">
        <f t="shared" si="3"/>
        <v>76</v>
      </c>
      <c r="D25" s="114">
        <v>64</v>
      </c>
      <c r="E25" s="114">
        <v>12</v>
      </c>
      <c r="F25" s="93">
        <v>1382</v>
      </c>
      <c r="G25" s="93">
        <f t="shared" si="0"/>
        <v>8.6920000000000002</v>
      </c>
      <c r="H25" s="93">
        <f t="shared" si="1"/>
        <v>208.61</v>
      </c>
      <c r="I25" s="93">
        <f t="shared" si="2"/>
        <v>257.82</v>
      </c>
    </row>
    <row r="26" spans="1:9" ht="33" x14ac:dyDescent="0.25">
      <c r="A26" s="49" t="s">
        <v>129</v>
      </c>
      <c r="B26" s="114">
        <v>1</v>
      </c>
      <c r="C26" s="114">
        <f t="shared" si="3"/>
        <v>209</v>
      </c>
      <c r="D26" s="114">
        <v>159</v>
      </c>
      <c r="E26" s="114">
        <v>50</v>
      </c>
      <c r="F26" s="93">
        <v>1287</v>
      </c>
      <c r="G26" s="93">
        <f t="shared" si="0"/>
        <v>8.0939999999999994</v>
      </c>
      <c r="H26" s="93">
        <f t="shared" si="1"/>
        <v>809.4</v>
      </c>
      <c r="I26" s="93">
        <f t="shared" si="2"/>
        <v>1000.34</v>
      </c>
    </row>
    <row r="27" spans="1:9" ht="33" x14ac:dyDescent="0.25">
      <c r="A27" s="49" t="s">
        <v>130</v>
      </c>
      <c r="B27" s="114">
        <v>1</v>
      </c>
      <c r="C27" s="114">
        <f t="shared" si="3"/>
        <v>111</v>
      </c>
      <c r="D27" s="114">
        <v>95</v>
      </c>
      <c r="E27" s="114">
        <v>16</v>
      </c>
      <c r="F27" s="93">
        <v>1382</v>
      </c>
      <c r="G27" s="93">
        <f t="shared" si="0"/>
        <v>8.6920000000000002</v>
      </c>
      <c r="H27" s="93">
        <f t="shared" si="1"/>
        <v>278.14</v>
      </c>
      <c r="I27" s="93">
        <f t="shared" si="2"/>
        <v>343.75</v>
      </c>
    </row>
    <row r="28" spans="1:9" ht="33" x14ac:dyDescent="0.25">
      <c r="A28" s="49" t="s">
        <v>197</v>
      </c>
      <c r="B28" s="114">
        <v>1</v>
      </c>
      <c r="C28" s="114">
        <f t="shared" si="3"/>
        <v>122</v>
      </c>
      <c r="D28" s="114">
        <v>104</v>
      </c>
      <c r="E28" s="114">
        <v>18</v>
      </c>
      <c r="F28" s="93">
        <v>1300</v>
      </c>
      <c r="G28" s="93">
        <f t="shared" si="0"/>
        <v>8.1760000000000002</v>
      </c>
      <c r="H28" s="93">
        <f t="shared" si="1"/>
        <v>294.33999999999997</v>
      </c>
      <c r="I28" s="93">
        <f t="shared" si="2"/>
        <v>363.77</v>
      </c>
    </row>
    <row r="29" spans="1:9" ht="33" x14ac:dyDescent="0.25">
      <c r="A29" s="49" t="s">
        <v>100</v>
      </c>
      <c r="B29" s="114">
        <v>1</v>
      </c>
      <c r="C29" s="114">
        <f t="shared" si="3"/>
        <v>197</v>
      </c>
      <c r="D29" s="114">
        <v>159</v>
      </c>
      <c r="E29" s="114">
        <v>38</v>
      </c>
      <c r="F29" s="93">
        <v>1382</v>
      </c>
      <c r="G29" s="93">
        <f t="shared" si="0"/>
        <v>8.6920000000000002</v>
      </c>
      <c r="H29" s="93">
        <f t="shared" si="1"/>
        <v>660.59</v>
      </c>
      <c r="I29" s="93">
        <f t="shared" si="2"/>
        <v>816.42</v>
      </c>
    </row>
    <row r="30" spans="1:9" ht="33" x14ac:dyDescent="0.25">
      <c r="A30" s="49" t="s">
        <v>101</v>
      </c>
      <c r="B30" s="114">
        <v>1</v>
      </c>
      <c r="C30" s="114">
        <f t="shared" si="3"/>
        <v>239</v>
      </c>
      <c r="D30" s="114">
        <v>159</v>
      </c>
      <c r="E30" s="114">
        <v>80</v>
      </c>
      <c r="F30" s="93">
        <v>1355</v>
      </c>
      <c r="G30" s="93">
        <f t="shared" si="0"/>
        <v>8.5220000000000002</v>
      </c>
      <c r="H30" s="93">
        <f t="shared" si="1"/>
        <v>1363.52</v>
      </c>
      <c r="I30" s="93">
        <f t="shared" si="2"/>
        <v>1685.17</v>
      </c>
    </row>
    <row r="31" spans="1:9" x14ac:dyDescent="0.25">
      <c r="A31" s="49" t="s">
        <v>102</v>
      </c>
      <c r="B31" s="114">
        <v>1</v>
      </c>
      <c r="C31" s="114">
        <f t="shared" si="3"/>
        <v>239</v>
      </c>
      <c r="D31" s="114">
        <v>159</v>
      </c>
      <c r="E31" s="114">
        <v>80</v>
      </c>
      <c r="F31" s="93">
        <v>1917</v>
      </c>
      <c r="G31" s="93">
        <f t="shared" si="0"/>
        <v>12.057</v>
      </c>
      <c r="H31" s="93">
        <f t="shared" si="1"/>
        <v>1929.12</v>
      </c>
      <c r="I31" s="93">
        <f t="shared" si="2"/>
        <v>2384.1999999999998</v>
      </c>
    </row>
    <row r="32" spans="1:9" x14ac:dyDescent="0.25">
      <c r="A32" s="49" t="s">
        <v>199</v>
      </c>
      <c r="B32" s="114">
        <v>1</v>
      </c>
      <c r="C32" s="114">
        <f t="shared" si="3"/>
        <v>238.5</v>
      </c>
      <c r="D32" s="114">
        <v>159</v>
      </c>
      <c r="E32" s="114">
        <v>79.5</v>
      </c>
      <c r="F32" s="93">
        <v>1647</v>
      </c>
      <c r="G32" s="93">
        <f t="shared" si="0"/>
        <v>10.358000000000001</v>
      </c>
      <c r="H32" s="93">
        <f t="shared" si="1"/>
        <v>1646.92</v>
      </c>
      <c r="I32" s="93">
        <f t="shared" si="2"/>
        <v>2035.43</v>
      </c>
    </row>
    <row r="33" spans="1:9" x14ac:dyDescent="0.25">
      <c r="A33" s="49" t="s">
        <v>103</v>
      </c>
      <c r="B33" s="114">
        <v>1</v>
      </c>
      <c r="C33" s="114">
        <f t="shared" si="3"/>
        <v>146</v>
      </c>
      <c r="D33" s="114">
        <v>108</v>
      </c>
      <c r="E33" s="114">
        <v>38</v>
      </c>
      <c r="F33" s="93">
        <v>1917</v>
      </c>
      <c r="G33" s="93">
        <f t="shared" si="0"/>
        <v>12.057</v>
      </c>
      <c r="H33" s="93">
        <f t="shared" si="1"/>
        <v>916.33</v>
      </c>
      <c r="I33" s="93">
        <f t="shared" si="2"/>
        <v>1132.49</v>
      </c>
    </row>
    <row r="34" spans="1:9" x14ac:dyDescent="0.25">
      <c r="A34" s="49" t="s">
        <v>104</v>
      </c>
      <c r="B34" s="114">
        <v>1</v>
      </c>
      <c r="C34" s="114">
        <f t="shared" si="3"/>
        <v>244.5</v>
      </c>
      <c r="D34" s="114">
        <v>159</v>
      </c>
      <c r="E34" s="114">
        <v>85.5</v>
      </c>
      <c r="F34" s="93">
        <v>1647</v>
      </c>
      <c r="G34" s="93">
        <f t="shared" si="0"/>
        <v>10.358000000000001</v>
      </c>
      <c r="H34" s="93">
        <f>ROUND(E34*G34*2,2)</f>
        <v>1771.22</v>
      </c>
      <c r="I34" s="93">
        <f t="shared" si="2"/>
        <v>2189.0500000000002</v>
      </c>
    </row>
    <row r="35" spans="1:9" x14ac:dyDescent="0.25">
      <c r="A35" s="49" t="s">
        <v>104</v>
      </c>
      <c r="B35" s="114">
        <v>1</v>
      </c>
      <c r="C35" s="114">
        <f t="shared" si="3"/>
        <v>221.25</v>
      </c>
      <c r="D35" s="114">
        <v>159</v>
      </c>
      <c r="E35" s="114">
        <v>62.25</v>
      </c>
      <c r="F35" s="93">
        <v>1287</v>
      </c>
      <c r="G35" s="93">
        <f t="shared" si="0"/>
        <v>8.0939999999999994</v>
      </c>
      <c r="H35" s="93">
        <f>ROUND(E35*G35*2,2)</f>
        <v>1007.7</v>
      </c>
      <c r="I35" s="93">
        <f t="shared" si="2"/>
        <v>1245.42</v>
      </c>
    </row>
    <row r="36" spans="1:9" x14ac:dyDescent="0.25">
      <c r="A36" s="49" t="s">
        <v>112</v>
      </c>
      <c r="B36" s="114">
        <v>1</v>
      </c>
      <c r="C36" s="114">
        <f t="shared" si="3"/>
        <v>212</v>
      </c>
      <c r="D36" s="114">
        <v>136</v>
      </c>
      <c r="E36" s="114">
        <v>76</v>
      </c>
      <c r="F36" s="93">
        <v>1110</v>
      </c>
      <c r="G36" s="93">
        <f t="shared" si="0"/>
        <v>6.9809999999999999</v>
      </c>
      <c r="H36" s="93">
        <f>ROUND(E36*G36*2,2)</f>
        <v>1061.1099999999999</v>
      </c>
      <c r="I36" s="93">
        <f t="shared" si="2"/>
        <v>1311.43</v>
      </c>
    </row>
    <row r="37" spans="1:9" x14ac:dyDescent="0.25">
      <c r="A37" s="49" t="s">
        <v>112</v>
      </c>
      <c r="B37" s="114">
        <v>1</v>
      </c>
      <c r="C37" s="114">
        <f t="shared" si="3"/>
        <v>126</v>
      </c>
      <c r="D37" s="114">
        <v>104</v>
      </c>
      <c r="E37" s="114">
        <v>22</v>
      </c>
      <c r="F37" s="93">
        <v>1262</v>
      </c>
      <c r="G37" s="93">
        <f t="shared" si="0"/>
        <v>7.9370000000000003</v>
      </c>
      <c r="H37" s="93">
        <f t="shared" si="1"/>
        <v>349.23</v>
      </c>
      <c r="I37" s="93">
        <f t="shared" si="2"/>
        <v>431.61</v>
      </c>
    </row>
    <row r="38" spans="1:9" x14ac:dyDescent="0.25">
      <c r="A38" s="49" t="s">
        <v>112</v>
      </c>
      <c r="B38" s="114">
        <v>1</v>
      </c>
      <c r="C38" s="114">
        <f t="shared" si="3"/>
        <v>181</v>
      </c>
      <c r="D38" s="114">
        <v>159</v>
      </c>
      <c r="E38" s="114">
        <v>22</v>
      </c>
      <c r="F38" s="93">
        <v>1262</v>
      </c>
      <c r="G38" s="93">
        <f t="shared" si="0"/>
        <v>7.9370000000000003</v>
      </c>
      <c r="H38" s="93">
        <f t="shared" si="1"/>
        <v>349.23</v>
      </c>
      <c r="I38" s="93">
        <f t="shared" si="2"/>
        <v>431.61</v>
      </c>
    </row>
    <row r="39" spans="1:9" ht="33" x14ac:dyDescent="0.25">
      <c r="A39" s="49" t="s">
        <v>133</v>
      </c>
      <c r="B39" s="114">
        <v>1</v>
      </c>
      <c r="C39" s="114">
        <f t="shared" si="3"/>
        <v>84</v>
      </c>
      <c r="D39" s="114">
        <v>79</v>
      </c>
      <c r="E39" s="114">
        <v>5</v>
      </c>
      <c r="F39" s="93">
        <v>1287</v>
      </c>
      <c r="G39" s="93">
        <f t="shared" si="0"/>
        <v>8.0939999999999994</v>
      </c>
      <c r="H39" s="93">
        <f t="shared" si="1"/>
        <v>80.94</v>
      </c>
      <c r="I39" s="93">
        <f t="shared" si="2"/>
        <v>100.03</v>
      </c>
    </row>
    <row r="40" spans="1:9" ht="33" x14ac:dyDescent="0.25">
      <c r="A40" s="49" t="s">
        <v>105</v>
      </c>
      <c r="B40" s="114">
        <v>1</v>
      </c>
      <c r="C40" s="114">
        <f t="shared" si="3"/>
        <v>109</v>
      </c>
      <c r="D40" s="114">
        <v>95</v>
      </c>
      <c r="E40" s="114">
        <v>14</v>
      </c>
      <c r="F40" s="93">
        <v>1100</v>
      </c>
      <c r="G40" s="93">
        <f t="shared" si="0"/>
        <v>6.9180000000000001</v>
      </c>
      <c r="H40" s="93">
        <f t="shared" si="1"/>
        <v>193.7</v>
      </c>
      <c r="I40" s="93">
        <f t="shared" si="2"/>
        <v>239.39</v>
      </c>
    </row>
    <row r="41" spans="1:9" ht="33" x14ac:dyDescent="0.25">
      <c r="A41" s="49" t="s">
        <v>105</v>
      </c>
      <c r="B41" s="114">
        <v>1</v>
      </c>
      <c r="C41" s="114">
        <f t="shared" si="3"/>
        <v>171</v>
      </c>
      <c r="D41" s="114">
        <v>159</v>
      </c>
      <c r="E41" s="114">
        <v>12</v>
      </c>
      <c r="F41" s="93">
        <v>1190</v>
      </c>
      <c r="G41" s="93">
        <f t="shared" si="0"/>
        <v>7.484</v>
      </c>
      <c r="H41" s="93">
        <f t="shared" si="1"/>
        <v>179.62</v>
      </c>
      <c r="I41" s="93">
        <f t="shared" si="2"/>
        <v>221.99</v>
      </c>
    </row>
    <row r="42" spans="1:9" ht="33" x14ac:dyDescent="0.25">
      <c r="A42" s="49" t="s">
        <v>105</v>
      </c>
      <c r="B42" s="114">
        <v>1</v>
      </c>
      <c r="C42" s="114">
        <f t="shared" si="3"/>
        <v>94</v>
      </c>
      <c r="D42" s="114">
        <v>87</v>
      </c>
      <c r="E42" s="114">
        <v>7</v>
      </c>
      <c r="F42" s="93">
        <v>1167</v>
      </c>
      <c r="G42" s="93">
        <f t="shared" si="0"/>
        <v>7.34</v>
      </c>
      <c r="H42" s="93">
        <f t="shared" si="1"/>
        <v>102.76</v>
      </c>
      <c r="I42" s="93">
        <f t="shared" si="2"/>
        <v>127</v>
      </c>
    </row>
    <row r="43" spans="1:9" x14ac:dyDescent="0.25">
      <c r="A43" s="49" t="s">
        <v>143</v>
      </c>
      <c r="B43" s="114">
        <v>1</v>
      </c>
      <c r="C43" s="114">
        <f t="shared" si="3"/>
        <v>163</v>
      </c>
      <c r="D43" s="114">
        <v>159</v>
      </c>
      <c r="E43" s="114">
        <v>4</v>
      </c>
      <c r="F43" s="93">
        <v>1647</v>
      </c>
      <c r="G43" s="93">
        <f t="shared" si="0"/>
        <v>10.358000000000001</v>
      </c>
      <c r="H43" s="93">
        <f t="shared" si="1"/>
        <v>82.86</v>
      </c>
      <c r="I43" s="93">
        <f t="shared" si="2"/>
        <v>102.41</v>
      </c>
    </row>
    <row r="44" spans="1:9" x14ac:dyDescent="0.25">
      <c r="A44" s="49" t="s">
        <v>144</v>
      </c>
      <c r="B44" s="114">
        <v>1</v>
      </c>
      <c r="C44" s="114">
        <f t="shared" si="3"/>
        <v>167</v>
      </c>
      <c r="D44" s="114">
        <v>159</v>
      </c>
      <c r="E44" s="114">
        <v>8</v>
      </c>
      <c r="F44" s="93">
        <v>1382</v>
      </c>
      <c r="G44" s="93">
        <f t="shared" si="0"/>
        <v>8.6920000000000002</v>
      </c>
      <c r="H44" s="93">
        <f t="shared" si="1"/>
        <v>139.07</v>
      </c>
      <c r="I44" s="93">
        <f t="shared" si="2"/>
        <v>171.88</v>
      </c>
    </row>
    <row r="45" spans="1:9" ht="33" x14ac:dyDescent="0.25">
      <c r="A45" s="49" t="s">
        <v>216</v>
      </c>
      <c r="B45" s="114">
        <v>1</v>
      </c>
      <c r="C45" s="114">
        <f t="shared" si="3"/>
        <v>138</v>
      </c>
      <c r="D45" s="114">
        <v>135</v>
      </c>
      <c r="E45" s="114">
        <v>3</v>
      </c>
      <c r="F45" s="93">
        <v>1190</v>
      </c>
      <c r="G45" s="93">
        <f t="shared" si="0"/>
        <v>7.484</v>
      </c>
      <c r="H45" s="93">
        <f t="shared" si="1"/>
        <v>44.9</v>
      </c>
      <c r="I45" s="93">
        <f t="shared" si="2"/>
        <v>55.49</v>
      </c>
    </row>
    <row r="46" spans="1:9" ht="33" x14ac:dyDescent="0.25">
      <c r="A46" s="49" t="s">
        <v>116</v>
      </c>
      <c r="B46" s="114">
        <v>1</v>
      </c>
      <c r="C46" s="114">
        <f t="shared" si="3"/>
        <v>76.5</v>
      </c>
      <c r="D46" s="114">
        <v>64</v>
      </c>
      <c r="E46" s="114">
        <v>12.5</v>
      </c>
      <c r="F46" s="93">
        <v>1647</v>
      </c>
      <c r="G46" s="93">
        <f t="shared" si="0"/>
        <v>10.358000000000001</v>
      </c>
      <c r="H46" s="93">
        <f t="shared" si="1"/>
        <v>258.95</v>
      </c>
      <c r="I46" s="93">
        <f t="shared" si="2"/>
        <v>320.04000000000002</v>
      </c>
    </row>
    <row r="47" spans="1:9" x14ac:dyDescent="0.25">
      <c r="A47" s="49" t="s">
        <v>113</v>
      </c>
      <c r="B47" s="114">
        <v>1</v>
      </c>
      <c r="C47" s="114">
        <f t="shared" si="3"/>
        <v>102.5</v>
      </c>
      <c r="D47" s="114">
        <v>95</v>
      </c>
      <c r="E47" s="114">
        <v>7.5</v>
      </c>
      <c r="F47" s="93">
        <v>1190</v>
      </c>
      <c r="G47" s="93">
        <f t="shared" si="0"/>
        <v>7.484</v>
      </c>
      <c r="H47" s="93">
        <f t="shared" si="1"/>
        <v>112.26</v>
      </c>
      <c r="I47" s="93">
        <f t="shared" si="2"/>
        <v>138.74</v>
      </c>
    </row>
    <row r="48" spans="1:9" x14ac:dyDescent="0.25">
      <c r="A48" s="49" t="s">
        <v>132</v>
      </c>
      <c r="B48" s="114">
        <v>1</v>
      </c>
      <c r="C48" s="114">
        <f t="shared" si="3"/>
        <v>159</v>
      </c>
      <c r="D48" s="114">
        <v>151</v>
      </c>
      <c r="E48" s="114">
        <v>8</v>
      </c>
      <c r="F48" s="93">
        <v>1262</v>
      </c>
      <c r="G48" s="93">
        <f t="shared" si="0"/>
        <v>7.9370000000000003</v>
      </c>
      <c r="H48" s="93">
        <f t="shared" si="1"/>
        <v>126.99</v>
      </c>
      <c r="I48" s="93">
        <f t="shared" si="2"/>
        <v>156.94999999999999</v>
      </c>
    </row>
    <row r="49" spans="1:9" x14ac:dyDescent="0.25">
      <c r="A49" s="49" t="s">
        <v>132</v>
      </c>
      <c r="B49" s="114">
        <v>1</v>
      </c>
      <c r="C49" s="114">
        <f t="shared" si="3"/>
        <v>127</v>
      </c>
      <c r="D49" s="114">
        <v>119</v>
      </c>
      <c r="E49" s="114">
        <v>8</v>
      </c>
      <c r="F49" s="93">
        <v>1262</v>
      </c>
      <c r="G49" s="93">
        <f t="shared" si="0"/>
        <v>7.9370000000000003</v>
      </c>
      <c r="H49" s="93">
        <f t="shared" si="1"/>
        <v>126.99</v>
      </c>
      <c r="I49" s="93">
        <f t="shared" si="2"/>
        <v>156.94999999999999</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793E1D-0880-4902-A5C7-E04EE862D07B}">
  <sheetPr>
    <tabColor theme="3" tint="0.59999389629810485"/>
  </sheetPr>
  <dimension ref="A1:K26"/>
  <sheetViews>
    <sheetView zoomScale="80" zoomScaleNormal="80" workbookViewId="0">
      <selection activeCell="G33" sqref="G33"/>
    </sheetView>
  </sheetViews>
  <sheetFormatPr defaultColWidth="9.140625" defaultRowHeight="16.5" x14ac:dyDescent="0.25"/>
  <cols>
    <col min="1" max="1" width="77.42578125" style="2" customWidth="1"/>
    <col min="2" max="2" width="15.28515625" style="2" customWidth="1"/>
    <col min="3" max="3" width="14.5703125" style="2" customWidth="1"/>
    <col min="4" max="4" width="14.7109375" style="2" customWidth="1"/>
    <col min="5" max="5" width="18.42578125" style="2" customWidth="1"/>
    <col min="6" max="6" width="18.5703125" style="2" customWidth="1"/>
    <col min="7" max="7" width="14.28515625" style="2" customWidth="1"/>
    <col min="8" max="8" width="20.42578125" style="2" customWidth="1"/>
    <col min="9" max="9" width="17.42578125" style="2" customWidth="1"/>
    <col min="10" max="16384" width="9.140625" style="2"/>
  </cols>
  <sheetData>
    <row r="1" spans="1:11" x14ac:dyDescent="0.25">
      <c r="H1" s="119" t="s">
        <v>218</v>
      </c>
      <c r="I1" s="119"/>
    </row>
    <row r="2" spans="1:11" s="1" customFormat="1" ht="39.75" customHeight="1" x14ac:dyDescent="0.25">
      <c r="A2" s="118" t="s">
        <v>123</v>
      </c>
      <c r="B2" s="118"/>
      <c r="C2" s="118"/>
      <c r="D2" s="118"/>
      <c r="E2" s="118"/>
      <c r="F2" s="118"/>
      <c r="G2" s="118"/>
      <c r="H2" s="118"/>
      <c r="I2" s="118"/>
    </row>
    <row r="4" spans="1:11" x14ac:dyDescent="0.25">
      <c r="A4" s="2" t="s">
        <v>119</v>
      </c>
    </row>
    <row r="5" spans="1:11" x14ac:dyDescent="0.25">
      <c r="A5" s="36" t="s">
        <v>220</v>
      </c>
    </row>
    <row r="6" spans="1:11" x14ac:dyDescent="0.25">
      <c r="E6" s="17"/>
      <c r="H6" s="16"/>
    </row>
    <row r="7" spans="1:11" ht="28.5" customHeight="1" x14ac:dyDescent="0.25">
      <c r="A7" s="164"/>
      <c r="B7" s="164" t="s">
        <v>17</v>
      </c>
      <c r="C7" s="164" t="s">
        <v>19</v>
      </c>
      <c r="D7" s="164"/>
      <c r="E7" s="164"/>
      <c r="F7" s="164" t="s">
        <v>10</v>
      </c>
      <c r="G7" s="164" t="s">
        <v>136</v>
      </c>
      <c r="H7" s="165" t="s">
        <v>20</v>
      </c>
      <c r="I7" s="166" t="s">
        <v>7</v>
      </c>
    </row>
    <row r="8" spans="1:11" ht="24" customHeight="1" x14ac:dyDescent="0.25">
      <c r="A8" s="164"/>
      <c r="B8" s="164"/>
      <c r="C8" s="161" t="s">
        <v>1</v>
      </c>
      <c r="D8" s="161" t="s">
        <v>137</v>
      </c>
      <c r="E8" s="163" t="s">
        <v>26</v>
      </c>
      <c r="F8" s="164"/>
      <c r="G8" s="164"/>
      <c r="H8" s="165"/>
      <c r="I8" s="166"/>
    </row>
    <row r="9" spans="1:11" ht="31.5" customHeight="1" x14ac:dyDescent="0.25">
      <c r="A9" s="164"/>
      <c r="B9" s="164"/>
      <c r="C9" s="162"/>
      <c r="D9" s="162"/>
      <c r="E9" s="163"/>
      <c r="F9" s="164"/>
      <c r="G9" s="164"/>
      <c r="H9" s="165"/>
      <c r="I9" s="166"/>
    </row>
    <row r="10" spans="1:11" x14ac:dyDescent="0.25">
      <c r="A10" s="95">
        <v>1</v>
      </c>
      <c r="B10" s="95">
        <v>2</v>
      </c>
      <c r="C10" s="95" t="s">
        <v>109</v>
      </c>
      <c r="D10" s="95">
        <v>4</v>
      </c>
      <c r="E10" s="95">
        <v>5</v>
      </c>
      <c r="F10" s="95">
        <v>6</v>
      </c>
      <c r="G10" s="95">
        <v>7</v>
      </c>
      <c r="H10" s="95">
        <v>8</v>
      </c>
      <c r="I10" s="95" t="s">
        <v>124</v>
      </c>
    </row>
    <row r="11" spans="1:11" s="1" customFormat="1" x14ac:dyDescent="0.25">
      <c r="A11" s="3" t="s">
        <v>0</v>
      </c>
      <c r="B11" s="98">
        <f>SUM(B12:B26)</f>
        <v>15</v>
      </c>
      <c r="C11" s="98"/>
      <c r="D11" s="98"/>
      <c r="E11" s="98">
        <f>SUM(E12:E26)</f>
        <v>201.57999999999998</v>
      </c>
      <c r="F11" s="98"/>
      <c r="G11" s="98"/>
      <c r="H11" s="97">
        <f>SUM(H12:H26)</f>
        <v>4106.43</v>
      </c>
      <c r="I11" s="97">
        <f>SUM(I12:I26)</f>
        <v>5075.1300000000019</v>
      </c>
    </row>
    <row r="12" spans="1:11" x14ac:dyDescent="0.25">
      <c r="A12" s="7" t="s">
        <v>149</v>
      </c>
      <c r="B12" s="67">
        <v>1</v>
      </c>
      <c r="C12" s="67">
        <f t="shared" ref="C12:C22" si="0">D12+E12</f>
        <v>171</v>
      </c>
      <c r="D12" s="67">
        <v>159</v>
      </c>
      <c r="E12" s="67">
        <v>12</v>
      </c>
      <c r="F12" s="68">
        <v>2264</v>
      </c>
      <c r="G12" s="68">
        <f xml:space="preserve"> ROUND(F12/167,3)</f>
        <v>13.557</v>
      </c>
      <c r="H12" s="68">
        <f>ROUND(E12*G12*2,2)</f>
        <v>325.37</v>
      </c>
      <c r="I12" s="68">
        <f t="shared" ref="I12:I22" si="1">ROUND(H12*1.2359,2)</f>
        <v>402.12</v>
      </c>
      <c r="K12" s="51"/>
    </row>
    <row r="13" spans="1:11" x14ac:dyDescent="0.25">
      <c r="A13" s="7" t="s">
        <v>122</v>
      </c>
      <c r="B13" s="67">
        <v>1</v>
      </c>
      <c r="C13" s="67">
        <f t="shared" si="0"/>
        <v>168.5</v>
      </c>
      <c r="D13" s="67">
        <v>159</v>
      </c>
      <c r="E13" s="67">
        <v>9.5</v>
      </c>
      <c r="F13" s="68">
        <v>1647</v>
      </c>
      <c r="G13" s="68">
        <f t="shared" ref="G13:G26" si="2" xml:space="preserve"> ROUND(F13/167,3)</f>
        <v>9.8620000000000001</v>
      </c>
      <c r="H13" s="68">
        <f t="shared" ref="H13" si="3">ROUND(E13*G13*2,2)</f>
        <v>187.38</v>
      </c>
      <c r="I13" s="68">
        <f t="shared" si="1"/>
        <v>231.58</v>
      </c>
      <c r="K13" s="51"/>
    </row>
    <row r="14" spans="1:11" x14ac:dyDescent="0.25">
      <c r="A14" s="7" t="s">
        <v>201</v>
      </c>
      <c r="B14" s="67">
        <v>1</v>
      </c>
      <c r="C14" s="67">
        <f t="shared" si="0"/>
        <v>161.75</v>
      </c>
      <c r="D14" s="67">
        <v>152</v>
      </c>
      <c r="E14" s="67">
        <v>9.75</v>
      </c>
      <c r="F14" s="68">
        <v>2264</v>
      </c>
      <c r="G14" s="68">
        <f t="shared" si="2"/>
        <v>13.557</v>
      </c>
      <c r="H14" s="68">
        <f t="shared" ref="H14:H22" si="4">ROUND(E14*G14*2,2)</f>
        <v>264.36</v>
      </c>
      <c r="I14" s="68">
        <f t="shared" si="1"/>
        <v>326.72000000000003</v>
      </c>
      <c r="K14" s="51"/>
    </row>
    <row r="15" spans="1:11" x14ac:dyDescent="0.25">
      <c r="A15" s="7" t="s">
        <v>121</v>
      </c>
      <c r="B15" s="67">
        <v>1</v>
      </c>
      <c r="C15" s="67">
        <f t="shared" si="0"/>
        <v>153</v>
      </c>
      <c r="D15" s="67">
        <v>127</v>
      </c>
      <c r="E15" s="67">
        <v>26</v>
      </c>
      <c r="F15" s="68">
        <v>1917</v>
      </c>
      <c r="G15" s="68">
        <f t="shared" si="2"/>
        <v>11.478999999999999</v>
      </c>
      <c r="H15" s="68">
        <f t="shared" si="4"/>
        <v>596.91</v>
      </c>
      <c r="I15" s="68">
        <f t="shared" si="1"/>
        <v>737.72</v>
      </c>
    </row>
    <row r="16" spans="1:11" x14ac:dyDescent="0.25">
      <c r="A16" s="7" t="s">
        <v>120</v>
      </c>
      <c r="B16" s="67">
        <v>1</v>
      </c>
      <c r="C16" s="67">
        <f t="shared" si="0"/>
        <v>184</v>
      </c>
      <c r="D16" s="67">
        <v>151</v>
      </c>
      <c r="E16" s="67">
        <v>33</v>
      </c>
      <c r="F16" s="68">
        <v>1647</v>
      </c>
      <c r="G16" s="68">
        <f t="shared" si="2"/>
        <v>9.8620000000000001</v>
      </c>
      <c r="H16" s="68">
        <f t="shared" si="4"/>
        <v>650.89</v>
      </c>
      <c r="I16" s="68">
        <f t="shared" si="1"/>
        <v>804.43</v>
      </c>
      <c r="K16" s="51"/>
    </row>
    <row r="17" spans="1:11" x14ac:dyDescent="0.25">
      <c r="A17" s="7" t="s">
        <v>147</v>
      </c>
      <c r="B17" s="67">
        <v>1</v>
      </c>
      <c r="C17" s="67">
        <f t="shared" si="0"/>
        <v>192</v>
      </c>
      <c r="D17" s="67">
        <v>167</v>
      </c>
      <c r="E17" s="67">
        <v>25</v>
      </c>
      <c r="F17" s="68">
        <v>1647</v>
      </c>
      <c r="G17" s="68">
        <f t="shared" si="2"/>
        <v>9.8620000000000001</v>
      </c>
      <c r="H17" s="68">
        <f t="shared" si="4"/>
        <v>493.1</v>
      </c>
      <c r="I17" s="68">
        <f t="shared" si="1"/>
        <v>609.41999999999996</v>
      </c>
    </row>
    <row r="18" spans="1:11" x14ac:dyDescent="0.25">
      <c r="A18" s="7" t="s">
        <v>147</v>
      </c>
      <c r="B18" s="67">
        <v>1</v>
      </c>
      <c r="C18" s="67">
        <f t="shared" si="0"/>
        <v>170</v>
      </c>
      <c r="D18" s="67">
        <v>159</v>
      </c>
      <c r="E18" s="67">
        <v>11</v>
      </c>
      <c r="F18" s="68">
        <v>1647</v>
      </c>
      <c r="G18" s="68">
        <f t="shared" si="2"/>
        <v>9.8620000000000001</v>
      </c>
      <c r="H18" s="68">
        <f t="shared" si="4"/>
        <v>216.96</v>
      </c>
      <c r="I18" s="68">
        <f t="shared" si="1"/>
        <v>268.14</v>
      </c>
      <c r="K18" s="51"/>
    </row>
    <row r="19" spans="1:11" x14ac:dyDescent="0.25">
      <c r="A19" s="7" t="s">
        <v>147</v>
      </c>
      <c r="B19" s="67">
        <v>1</v>
      </c>
      <c r="C19" s="67">
        <f t="shared" si="0"/>
        <v>172</v>
      </c>
      <c r="D19" s="67">
        <v>151</v>
      </c>
      <c r="E19" s="67">
        <v>21</v>
      </c>
      <c r="F19" s="68">
        <v>1287</v>
      </c>
      <c r="G19" s="68">
        <f t="shared" si="2"/>
        <v>7.7069999999999999</v>
      </c>
      <c r="H19" s="68">
        <f t="shared" si="4"/>
        <v>323.69</v>
      </c>
      <c r="I19" s="68">
        <f t="shared" si="1"/>
        <v>400.05</v>
      </c>
    </row>
    <row r="20" spans="1:11" x14ac:dyDescent="0.25">
      <c r="A20" s="7" t="s">
        <v>147</v>
      </c>
      <c r="B20" s="67">
        <v>1</v>
      </c>
      <c r="C20" s="67">
        <f t="shared" si="0"/>
        <v>171.57999999999998</v>
      </c>
      <c r="D20" s="67">
        <v>151</v>
      </c>
      <c r="E20" s="67">
        <v>20.58</v>
      </c>
      <c r="F20" s="68">
        <v>1647</v>
      </c>
      <c r="G20" s="68">
        <f t="shared" si="2"/>
        <v>9.8620000000000001</v>
      </c>
      <c r="H20" s="68">
        <f t="shared" si="4"/>
        <v>405.92</v>
      </c>
      <c r="I20" s="68">
        <f t="shared" si="1"/>
        <v>501.68</v>
      </c>
    </row>
    <row r="21" spans="1:11" x14ac:dyDescent="0.25">
      <c r="A21" s="64" t="s">
        <v>151</v>
      </c>
      <c r="B21" s="67">
        <v>1</v>
      </c>
      <c r="C21" s="67">
        <f t="shared" si="0"/>
        <v>112.5</v>
      </c>
      <c r="D21" s="67">
        <v>112</v>
      </c>
      <c r="E21" s="67">
        <v>0.5</v>
      </c>
      <c r="F21" s="68">
        <v>2264</v>
      </c>
      <c r="G21" s="68">
        <f t="shared" si="2"/>
        <v>13.557</v>
      </c>
      <c r="H21" s="68">
        <f t="shared" si="4"/>
        <v>13.56</v>
      </c>
      <c r="I21" s="68">
        <f t="shared" si="1"/>
        <v>16.760000000000002</v>
      </c>
    </row>
    <row r="22" spans="1:11" x14ac:dyDescent="0.25">
      <c r="A22" s="96" t="s">
        <v>148</v>
      </c>
      <c r="B22" s="67">
        <v>1</v>
      </c>
      <c r="C22" s="67">
        <f t="shared" si="0"/>
        <v>175.75</v>
      </c>
      <c r="D22" s="67">
        <v>167</v>
      </c>
      <c r="E22" s="67">
        <v>8.75</v>
      </c>
      <c r="F22" s="68">
        <v>1917</v>
      </c>
      <c r="G22" s="68">
        <f t="shared" si="2"/>
        <v>11.478999999999999</v>
      </c>
      <c r="H22" s="68">
        <f t="shared" si="4"/>
        <v>200.88</v>
      </c>
      <c r="I22" s="68">
        <f t="shared" si="1"/>
        <v>248.27</v>
      </c>
    </row>
    <row r="23" spans="1:11" x14ac:dyDescent="0.25">
      <c r="A23" s="7" t="s">
        <v>146</v>
      </c>
      <c r="B23" s="67">
        <v>1</v>
      </c>
      <c r="C23" s="67">
        <f t="shared" ref="C23:C25" si="5">D23+E23</f>
        <v>173</v>
      </c>
      <c r="D23" s="67">
        <v>167</v>
      </c>
      <c r="E23" s="67">
        <v>6</v>
      </c>
      <c r="F23" s="68">
        <v>1647</v>
      </c>
      <c r="G23" s="68">
        <f t="shared" si="2"/>
        <v>9.8620000000000001</v>
      </c>
      <c r="H23" s="68">
        <f t="shared" ref="H23:H25" si="6">ROUND(E23*G23*2,2)</f>
        <v>118.34</v>
      </c>
      <c r="I23" s="68">
        <f t="shared" ref="I23:I25" si="7">ROUND(H23*1.2359,2)</f>
        <v>146.26</v>
      </c>
      <c r="K23" s="51"/>
    </row>
    <row r="24" spans="1:11" x14ac:dyDescent="0.25">
      <c r="A24" s="7" t="s">
        <v>150</v>
      </c>
      <c r="B24" s="67">
        <v>1</v>
      </c>
      <c r="C24" s="67">
        <f>D24+E24</f>
        <v>171</v>
      </c>
      <c r="D24" s="67">
        <v>167</v>
      </c>
      <c r="E24" s="67">
        <v>4</v>
      </c>
      <c r="F24" s="68">
        <v>1093</v>
      </c>
      <c r="G24" s="68">
        <f t="shared" si="2"/>
        <v>6.5449999999999999</v>
      </c>
      <c r="H24" s="68">
        <f t="shared" ref="H24" si="8">ROUND(E24*G24*2,2)</f>
        <v>52.36</v>
      </c>
      <c r="I24" s="68">
        <f>ROUND(H24*1.2359,2)</f>
        <v>64.709999999999994</v>
      </c>
    </row>
    <row r="25" spans="1:11" x14ac:dyDescent="0.25">
      <c r="A25" s="7" t="s">
        <v>202</v>
      </c>
      <c r="B25" s="67">
        <v>1</v>
      </c>
      <c r="C25" s="67">
        <f t="shared" si="5"/>
        <v>177.5</v>
      </c>
      <c r="D25" s="67">
        <v>167</v>
      </c>
      <c r="E25" s="67">
        <v>10.5</v>
      </c>
      <c r="F25" s="68">
        <v>1414</v>
      </c>
      <c r="G25" s="68">
        <f t="shared" si="2"/>
        <v>8.4670000000000005</v>
      </c>
      <c r="H25" s="68">
        <f t="shared" si="6"/>
        <v>177.81</v>
      </c>
      <c r="I25" s="68">
        <f t="shared" si="7"/>
        <v>219.76</v>
      </c>
    </row>
    <row r="26" spans="1:11" x14ac:dyDescent="0.25">
      <c r="A26" s="7" t="s">
        <v>152</v>
      </c>
      <c r="B26" s="67">
        <v>1</v>
      </c>
      <c r="C26" s="67">
        <f>D26+E26</f>
        <v>131</v>
      </c>
      <c r="D26" s="67">
        <v>127</v>
      </c>
      <c r="E26" s="67">
        <v>4</v>
      </c>
      <c r="F26" s="68">
        <v>1647</v>
      </c>
      <c r="G26" s="68">
        <f t="shared" si="2"/>
        <v>9.8620000000000001</v>
      </c>
      <c r="H26" s="68">
        <f>ROUND(E26*G26*2,2)</f>
        <v>78.900000000000006</v>
      </c>
      <c r="I26" s="68">
        <f>ROUND(H26*1.2359,2)</f>
        <v>97.51</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D52ED-D2FB-4FB9-8B9B-7DA708E9EE67}">
  <sheetPr>
    <tabColor theme="3" tint="0.59999389629810485"/>
  </sheetPr>
  <dimension ref="A1:I25"/>
  <sheetViews>
    <sheetView zoomScale="80" zoomScaleNormal="80" workbookViewId="0">
      <selection activeCell="J20" sqref="J20"/>
    </sheetView>
  </sheetViews>
  <sheetFormatPr defaultColWidth="9.140625" defaultRowHeight="16.5" x14ac:dyDescent="0.25"/>
  <cols>
    <col min="1" max="1" width="78.7109375" style="85" customWidth="1"/>
    <col min="2" max="2" width="15.28515625" style="85" customWidth="1"/>
    <col min="3" max="3" width="14.5703125" style="85" customWidth="1"/>
    <col min="4" max="4" width="14.7109375" style="85" customWidth="1"/>
    <col min="5" max="5" width="18.42578125" style="85" customWidth="1"/>
    <col min="6" max="6" width="15.140625" style="85" customWidth="1"/>
    <col min="7" max="7" width="14.42578125" style="85" customWidth="1"/>
    <col min="8" max="8" width="18.28515625" style="85" customWidth="1"/>
    <col min="9" max="9" width="15.85546875" style="85" customWidth="1"/>
    <col min="10" max="11" width="9.140625" style="85"/>
    <col min="12" max="12" width="10.140625" style="85" bestFit="1" customWidth="1"/>
    <col min="13" max="16384" width="9.140625" style="85"/>
  </cols>
  <sheetData>
    <row r="1" spans="1:9" x14ac:dyDescent="0.25">
      <c r="H1" s="119" t="s">
        <v>219</v>
      </c>
      <c r="I1" s="119"/>
    </row>
    <row r="2" spans="1:9" s="86" customFormat="1" ht="39.75" customHeight="1" x14ac:dyDescent="0.25">
      <c r="A2" s="118" t="s">
        <v>123</v>
      </c>
      <c r="B2" s="118"/>
      <c r="C2" s="118"/>
      <c r="D2" s="118"/>
      <c r="E2" s="118"/>
      <c r="F2" s="118"/>
      <c r="G2" s="118"/>
      <c r="H2" s="118"/>
      <c r="I2" s="118"/>
    </row>
    <row r="4" spans="1:9" x14ac:dyDescent="0.25">
      <c r="A4" s="85" t="s">
        <v>119</v>
      </c>
    </row>
    <row r="5" spans="1:9" x14ac:dyDescent="0.25">
      <c r="A5" s="36" t="s">
        <v>221</v>
      </c>
    </row>
    <row r="6" spans="1:9" x14ac:dyDescent="0.25">
      <c r="E6" s="87"/>
      <c r="H6" s="88"/>
    </row>
    <row r="7" spans="1:9" ht="32.25" customHeight="1" x14ac:dyDescent="0.25">
      <c r="A7" s="164"/>
      <c r="B7" s="164" t="s">
        <v>17</v>
      </c>
      <c r="C7" s="164" t="s">
        <v>19</v>
      </c>
      <c r="D7" s="164"/>
      <c r="E7" s="164"/>
      <c r="F7" s="164" t="s">
        <v>10</v>
      </c>
      <c r="G7" s="164" t="s">
        <v>136</v>
      </c>
      <c r="H7" s="165" t="s">
        <v>20</v>
      </c>
      <c r="I7" s="166" t="s">
        <v>7</v>
      </c>
    </row>
    <row r="8" spans="1:9" ht="24" customHeight="1" x14ac:dyDescent="0.25">
      <c r="A8" s="164"/>
      <c r="B8" s="164"/>
      <c r="C8" s="161" t="s">
        <v>1</v>
      </c>
      <c r="D8" s="161" t="s">
        <v>137</v>
      </c>
      <c r="E8" s="163" t="s">
        <v>26</v>
      </c>
      <c r="F8" s="164"/>
      <c r="G8" s="164"/>
      <c r="H8" s="165"/>
      <c r="I8" s="166"/>
    </row>
    <row r="9" spans="1:9" ht="26.25" customHeight="1" x14ac:dyDescent="0.25">
      <c r="A9" s="164"/>
      <c r="B9" s="164"/>
      <c r="C9" s="162"/>
      <c r="D9" s="162"/>
      <c r="E9" s="163"/>
      <c r="F9" s="164"/>
      <c r="G9" s="164"/>
      <c r="H9" s="165"/>
      <c r="I9" s="166"/>
    </row>
    <row r="10" spans="1:9" x14ac:dyDescent="0.25">
      <c r="A10" s="95">
        <v>1</v>
      </c>
      <c r="B10" s="95">
        <v>2</v>
      </c>
      <c r="C10" s="95" t="s">
        <v>109</v>
      </c>
      <c r="D10" s="95">
        <v>4</v>
      </c>
      <c r="E10" s="95">
        <v>5</v>
      </c>
      <c r="F10" s="95">
        <v>6</v>
      </c>
      <c r="G10" s="95">
        <v>7</v>
      </c>
      <c r="H10" s="95">
        <v>8</v>
      </c>
      <c r="I10" s="95" t="s">
        <v>124</v>
      </c>
    </row>
    <row r="11" spans="1:9" s="86" customFormat="1" x14ac:dyDescent="0.25">
      <c r="A11" s="90" t="s">
        <v>0</v>
      </c>
      <c r="B11" s="98">
        <f>SUM(B12:B25)</f>
        <v>15</v>
      </c>
      <c r="C11" s="98"/>
      <c r="D11" s="98"/>
      <c r="E11" s="98">
        <f>SUM(E12:E25)</f>
        <v>206.07999999999998</v>
      </c>
      <c r="F11" s="98"/>
      <c r="G11" s="98"/>
      <c r="H11" s="97">
        <f>SUM(H12:H25)</f>
        <v>4238.4399999999996</v>
      </c>
      <c r="I11" s="97">
        <f>SUM(I12:I25)</f>
        <v>5238.28</v>
      </c>
    </row>
    <row r="12" spans="1:9" x14ac:dyDescent="0.25">
      <c r="A12" s="7" t="s">
        <v>149</v>
      </c>
      <c r="B12" s="67">
        <v>1</v>
      </c>
      <c r="C12" s="67">
        <f t="shared" ref="C12:C21" si="0">D12+E12</f>
        <v>141</v>
      </c>
      <c r="D12" s="67">
        <v>128</v>
      </c>
      <c r="E12" s="67">
        <v>13</v>
      </c>
      <c r="F12" s="68">
        <v>2264</v>
      </c>
      <c r="G12" s="68">
        <f t="shared" ref="G12:G25" si="1" xml:space="preserve"> ROUND(F12/159,3)</f>
        <v>14.239000000000001</v>
      </c>
      <c r="H12" s="68">
        <f t="shared" ref="H12:H14" si="2">ROUND(E12*G12*2,2)</f>
        <v>370.21</v>
      </c>
      <c r="I12" s="68">
        <f t="shared" ref="I12:I22" si="3">ROUND(H12*1.2359,2)</f>
        <v>457.54</v>
      </c>
    </row>
    <row r="13" spans="1:9" x14ac:dyDescent="0.25">
      <c r="A13" s="7" t="s">
        <v>122</v>
      </c>
      <c r="B13" s="67">
        <v>1</v>
      </c>
      <c r="C13" s="67">
        <f t="shared" si="0"/>
        <v>100.5</v>
      </c>
      <c r="D13" s="67">
        <v>96</v>
      </c>
      <c r="E13" s="67">
        <v>4.5</v>
      </c>
      <c r="F13" s="68">
        <v>1647</v>
      </c>
      <c r="G13" s="68">
        <f t="shared" si="1"/>
        <v>10.358000000000001</v>
      </c>
      <c r="H13" s="68">
        <f t="shared" si="2"/>
        <v>93.22</v>
      </c>
      <c r="I13" s="68">
        <f t="shared" si="3"/>
        <v>115.21</v>
      </c>
    </row>
    <row r="14" spans="1:9" x14ac:dyDescent="0.25">
      <c r="A14" s="7" t="s">
        <v>203</v>
      </c>
      <c r="B14" s="67">
        <v>1</v>
      </c>
      <c r="C14" s="67">
        <f t="shared" si="0"/>
        <v>133.5</v>
      </c>
      <c r="D14" s="67">
        <v>127</v>
      </c>
      <c r="E14" s="67">
        <v>6.5</v>
      </c>
      <c r="F14" s="68">
        <v>1534</v>
      </c>
      <c r="G14" s="68">
        <f t="shared" si="1"/>
        <v>9.6479999999999997</v>
      </c>
      <c r="H14" s="68">
        <f t="shared" si="2"/>
        <v>125.42</v>
      </c>
      <c r="I14" s="68">
        <f t="shared" si="3"/>
        <v>155.01</v>
      </c>
    </row>
    <row r="15" spans="1:9" x14ac:dyDescent="0.25">
      <c r="A15" s="7" t="s">
        <v>121</v>
      </c>
      <c r="B15" s="67">
        <v>1</v>
      </c>
      <c r="C15" s="67">
        <f t="shared" si="0"/>
        <v>135</v>
      </c>
      <c r="D15" s="67">
        <v>112</v>
      </c>
      <c r="E15" s="67">
        <v>23</v>
      </c>
      <c r="F15" s="68">
        <v>1917</v>
      </c>
      <c r="G15" s="68">
        <f t="shared" si="1"/>
        <v>12.057</v>
      </c>
      <c r="H15" s="68">
        <f t="shared" ref="H15" si="4">ROUND(E15*G15*2,2)</f>
        <v>554.62</v>
      </c>
      <c r="I15" s="68">
        <f t="shared" si="3"/>
        <v>685.45</v>
      </c>
    </row>
    <row r="16" spans="1:9" x14ac:dyDescent="0.25">
      <c r="A16" s="7" t="s">
        <v>120</v>
      </c>
      <c r="B16" s="67">
        <v>1</v>
      </c>
      <c r="C16" s="67">
        <f t="shared" si="0"/>
        <v>162</v>
      </c>
      <c r="D16" s="67">
        <v>128</v>
      </c>
      <c r="E16" s="67">
        <v>34</v>
      </c>
      <c r="F16" s="68">
        <v>1647</v>
      </c>
      <c r="G16" s="68">
        <f t="shared" si="1"/>
        <v>10.358000000000001</v>
      </c>
      <c r="H16" s="68">
        <f t="shared" ref="H16:H22" si="5">ROUND(E16*G16*2,2)</f>
        <v>704.34</v>
      </c>
      <c r="I16" s="68">
        <f t="shared" si="3"/>
        <v>870.49</v>
      </c>
    </row>
    <row r="17" spans="1:9" x14ac:dyDescent="0.25">
      <c r="A17" s="7" t="s">
        <v>147</v>
      </c>
      <c r="B17" s="67">
        <v>1</v>
      </c>
      <c r="C17" s="67">
        <f t="shared" si="0"/>
        <v>153</v>
      </c>
      <c r="D17" s="67">
        <v>127</v>
      </c>
      <c r="E17" s="67">
        <v>26</v>
      </c>
      <c r="F17" s="68">
        <v>1647</v>
      </c>
      <c r="G17" s="68">
        <f t="shared" si="1"/>
        <v>10.358000000000001</v>
      </c>
      <c r="H17" s="68">
        <f t="shared" si="5"/>
        <v>538.62</v>
      </c>
      <c r="I17" s="68">
        <f t="shared" si="3"/>
        <v>665.68</v>
      </c>
    </row>
    <row r="18" spans="1:9" x14ac:dyDescent="0.25">
      <c r="A18" s="7" t="s">
        <v>147</v>
      </c>
      <c r="B18" s="67">
        <v>1</v>
      </c>
      <c r="C18" s="67">
        <f t="shared" si="0"/>
        <v>109</v>
      </c>
      <c r="D18" s="67">
        <v>103</v>
      </c>
      <c r="E18" s="67">
        <v>6</v>
      </c>
      <c r="F18" s="68">
        <v>1647</v>
      </c>
      <c r="G18" s="68">
        <f t="shared" si="1"/>
        <v>10.358000000000001</v>
      </c>
      <c r="H18" s="68">
        <f t="shared" si="5"/>
        <v>124.3</v>
      </c>
      <c r="I18" s="68">
        <f t="shared" si="3"/>
        <v>153.62</v>
      </c>
    </row>
    <row r="19" spans="1:9" x14ac:dyDescent="0.25">
      <c r="A19" s="7" t="s">
        <v>147</v>
      </c>
      <c r="B19" s="67">
        <v>1</v>
      </c>
      <c r="C19" s="67">
        <f t="shared" si="0"/>
        <v>158</v>
      </c>
      <c r="D19" s="67">
        <v>127</v>
      </c>
      <c r="E19" s="67">
        <v>31</v>
      </c>
      <c r="F19" s="68">
        <v>1287</v>
      </c>
      <c r="G19" s="68">
        <f t="shared" si="1"/>
        <v>8.0939999999999994</v>
      </c>
      <c r="H19" s="68">
        <f t="shared" si="5"/>
        <v>501.83</v>
      </c>
      <c r="I19" s="68">
        <f t="shared" si="3"/>
        <v>620.21</v>
      </c>
    </row>
    <row r="20" spans="1:9" x14ac:dyDescent="0.25">
      <c r="A20" s="7" t="s">
        <v>147</v>
      </c>
      <c r="B20" s="67">
        <v>1</v>
      </c>
      <c r="C20" s="67">
        <f t="shared" si="0"/>
        <v>165.32999999999998</v>
      </c>
      <c r="D20" s="67">
        <v>144</v>
      </c>
      <c r="E20" s="67">
        <v>21.33</v>
      </c>
      <c r="F20" s="68">
        <v>1647</v>
      </c>
      <c r="G20" s="68">
        <f t="shared" si="1"/>
        <v>10.358000000000001</v>
      </c>
      <c r="H20" s="68">
        <f t="shared" si="5"/>
        <v>441.87</v>
      </c>
      <c r="I20" s="68">
        <f t="shared" si="3"/>
        <v>546.11</v>
      </c>
    </row>
    <row r="21" spans="1:9" x14ac:dyDescent="0.25">
      <c r="A21" s="64" t="s">
        <v>151</v>
      </c>
      <c r="B21" s="67">
        <v>1</v>
      </c>
      <c r="C21" s="67">
        <f t="shared" si="0"/>
        <v>153.5</v>
      </c>
      <c r="D21" s="67">
        <v>152</v>
      </c>
      <c r="E21" s="67">
        <v>1.5</v>
      </c>
      <c r="F21" s="68">
        <v>2264</v>
      </c>
      <c r="G21" s="68">
        <f t="shared" si="1"/>
        <v>14.239000000000001</v>
      </c>
      <c r="H21" s="68">
        <f t="shared" si="5"/>
        <v>42.72</v>
      </c>
      <c r="I21" s="68">
        <f t="shared" si="3"/>
        <v>52.8</v>
      </c>
    </row>
    <row r="22" spans="1:9" x14ac:dyDescent="0.25">
      <c r="A22" s="96" t="s">
        <v>148</v>
      </c>
      <c r="B22" s="67">
        <v>1</v>
      </c>
      <c r="C22" s="67">
        <f t="shared" ref="C22:C24" si="6">D22+E22</f>
        <v>110.25</v>
      </c>
      <c r="D22" s="67">
        <v>104</v>
      </c>
      <c r="E22" s="67">
        <v>6.25</v>
      </c>
      <c r="F22" s="68">
        <v>1917</v>
      </c>
      <c r="G22" s="68">
        <f t="shared" si="1"/>
        <v>12.057</v>
      </c>
      <c r="H22" s="68">
        <f t="shared" si="5"/>
        <v>150.71</v>
      </c>
      <c r="I22" s="68">
        <f t="shared" si="3"/>
        <v>186.26</v>
      </c>
    </row>
    <row r="23" spans="1:9" x14ac:dyDescent="0.25">
      <c r="A23" s="7" t="s">
        <v>150</v>
      </c>
      <c r="B23" s="67">
        <v>1</v>
      </c>
      <c r="C23" s="67">
        <f t="shared" si="6"/>
        <v>154</v>
      </c>
      <c r="D23" s="67">
        <v>152</v>
      </c>
      <c r="E23" s="67">
        <v>2</v>
      </c>
      <c r="F23" s="68">
        <v>1093</v>
      </c>
      <c r="G23" s="68">
        <f t="shared" si="1"/>
        <v>6.8739999999999997</v>
      </c>
      <c r="H23" s="68">
        <f t="shared" ref="H23:H24" si="7">ROUND(E23*G23*2,2)</f>
        <v>27.5</v>
      </c>
      <c r="I23" s="68">
        <f t="shared" ref="I23:I24" si="8">ROUND(H23*1.2359,2)</f>
        <v>33.99</v>
      </c>
    </row>
    <row r="24" spans="1:9" x14ac:dyDescent="0.25">
      <c r="A24" s="7" t="s">
        <v>152</v>
      </c>
      <c r="B24" s="67">
        <v>1</v>
      </c>
      <c r="C24" s="67">
        <f t="shared" si="6"/>
        <v>164</v>
      </c>
      <c r="D24" s="67">
        <v>160</v>
      </c>
      <c r="E24" s="67">
        <v>4</v>
      </c>
      <c r="F24" s="68">
        <v>1647</v>
      </c>
      <c r="G24" s="68">
        <f t="shared" si="1"/>
        <v>10.358000000000001</v>
      </c>
      <c r="H24" s="68">
        <f t="shared" si="7"/>
        <v>82.86</v>
      </c>
      <c r="I24" s="68">
        <f t="shared" si="8"/>
        <v>102.41</v>
      </c>
    </row>
    <row r="25" spans="1:9" x14ac:dyDescent="0.25">
      <c r="A25" s="7" t="s">
        <v>202</v>
      </c>
      <c r="B25" s="67">
        <v>2</v>
      </c>
      <c r="C25" s="67">
        <f t="shared" ref="C25" si="9">D25+E25</f>
        <v>187</v>
      </c>
      <c r="D25" s="67">
        <v>160</v>
      </c>
      <c r="E25" s="67">
        <v>27</v>
      </c>
      <c r="F25" s="68">
        <v>1414</v>
      </c>
      <c r="G25" s="68">
        <f t="shared" si="1"/>
        <v>8.8930000000000007</v>
      </c>
      <c r="H25" s="68">
        <f t="shared" ref="H25" si="10">ROUND(E25*G25*2,2)</f>
        <v>480.22</v>
      </c>
      <c r="I25" s="68">
        <f t="shared" ref="I25" si="11">ROUND(H25*1.2359,2)</f>
        <v>593.5</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 proj_dec</vt:lpstr>
      <vt:lpstr>KOPSAVILKUMS</vt:lpstr>
      <vt:lpstr>NMPD_sum_darbs_marts_maijs</vt:lpstr>
      <vt:lpstr>SPKC_maijs</vt:lpstr>
      <vt:lpstr>SPKC_jūnijs</vt:lpstr>
      <vt:lpstr>NVD_maijs</vt:lpstr>
      <vt:lpstr>NVD_jūnijs</vt:lpstr>
      <vt:lpstr>VM_maijs</vt:lpstr>
      <vt:lpstr>VM_jūnijs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Linards</dc:creator>
  <cp:lastModifiedBy>Liene Ābola</cp:lastModifiedBy>
  <cp:lastPrinted>2020-05-07T10:59:27Z</cp:lastPrinted>
  <dcterms:created xsi:type="dcterms:W3CDTF">2017-06-26T19:24:00Z</dcterms:created>
  <dcterms:modified xsi:type="dcterms:W3CDTF">2022-08-12T10:22:29Z</dcterms:modified>
</cp:coreProperties>
</file>