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initra.pavlovica\Desktop\REFORMAS\MK noteikumi\445_PDSnot\2024\Zemākās algas celšana_2,6proc\"/>
    </mc:Choice>
  </mc:AlternateContent>
  <xr:revisionPtr revIDLastSave="0" documentId="13_ncr:1_{1AE472B0-E1E1-49C2-8231-C88F07C3474D}" xr6:coauthVersionLast="47" xr6:coauthVersionMax="47" xr10:uidLastSave="{00000000-0000-0000-0000-000000000000}"/>
  <bookViews>
    <workbookView xWindow="-108" yWindow="-108" windowWidth="23256" windowHeight="12576" tabRatio="482" activeTab="2" xr2:uid="{00000000-000D-0000-FFFF-FFFF00000000}"/>
  </bookViews>
  <sheets>
    <sheet name="Detal." sheetId="5" r:id="rId1"/>
    <sheet name="MKN_445 (24-TA-2552)" sheetId="2" r:id="rId2"/>
    <sheet name="MKN_376 (24-TA-2554)" sheetId="3" r:id="rId3"/>
    <sheet name="MKN_477 (24-TA-2553)" sheetId="4" r:id="rId4"/>
  </sheets>
  <definedNames>
    <definedName name="_xlnm._FilterDatabase" localSheetId="0" hidden="1">Detal.!$A$6:$W$40</definedName>
    <definedName name="_xlnm.Print_Area" localSheetId="0">Detal.!$A$1:$P$40</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 i="5" l="1"/>
  <c r="N40" i="5" s="1"/>
  <c r="E40" i="5"/>
  <c r="N39" i="5"/>
  <c r="M39" i="5" s="1"/>
  <c r="J39" i="5"/>
  <c r="E39" i="5"/>
  <c r="P38" i="5"/>
  <c r="K38" i="5"/>
  <c r="I38" i="5"/>
  <c r="H38" i="5"/>
  <c r="G38" i="5"/>
  <c r="F38" i="5"/>
  <c r="E38" i="5"/>
  <c r="O34" i="5"/>
  <c r="N34" i="5"/>
  <c r="Q34" i="5" s="1"/>
  <c r="J34" i="5"/>
  <c r="I34" i="5"/>
  <c r="H34" i="5" s="1"/>
  <c r="E34" i="5"/>
  <c r="P33" i="5"/>
  <c r="O33" i="5"/>
  <c r="J33" i="5"/>
  <c r="N33" i="5" s="1"/>
  <c r="G33" i="5"/>
  <c r="E33" i="5" s="1"/>
  <c r="P32" i="5"/>
  <c r="J32" i="5"/>
  <c r="N32" i="5" s="1"/>
  <c r="E32" i="5"/>
  <c r="P31" i="5"/>
  <c r="J31" i="5"/>
  <c r="N31" i="5" s="1"/>
  <c r="E31" i="5"/>
  <c r="P30" i="5"/>
  <c r="N30" i="5"/>
  <c r="M30" i="5" s="1"/>
  <c r="L30" i="5" s="1"/>
  <c r="J30" i="5"/>
  <c r="E30" i="5"/>
  <c r="P29" i="5"/>
  <c r="J29" i="5"/>
  <c r="N29" i="5" s="1"/>
  <c r="E29" i="5"/>
  <c r="P28" i="5"/>
  <c r="J28" i="5"/>
  <c r="N28" i="5" s="1"/>
  <c r="E28" i="5"/>
  <c r="P27" i="5"/>
  <c r="J27" i="5"/>
  <c r="N27" i="5" s="1"/>
  <c r="H27" i="5"/>
  <c r="E27" i="5"/>
  <c r="P24" i="5"/>
  <c r="P18" i="5" s="1"/>
  <c r="J24" i="5"/>
  <c r="N24" i="5" s="1"/>
  <c r="E24" i="5"/>
  <c r="P23" i="5"/>
  <c r="N23" i="5"/>
  <c r="M23" i="5" s="1"/>
  <c r="L23" i="5" s="1"/>
  <c r="J23" i="5"/>
  <c r="E23" i="5"/>
  <c r="R22" i="5"/>
  <c r="P22" i="5"/>
  <c r="N22" i="5"/>
  <c r="M22" i="5" s="1"/>
  <c r="L22" i="5" s="1"/>
  <c r="J22" i="5"/>
  <c r="E22" i="5"/>
  <c r="R21" i="5"/>
  <c r="P21" i="5"/>
  <c r="N21" i="5"/>
  <c r="M21" i="5" s="1"/>
  <c r="L21" i="5" s="1"/>
  <c r="J21" i="5"/>
  <c r="E21" i="5"/>
  <c r="R20" i="5"/>
  <c r="P20" i="5"/>
  <c r="N20" i="5"/>
  <c r="M20" i="5" s="1"/>
  <c r="J20" i="5"/>
  <c r="E20" i="5"/>
  <c r="E19" i="5" s="1"/>
  <c r="E18" i="5" s="1"/>
  <c r="P19" i="5"/>
  <c r="O19" i="5"/>
  <c r="O18" i="5" s="1"/>
  <c r="K19" i="5"/>
  <c r="K18" i="5" s="1"/>
  <c r="J19" i="5"/>
  <c r="J18" i="5" s="1"/>
  <c r="I19" i="5"/>
  <c r="H19" i="5"/>
  <c r="G19" i="5"/>
  <c r="G18" i="5" s="1"/>
  <c r="F19" i="5"/>
  <c r="R19" i="5" s="1"/>
  <c r="I18" i="5"/>
  <c r="H18" i="5"/>
  <c r="R17" i="5"/>
  <c r="P17" i="5"/>
  <c r="N17" i="5"/>
  <c r="M17" i="5" s="1"/>
  <c r="L17" i="5" s="1"/>
  <c r="J17" i="5"/>
  <c r="E17" i="5"/>
  <c r="I16" i="5"/>
  <c r="I12" i="5" s="1"/>
  <c r="H16" i="5"/>
  <c r="J16" i="5" s="1"/>
  <c r="N16" i="5" s="1"/>
  <c r="E16" i="5"/>
  <c r="P15" i="5"/>
  <c r="J15" i="5"/>
  <c r="N15" i="5" s="1"/>
  <c r="E15" i="5"/>
  <c r="P14" i="5"/>
  <c r="N14" i="5"/>
  <c r="M14" i="5" s="1"/>
  <c r="L14" i="5" s="1"/>
  <c r="J14" i="5"/>
  <c r="E14" i="5"/>
  <c r="R13" i="5"/>
  <c r="P13" i="5"/>
  <c r="N13" i="5"/>
  <c r="M13" i="5" s="1"/>
  <c r="J13" i="5"/>
  <c r="E13" i="5"/>
  <c r="E12" i="5" s="1"/>
  <c r="O12" i="5"/>
  <c r="K12" i="5"/>
  <c r="G12" i="5"/>
  <c r="F12" i="5"/>
  <c r="P11" i="5"/>
  <c r="R11" i="5" s="1"/>
  <c r="J11" i="5"/>
  <c r="N11" i="5" s="1"/>
  <c r="E11" i="5"/>
  <c r="P10" i="5"/>
  <c r="R10" i="5" s="1"/>
  <c r="J10" i="5"/>
  <c r="N10" i="5" s="1"/>
  <c r="E10" i="5"/>
  <c r="P9" i="5"/>
  <c r="R9" i="5" s="1"/>
  <c r="O9" i="5"/>
  <c r="K9" i="5"/>
  <c r="I9" i="5"/>
  <c r="I8" i="5" s="1"/>
  <c r="I7" i="5" s="1"/>
  <c r="H9" i="5"/>
  <c r="G9" i="5"/>
  <c r="F9" i="5"/>
  <c r="E9" i="5"/>
  <c r="E8" i="5" s="1"/>
  <c r="E7" i="5" s="1"/>
  <c r="O8" i="5"/>
  <c r="O7" i="5" s="1"/>
  <c r="K8" i="5"/>
  <c r="K7" i="5" s="1"/>
  <c r="G8" i="5"/>
  <c r="G7" i="5" s="1"/>
  <c r="F8" i="5"/>
  <c r="L2" i="5"/>
  <c r="I28" i="2"/>
  <c r="H28" i="2"/>
  <c r="G28" i="2"/>
  <c r="D28" i="2"/>
  <c r="I26" i="2"/>
  <c r="H26" i="2"/>
  <c r="G26" i="2"/>
  <c r="D26" i="2"/>
  <c r="N8" i="2"/>
  <c r="O8" i="2" s="1"/>
  <c r="N12" i="2"/>
  <c r="O12" i="2" s="1"/>
  <c r="M12" i="2"/>
  <c r="M11" i="2"/>
  <c r="M10" i="2"/>
  <c r="M9" i="2"/>
  <c r="M8" i="2"/>
  <c r="M7" i="2"/>
  <c r="N7" i="2" s="1"/>
  <c r="O7" i="2" s="1"/>
  <c r="L6" i="2"/>
  <c r="E7" i="4"/>
  <c r="E6" i="4" s="1"/>
  <c r="F7" i="4"/>
  <c r="F6" i="4" s="1"/>
  <c r="G7" i="4"/>
  <c r="G6" i="4" s="1"/>
  <c r="H7" i="4"/>
  <c r="H6" i="4" s="1"/>
  <c r="I7" i="4"/>
  <c r="I6" i="4" s="1"/>
  <c r="D7" i="4"/>
  <c r="D6" i="4" s="1"/>
  <c r="E7" i="3"/>
  <c r="F7" i="3"/>
  <c r="G7" i="3"/>
  <c r="H7" i="3"/>
  <c r="I7" i="3"/>
  <c r="D7" i="3"/>
  <c r="Q33" i="5" l="1"/>
  <c r="M33" i="5"/>
  <c r="L33" i="5" s="1"/>
  <c r="M11" i="5"/>
  <c r="L11" i="5" s="1"/>
  <c r="Q11" i="5"/>
  <c r="L13" i="5"/>
  <c r="M15" i="5"/>
  <c r="L15" i="5" s="1"/>
  <c r="Q15" i="5"/>
  <c r="M24" i="5"/>
  <c r="L24" i="5" s="1"/>
  <c r="Q24" i="5"/>
  <c r="M27" i="5"/>
  <c r="L27" i="5" s="1"/>
  <c r="Q27" i="5"/>
  <c r="M32" i="5"/>
  <c r="L32" i="5" s="1"/>
  <c r="Q32" i="5"/>
  <c r="L39" i="5"/>
  <c r="M38" i="5"/>
  <c r="M16" i="5"/>
  <c r="M12" i="5" s="1"/>
  <c r="Q16" i="5"/>
  <c r="M10" i="5"/>
  <c r="N9" i="5"/>
  <c r="Q10" i="5"/>
  <c r="M31" i="5"/>
  <c r="L31" i="5" s="1"/>
  <c r="Q31" i="5"/>
  <c r="M28" i="5"/>
  <c r="L28" i="5" s="1"/>
  <c r="Q28" i="5"/>
  <c r="L20" i="5"/>
  <c r="L19" i="5" s="1"/>
  <c r="M19" i="5"/>
  <c r="Q29" i="5"/>
  <c r="M29" i="5"/>
  <c r="L29" i="5" s="1"/>
  <c r="Q40" i="5"/>
  <c r="M40" i="5"/>
  <c r="L40" i="5" s="1"/>
  <c r="J9" i="5"/>
  <c r="H12" i="5"/>
  <c r="H8" i="5" s="1"/>
  <c r="H7" i="5" s="1"/>
  <c r="P16" i="5"/>
  <c r="R16" i="5" s="1"/>
  <c r="F18" i="5"/>
  <c r="F7" i="5" s="1"/>
  <c r="J38" i="5"/>
  <c r="N38" i="5"/>
  <c r="Q38" i="5" s="1"/>
  <c r="Q39" i="5"/>
  <c r="Q13" i="5"/>
  <c r="Q14" i="5"/>
  <c r="Q17" i="5"/>
  <c r="Q20" i="5"/>
  <c r="Q21" i="5"/>
  <c r="Q22" i="5"/>
  <c r="Q23" i="5"/>
  <c r="Q30" i="5"/>
  <c r="P34" i="5"/>
  <c r="J12" i="5"/>
  <c r="N12" i="5"/>
  <c r="Q12" i="5" s="1"/>
  <c r="N19" i="5"/>
  <c r="M34" i="5"/>
  <c r="L34" i="5" s="1"/>
  <c r="M6" i="2"/>
  <c r="N11" i="2"/>
  <c r="O11" i="2" s="1"/>
  <c r="N10" i="2"/>
  <c r="O10" i="2" s="1"/>
  <c r="N9" i="2"/>
  <c r="O9" i="2" s="1"/>
  <c r="O6" i="2" s="1"/>
  <c r="D11" i="3"/>
  <c r="D6" i="3" s="1"/>
  <c r="I11" i="3"/>
  <c r="I6" i="3" s="1"/>
  <c r="H11" i="3"/>
  <c r="H6" i="3" s="1"/>
  <c r="G11" i="3"/>
  <c r="G6" i="3" s="1"/>
  <c r="F11" i="3"/>
  <c r="F6" i="3" s="1"/>
  <c r="E11" i="3"/>
  <c r="E6" i="3" s="1"/>
  <c r="D9" i="2"/>
  <c r="N8" i="5" l="1"/>
  <c r="Q9" i="5"/>
  <c r="Q19" i="5"/>
  <c r="N18" i="5"/>
  <c r="Q18" i="5" s="1"/>
  <c r="M18" i="5"/>
  <c r="R18" i="5"/>
  <c r="M9" i="5"/>
  <c r="M8" i="5" s="1"/>
  <c r="M7" i="5" s="1"/>
  <c r="L10" i="5"/>
  <c r="L9" i="5" s="1"/>
  <c r="L38" i="5"/>
  <c r="L18" i="5"/>
  <c r="P12" i="5"/>
  <c r="J8" i="5"/>
  <c r="J7" i="5" s="1"/>
  <c r="L16" i="5"/>
  <c r="L12" i="5" s="1"/>
  <c r="N6" i="2"/>
  <c r="I7" i="2"/>
  <c r="H7" i="2"/>
  <c r="F22" i="2"/>
  <c r="L8" i="5" l="1"/>
  <c r="L7" i="5" s="1"/>
  <c r="R12" i="5"/>
  <c r="P8" i="5"/>
  <c r="Q8" i="5"/>
  <c r="N7" i="5"/>
  <c r="Q7" i="5" s="1"/>
  <c r="F11" i="2"/>
  <c r="G7" i="2"/>
  <c r="R8" i="5" l="1"/>
  <c r="P7" i="5"/>
  <c r="R7" i="5" s="1"/>
  <c r="F7" i="2"/>
  <c r="F6" i="2" l="1"/>
  <c r="D14" i="2" l="1"/>
  <c r="D10" i="2"/>
  <c r="D23" i="2" l="1"/>
  <c r="E22" i="2"/>
  <c r="D24" i="2"/>
  <c r="D18" i="2"/>
  <c r="D19" i="2"/>
  <c r="D17" i="2"/>
  <c r="D15" i="2"/>
  <c r="D16" i="2"/>
  <c r="E7" i="2"/>
  <c r="D8" i="2"/>
  <c r="D20" i="2"/>
  <c r="D7" i="2" l="1"/>
  <c r="G11" i="2"/>
  <c r="D22" i="2"/>
  <c r="G22" i="2"/>
  <c r="H11" i="2"/>
  <c r="I11" i="2"/>
  <c r="D12" i="2"/>
  <c r="I22" i="2" l="1"/>
  <c r="H22" i="2"/>
  <c r="D21" i="2" l="1"/>
  <c r="G6" i="2" l="1"/>
  <c r="D13" i="2"/>
  <c r="E11" i="2"/>
  <c r="D11" i="2" l="1"/>
  <c r="E6" i="2"/>
  <c r="I6" i="2"/>
  <c r="H6" i="2"/>
  <c r="D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IP</author>
  </authors>
  <commentList>
    <comment ref="K5" authorId="0" shapeId="0" xr:uid="{11A9BE41-8A08-49FF-AEC1-9CB420CEBEE6}">
      <text>
        <r>
          <rPr>
            <sz val="9"/>
            <color indexed="81"/>
            <rFont val="Tahoma"/>
            <family val="2"/>
            <charset val="186"/>
          </rPr>
          <t>MK 01.10.2023. sēdes prot. Nr. 40
33. §, 3.(.)</t>
        </r>
      </text>
    </comment>
    <comment ref="O6" authorId="0" shapeId="0" xr:uid="{B184A87A-FB68-436F-8B34-82D25BFDDC02}">
      <text>
        <r>
          <rPr>
            <sz val="9"/>
            <color indexed="81"/>
            <rFont val="Tahoma"/>
            <family val="2"/>
            <charset val="186"/>
          </rPr>
          <t>MK 01.10.2023. sēdes prot. Nr. 40
33. §, 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IP</author>
  </authors>
  <commentList>
    <comment ref="H13" authorId="0" shapeId="0" xr:uid="{8DE44912-5AEB-4DB8-9A78-193129BE4945}">
      <text>
        <r>
          <rPr>
            <sz val="9"/>
            <color indexed="81"/>
            <rFont val="Tahoma"/>
            <family val="2"/>
            <charset val="186"/>
          </rPr>
          <t>Skat. failā: "_Aprēķins_01.08.00_Eiropas skol._2.6%"</t>
        </r>
      </text>
    </comment>
  </commentList>
</comments>
</file>

<file path=xl/sharedStrings.xml><?xml version="1.0" encoding="utf-8"?>
<sst xmlns="http://schemas.openxmlformats.org/spreadsheetml/2006/main" count="231" uniqueCount="110">
  <si>
    <t>KM</t>
  </si>
  <si>
    <t>AM</t>
  </si>
  <si>
    <t>ZM</t>
  </si>
  <si>
    <t>LM</t>
  </si>
  <si>
    <t>TM</t>
  </si>
  <si>
    <t>VM</t>
  </si>
  <si>
    <t>Ministrija</t>
  </si>
  <si>
    <t>Resors
Nr.</t>
  </si>
  <si>
    <t>22.10.00.</t>
  </si>
  <si>
    <t>22.01.00.</t>
  </si>
  <si>
    <t>05.37.00.</t>
  </si>
  <si>
    <t>04.01.00.</t>
  </si>
  <si>
    <t>20.00.00.</t>
  </si>
  <si>
    <t>02.03.00.</t>
  </si>
  <si>
    <t>33.09.00.</t>
  </si>
  <si>
    <t>MD/IZM</t>
  </si>
  <si>
    <t>01.00.00.</t>
  </si>
  <si>
    <t>05.00.00.</t>
  </si>
  <si>
    <t>10.00.00.</t>
  </si>
  <si>
    <t>IZM</t>
  </si>
  <si>
    <t>01.05.00.</t>
  </si>
  <si>
    <t>01.08.00.</t>
  </si>
  <si>
    <t>02.01.00.</t>
  </si>
  <si>
    <t>09.10.00.</t>
  </si>
  <si>
    <t>09.19.00.</t>
  </si>
  <si>
    <t>programma/
apakšprogramma</t>
  </si>
  <si>
    <t>KOPĀ</t>
  </si>
  <si>
    <t>62.</t>
  </si>
  <si>
    <t>Kopā</t>
  </si>
  <si>
    <t>15.</t>
  </si>
  <si>
    <t>10.</t>
  </si>
  <si>
    <t>16.</t>
  </si>
  <si>
    <t>18.</t>
  </si>
  <si>
    <t>19.</t>
  </si>
  <si>
    <t>22.</t>
  </si>
  <si>
    <t>29.</t>
  </si>
  <si>
    <t>Pavisam kopā</t>
  </si>
  <si>
    <t>2025. gadam</t>
  </si>
  <si>
    <t>t. sk.</t>
  </si>
  <si>
    <t>2026. gadam</t>
  </si>
  <si>
    <t>2027. gadam</t>
  </si>
  <si>
    <t>2028. gadam un turpmāk ik gadu</t>
  </si>
  <si>
    <t>no 74. resora
programmas 23.00.00</t>
  </si>
  <si>
    <r>
      <t xml:space="preserve">no 74. resora
programmas 17.00.00
</t>
    </r>
    <r>
      <rPr>
        <sz val="12"/>
        <color theme="1"/>
        <rFont val="Aptos Display"/>
        <family val="2"/>
      </rPr>
      <t>(UA 8M)</t>
    </r>
  </si>
  <si>
    <t>Tiesību akta projekta "Grozījumi Ministru kabineta 2016. gada 5. jūlija noteikumos Nr. 445 "Pedagogu darba samaksas noteikumi""
(24-TA-2552)
ietekme uz valsts budžetu</t>
  </si>
  <si>
    <t>Tiesību akta projekta "Grozījumi Ministru kabineta 2022. gada 21. jūnija noteikumos Nr. 376 "Kārtība, kādā aprēķina un sadala valsts budžeta mērķdotāciju pedagogu darba samaksai pašvaldību vispārējās izglītības iestādēs un valsts augstskolu vispārējās vidējās izglītības iestādēs""
(24-TA-2554)
ietekme uz valsts budžetu</t>
  </si>
  <si>
    <t>Tiesību akta projekts "Grozījumi Ministru kabineta 2016. gada 15. jūlija noteikumos Nr. 477 "Speciālās izglītības iestāžu un vispārējās izglītības iestāžu speciālās izglītības klašu (grupu) finansēšanas kārtība""
(24-TA-2553)
ietekme uz valsts budžetu</t>
  </si>
  <si>
    <t>Ietekme uz pašvaldību budžetu</t>
  </si>
  <si>
    <t>Iestādes veids</t>
  </si>
  <si>
    <t>Tarificētais finansējums no pašvaldības budžeta
mēnesī</t>
  </si>
  <si>
    <t>2,6% pieaugums
gadam</t>
  </si>
  <si>
    <t>Bērnu un jauniešu interešu izglītības iestāde</t>
  </si>
  <si>
    <t>Pirmsskolas izglītības iestāde</t>
  </si>
  <si>
    <t>Profesionālās ievirzes izglītības iestāde</t>
  </si>
  <si>
    <t>Profesionālās pamata un vidējās izglītības iestāde</t>
  </si>
  <si>
    <t>Speciālās izglītības iestāde</t>
  </si>
  <si>
    <t>Vispārējās izglītības iestāde</t>
  </si>
  <si>
    <t>Kopā
tarificētais finansējums no pašvaldības budžeta
gadā</t>
  </si>
  <si>
    <t>Kopā
ar VSAOI
mēnesī</t>
  </si>
  <si>
    <t>KOPĀ ietekme uz valsts budžetu</t>
  </si>
  <si>
    <t>Projekta ietekme KOPĀ</t>
  </si>
  <si>
    <t>EKK</t>
  </si>
  <si>
    <t>Finansējums 2025. gadam
(zemākā algas likme par stundu - 9,54 €)</t>
  </si>
  <si>
    <r>
      <t>Aprēķins 2025. gadam
(zemākā algas likme par stundu -</t>
    </r>
    <r>
      <rPr>
        <b/>
        <u val="double"/>
        <sz val="12"/>
        <color rgb="FFFF0000"/>
        <rFont val="Aptos Display"/>
        <family val="2"/>
      </rPr>
      <t xml:space="preserve"> 9,79</t>
    </r>
    <r>
      <rPr>
        <b/>
        <sz val="12"/>
        <color theme="1"/>
        <rFont val="Aptos Display"/>
        <family val="2"/>
      </rPr>
      <t xml:space="preserve"> €)</t>
    </r>
  </si>
  <si>
    <t>Papildu nepieciešams finansējums pedagogu darba samaksai un VSAOI no 01.01.2025.</t>
  </si>
  <si>
    <t>Izglītības iestādes</t>
  </si>
  <si>
    <t>Izglītības programmas</t>
  </si>
  <si>
    <t>2025. gada budžets</t>
  </si>
  <si>
    <t>t.sk</t>
  </si>
  <si>
    <t>2025. 
kopā</t>
  </si>
  <si>
    <t>UA
8M</t>
  </si>
  <si>
    <t>pārējie</t>
  </si>
  <si>
    <t>atbilstoši
MK 01.10.2024. rīk. Nr.797</t>
  </si>
  <si>
    <t>no 74. resoa
programmas 23.00.00</t>
  </si>
  <si>
    <t>Pedagogu darba samaksas pieaugumam</t>
  </si>
  <si>
    <t>pār. Ped. bez UA</t>
  </si>
  <si>
    <t>UA</t>
  </si>
  <si>
    <t>Speciālās izgl. iestādes, pirmsskolu grupas</t>
  </si>
  <si>
    <t>spec.skolas ar internātu</t>
  </si>
  <si>
    <t>Speciālā izglītība</t>
  </si>
  <si>
    <t>spec.pirmsskolas grupas</t>
  </si>
  <si>
    <t>Pirmsskolas izglītība</t>
  </si>
  <si>
    <t>Pamata un vispŗējā vidējā izgl., spec. bez internāta, prof., interešu</t>
  </si>
  <si>
    <t>pamata un visp.vid.</t>
  </si>
  <si>
    <t>Pamata un vispārējā vidējā izglītība</t>
  </si>
  <si>
    <t>spec. skolas bez internāta</t>
  </si>
  <si>
    <t>prof.skolas</t>
  </si>
  <si>
    <t>Profesionālā izglītība</t>
  </si>
  <si>
    <t>interešu izglītība</t>
  </si>
  <si>
    <t>Interešu izglītība</t>
  </si>
  <si>
    <t>Bērnu no 5 gadu vecuma izglītošana</t>
  </si>
  <si>
    <t>Privātās izglītības iestādes</t>
  </si>
  <si>
    <t>starptautiskās skolas</t>
  </si>
  <si>
    <t>bērnu no 5 gadu vecuma izglītošana</t>
  </si>
  <si>
    <t>prof.skola</t>
  </si>
  <si>
    <t>Eiropas skolas</t>
  </si>
  <si>
    <t>pirmsskola</t>
  </si>
  <si>
    <t>Prof.skolas</t>
  </si>
  <si>
    <t>Murjāņu sporta ģimnāzija</t>
  </si>
  <si>
    <t>Profesionālās ievirzes sporta pedagogu darba samaksa</t>
  </si>
  <si>
    <t>Profesionālās ievirzes izglītība</t>
  </si>
  <si>
    <t>Pulkveža Oskara Kalpaka profesionālā vidusskola</t>
  </si>
  <si>
    <t>Malnavas koledža; Bulduru tehnikums</t>
  </si>
  <si>
    <t>Ieslodzījuma vietu pārvalde</t>
  </si>
  <si>
    <t>profesionālajām vidusskolām</t>
  </si>
  <si>
    <t xml:space="preserve">pašvaldību vidusskolām </t>
  </si>
  <si>
    <t xml:space="preserve">mākslu ievirzes skolām </t>
  </si>
  <si>
    <t>Sarkanā krusta medicīnas koledža</t>
  </si>
  <si>
    <t>Interešu izglītība "Bērnu klīniskās universitātes slimnīca"</t>
  </si>
  <si>
    <t>SIVA Koledža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</si>
</sst>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
    <numFmt numFmtId="166" formatCode="#,##0.0000"/>
  </numFmts>
  <fonts count="19" x14ac:knownFonts="1">
    <font>
      <sz val="11"/>
      <color theme="1"/>
      <name val="Calibri"/>
      <family val="2"/>
      <charset val="186"/>
      <scheme val="minor"/>
    </font>
    <font>
      <b/>
      <sz val="11"/>
      <color theme="1"/>
      <name val="Aptos Display"/>
      <family val="2"/>
    </font>
    <font>
      <sz val="11"/>
      <color theme="1"/>
      <name val="Aptos Display"/>
      <family val="2"/>
    </font>
    <font>
      <b/>
      <sz val="12"/>
      <color theme="1"/>
      <name val="Aptos Display"/>
      <family val="2"/>
    </font>
    <font>
      <b/>
      <sz val="10"/>
      <color theme="1"/>
      <name val="Aptos Display"/>
      <family val="2"/>
    </font>
    <font>
      <sz val="12"/>
      <color theme="1"/>
      <name val="Aptos Display"/>
      <family val="2"/>
    </font>
    <font>
      <sz val="9"/>
      <color indexed="81"/>
      <name val="Tahoma"/>
      <family val="2"/>
      <charset val="186"/>
    </font>
    <font>
      <b/>
      <sz val="11"/>
      <color rgb="FF000000"/>
      <name val="Aptos Display"/>
      <family val="2"/>
    </font>
    <font>
      <sz val="11"/>
      <color theme="1"/>
      <name val="Calibri"/>
      <family val="2"/>
      <charset val="186"/>
      <scheme val="minor"/>
    </font>
    <font>
      <b/>
      <sz val="14"/>
      <color theme="1"/>
      <name val="Aptos Display"/>
      <family val="2"/>
    </font>
    <font>
      <b/>
      <sz val="14"/>
      <color rgb="FFFF0000"/>
      <name val="Aptos Display"/>
      <family val="2"/>
    </font>
    <font>
      <b/>
      <u val="double"/>
      <sz val="12"/>
      <color rgb="FFFF0000"/>
      <name val="Aptos Display"/>
      <family val="2"/>
    </font>
    <font>
      <i/>
      <sz val="10"/>
      <color theme="1"/>
      <name val="Aptos Display"/>
      <family val="2"/>
    </font>
    <font>
      <sz val="11"/>
      <name val="Aptos Display"/>
      <family val="2"/>
    </font>
    <font>
      <i/>
      <sz val="10"/>
      <name val="Aptos Display"/>
      <family val="2"/>
    </font>
    <font>
      <sz val="10"/>
      <color theme="1"/>
      <name val="Aptos Display"/>
      <family val="2"/>
    </font>
    <font>
      <sz val="10"/>
      <name val="Aptos Display"/>
      <family val="2"/>
    </font>
    <font>
      <i/>
      <sz val="11"/>
      <color theme="1"/>
      <name val="Aptos Display"/>
      <family val="2"/>
    </font>
    <font>
      <sz val="12"/>
      <name val="Aptos Display"/>
      <family val="2"/>
    </font>
  </fonts>
  <fills count="12">
    <fill>
      <patternFill patternType="none"/>
    </fill>
    <fill>
      <patternFill patternType="gray125"/>
    </fill>
    <fill>
      <patternFill patternType="solid">
        <fgColor theme="7" tint="0.39997558519241921"/>
        <bgColor indexed="64"/>
      </patternFill>
    </fill>
    <fill>
      <patternFill patternType="solid">
        <fgColor rgb="FFF1E8F8"/>
        <bgColor indexed="64"/>
      </patternFill>
    </fill>
    <fill>
      <patternFill patternType="solid">
        <fgColor rgb="FFCDACE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59999389629810485"/>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bottom style="thin">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bottom style="hair">
        <color indexed="64"/>
      </bottom>
      <diagonal/>
    </border>
    <border>
      <left style="medium">
        <color indexed="64"/>
      </left>
      <right/>
      <top/>
      <bottom style="hair">
        <color indexed="64"/>
      </bottom>
      <diagonal/>
    </border>
  </borders>
  <cellStyleXfs count="2">
    <xf numFmtId="0" fontId="0" fillId="0" borderId="0"/>
    <xf numFmtId="9" fontId="8" fillId="0" borderId="0" applyFont="0" applyFill="0" applyBorder="0" applyAlignment="0" applyProtection="0"/>
  </cellStyleXfs>
  <cellXfs count="349">
    <xf numFmtId="0" fontId="0" fillId="0" borderId="0" xfId="0"/>
    <xf numFmtId="0" fontId="2" fillId="0" borderId="0" xfId="0" applyFont="1" applyAlignment="1">
      <alignment horizontal="center"/>
    </xf>
    <xf numFmtId="0" fontId="2" fillId="0" borderId="0" xfId="0" applyFont="1"/>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xf>
    <xf numFmtId="3" fontId="2" fillId="0" borderId="5" xfId="0" applyNumberFormat="1" applyFont="1" applyBorder="1" applyAlignment="1">
      <alignment horizontal="center"/>
    </xf>
    <xf numFmtId="3" fontId="2" fillId="0" borderId="0" xfId="0" applyNumberFormat="1" applyFont="1" applyAlignment="1">
      <alignment horizontal="center"/>
    </xf>
    <xf numFmtId="3" fontId="2" fillId="0" borderId="4" xfId="0"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vertical="center"/>
    </xf>
    <xf numFmtId="3" fontId="1" fillId="0" borderId="0" xfId="0" applyNumberFormat="1" applyFont="1" applyAlignment="1">
      <alignment horizontal="center"/>
    </xf>
    <xf numFmtId="0" fontId="4" fillId="0" borderId="0" xfId="0" applyFont="1" applyAlignment="1">
      <alignment horizontal="left" wrapText="1"/>
    </xf>
    <xf numFmtId="0" fontId="3" fillId="0" borderId="0" xfId="0" applyFont="1" applyAlignment="1">
      <alignment horizontal="center" vertical="center"/>
    </xf>
    <xf numFmtId="0" fontId="2" fillId="0" borderId="0" xfId="0" applyFont="1" applyAlignment="1">
      <alignment horizontal="right"/>
    </xf>
    <xf numFmtId="0" fontId="3" fillId="0" borderId="0" xfId="0" applyFont="1" applyAlignment="1">
      <alignment horizontal="right"/>
    </xf>
    <xf numFmtId="3" fontId="3" fillId="0" borderId="0" xfId="0" applyNumberFormat="1" applyFont="1" applyAlignment="1">
      <alignment horizontal="center"/>
    </xf>
    <xf numFmtId="0" fontId="5" fillId="0" borderId="0" xfId="0" applyFont="1" applyAlignment="1">
      <alignment horizontal="right"/>
    </xf>
    <xf numFmtId="3" fontId="5" fillId="0" borderId="0" xfId="0" applyNumberFormat="1" applyFont="1" applyAlignment="1">
      <alignment horizontal="center"/>
    </xf>
    <xf numFmtId="3" fontId="4" fillId="0" borderId="0" xfId="0" applyNumberFormat="1" applyFont="1" applyAlignment="1">
      <alignment horizontal="left" wrapText="1"/>
    </xf>
    <xf numFmtId="3" fontId="2" fillId="0" borderId="9"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3" fontId="2" fillId="0" borderId="3" xfId="0" applyNumberFormat="1" applyFont="1" applyFill="1" applyBorder="1" applyAlignment="1">
      <alignment horizontal="center"/>
    </xf>
    <xf numFmtId="3" fontId="2" fillId="0" borderId="5" xfId="0" applyNumberFormat="1" applyFont="1" applyFill="1" applyBorder="1" applyAlignment="1">
      <alignment horizontal="center" vertical="center" wrapText="1"/>
    </xf>
    <xf numFmtId="3" fontId="2" fillId="0" borderId="5" xfId="0" applyNumberFormat="1" applyFont="1" applyFill="1" applyBorder="1" applyAlignment="1">
      <alignment horizontal="center"/>
    </xf>
    <xf numFmtId="3" fontId="2" fillId="0" borderId="4" xfId="0" applyNumberFormat="1" applyFont="1" applyFill="1" applyBorder="1" applyAlignment="1">
      <alignment horizontal="center"/>
    </xf>
    <xf numFmtId="0" fontId="2" fillId="0" borderId="3" xfId="0" applyFont="1" applyBorder="1" applyAlignment="1">
      <alignment vertical="center" wrapText="1"/>
    </xf>
    <xf numFmtId="0" fontId="2" fillId="0" borderId="7" xfId="0" applyFont="1" applyBorder="1" applyAlignment="1">
      <alignment vertical="center"/>
    </xf>
    <xf numFmtId="0" fontId="2" fillId="0" borderId="7" xfId="0" applyFont="1" applyBorder="1" applyAlignment="1">
      <alignment horizontal="center"/>
    </xf>
    <xf numFmtId="3" fontId="2" fillId="0" borderId="7" xfId="0" applyNumberFormat="1" applyFont="1" applyBorder="1" applyAlignment="1">
      <alignment horizontal="center"/>
    </xf>
    <xf numFmtId="3" fontId="2" fillId="0" borderId="7" xfId="0" applyNumberFormat="1" applyFont="1" applyFill="1" applyBorder="1" applyAlignment="1">
      <alignment horizontal="center"/>
    </xf>
    <xf numFmtId="10" fontId="3" fillId="0" borderId="6" xfId="0" applyNumberFormat="1" applyFont="1" applyFill="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center" vertical="center"/>
    </xf>
    <xf numFmtId="0" fontId="2" fillId="0" borderId="5" xfId="0" applyFont="1" applyBorder="1" applyAlignment="1">
      <alignment vertical="center"/>
    </xf>
    <xf numFmtId="0" fontId="2" fillId="0" borderId="4" xfId="0" applyFont="1" applyBorder="1" applyAlignment="1">
      <alignment vertical="center"/>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3"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xf>
    <xf numFmtId="3" fontId="1" fillId="3" borderId="1" xfId="0" applyNumberFormat="1" applyFont="1" applyFill="1" applyBorder="1" applyAlignment="1">
      <alignment horizontal="center"/>
    </xf>
    <xf numFmtId="3" fontId="2" fillId="0" borderId="10" xfId="0" applyNumberFormat="1" applyFont="1" applyBorder="1" applyAlignment="1">
      <alignment horizontal="center" vertical="center" wrapText="1"/>
    </xf>
    <xf numFmtId="3" fontId="2" fillId="0" borderId="11" xfId="0" applyNumberFormat="1" applyFont="1" applyFill="1" applyBorder="1" applyAlignment="1">
      <alignment horizontal="center"/>
    </xf>
    <xf numFmtId="3" fontId="1" fillId="3" borderId="17" xfId="0" applyNumberFormat="1" applyFont="1" applyFill="1" applyBorder="1" applyAlignment="1">
      <alignment horizontal="center" vertical="center" wrapText="1"/>
    </xf>
    <xf numFmtId="3" fontId="1" fillId="3" borderId="17" xfId="0" applyNumberFormat="1" applyFont="1" applyFill="1" applyBorder="1" applyAlignment="1">
      <alignment horizontal="center"/>
    </xf>
    <xf numFmtId="3" fontId="2" fillId="0" borderId="12" xfId="0" applyNumberFormat="1" applyFont="1" applyFill="1" applyBorder="1" applyAlignment="1">
      <alignment horizontal="center"/>
    </xf>
    <xf numFmtId="3" fontId="2" fillId="0" borderId="18" xfId="0" applyNumberFormat="1" applyFont="1" applyFill="1" applyBorder="1" applyAlignment="1">
      <alignment horizontal="center"/>
    </xf>
    <xf numFmtId="3" fontId="2" fillId="0" borderId="2" xfId="0" applyNumberFormat="1" applyFont="1" applyFill="1" applyBorder="1" applyAlignment="1">
      <alignment horizontal="center" vertical="center" wrapText="1"/>
    </xf>
    <xf numFmtId="3" fontId="2" fillId="0" borderId="10" xfId="0" applyNumberFormat="1" applyFont="1" applyFill="1" applyBorder="1" applyAlignment="1">
      <alignment horizontal="center"/>
    </xf>
    <xf numFmtId="10" fontId="3" fillId="2" borderId="6" xfId="0" applyNumberFormat="1" applyFont="1" applyFill="1" applyBorder="1" applyAlignment="1">
      <alignment horizontal="center" vertical="center" wrapText="1"/>
    </xf>
    <xf numFmtId="10" fontId="3" fillId="5" borderId="8" xfId="0" applyNumberFormat="1" applyFont="1" applyFill="1" applyBorder="1" applyAlignment="1">
      <alignment horizontal="center" vertical="center" wrapText="1"/>
    </xf>
    <xf numFmtId="10" fontId="3" fillId="7" borderId="6" xfId="0" applyNumberFormat="1" applyFont="1" applyFill="1" applyBorder="1" applyAlignment="1">
      <alignment horizontal="center" vertical="center" wrapText="1"/>
    </xf>
    <xf numFmtId="10" fontId="3" fillId="6" borderId="6" xfId="0" applyNumberFormat="1"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2" fillId="5" borderId="6" xfId="0" applyFont="1" applyFill="1" applyBorder="1" applyAlignment="1">
      <alignment horizontal="center"/>
    </xf>
    <xf numFmtId="0" fontId="2" fillId="7" borderId="6" xfId="0" applyFont="1" applyFill="1" applyBorder="1" applyAlignment="1">
      <alignment horizontal="center"/>
    </xf>
    <xf numFmtId="0" fontId="2" fillId="6" borderId="6" xfId="0" applyFont="1" applyFill="1" applyBorder="1" applyAlignment="1">
      <alignment horizontal="center"/>
    </xf>
    <xf numFmtId="0" fontId="1" fillId="3" borderId="15" xfId="0" applyFont="1" applyFill="1" applyBorder="1" applyAlignment="1">
      <alignment horizontal="center" vertical="center" wrapText="1"/>
    </xf>
    <xf numFmtId="0" fontId="1" fillId="3" borderId="15" xfId="0" applyFont="1" applyFill="1" applyBorder="1" applyAlignment="1">
      <alignment horizontal="center" vertical="center"/>
    </xf>
    <xf numFmtId="3" fontId="1" fillId="3" borderId="15" xfId="0" applyNumberFormat="1" applyFont="1" applyFill="1" applyBorder="1" applyAlignment="1">
      <alignment horizontal="center" vertical="center" wrapText="1"/>
    </xf>
    <xf numFmtId="3" fontId="1" fillId="3" borderId="20" xfId="0" applyNumberFormat="1" applyFont="1" applyFill="1" applyBorder="1" applyAlignment="1">
      <alignment horizontal="center" vertical="center" wrapText="1"/>
    </xf>
    <xf numFmtId="0" fontId="1" fillId="4" borderId="19" xfId="0" applyFont="1" applyFill="1" applyBorder="1" applyAlignment="1">
      <alignment horizontal="center" vertical="center" wrapText="1"/>
    </xf>
    <xf numFmtId="3" fontId="1" fillId="4" borderId="19" xfId="0" applyNumberFormat="1" applyFont="1" applyFill="1" applyBorder="1" applyAlignment="1">
      <alignment horizontal="center" vertical="center" wrapText="1"/>
    </xf>
    <xf numFmtId="3" fontId="1" fillId="2" borderId="19" xfId="0" applyNumberFormat="1" applyFont="1" applyFill="1" applyBorder="1" applyAlignment="1">
      <alignment horizontal="center" vertical="center" wrapText="1"/>
    </xf>
    <xf numFmtId="3" fontId="1" fillId="5" borderId="21" xfId="0" applyNumberFormat="1" applyFont="1" applyFill="1" applyBorder="1" applyAlignment="1">
      <alignment horizontal="center" vertical="center" wrapText="1"/>
    </xf>
    <xf numFmtId="3" fontId="1" fillId="7" borderId="19" xfId="0" applyNumberFormat="1" applyFont="1" applyFill="1" applyBorder="1" applyAlignment="1">
      <alignment horizontal="center" vertical="center" wrapText="1"/>
    </xf>
    <xf numFmtId="3" fontId="1" fillId="6" borderId="19"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3" fontId="2" fillId="0" borderId="11" xfId="0" applyNumberFormat="1" applyFont="1" applyBorder="1" applyAlignment="1">
      <alignment horizontal="center" vertical="center" wrapText="1"/>
    </xf>
    <xf numFmtId="0" fontId="2" fillId="0" borderId="1" xfId="0" applyFont="1" applyBorder="1" applyAlignment="1">
      <alignment horizontal="left" vertical="center"/>
    </xf>
    <xf numFmtId="3" fontId="2" fillId="0" borderId="1" xfId="0" applyNumberFormat="1" applyFont="1" applyBorder="1"/>
    <xf numFmtId="0" fontId="2" fillId="0" borderId="15" xfId="0" applyFont="1" applyBorder="1" applyAlignment="1">
      <alignment horizontal="left" vertical="center"/>
    </xf>
    <xf numFmtId="3" fontId="2" fillId="0" borderId="15" xfId="0" applyNumberFormat="1" applyFont="1" applyBorder="1"/>
    <xf numFmtId="0" fontId="1" fillId="8" borderId="19" xfId="0" applyFont="1" applyFill="1" applyBorder="1" applyAlignment="1">
      <alignment horizontal="center" vertical="center"/>
    </xf>
    <xf numFmtId="3" fontId="1" fillId="8" borderId="19" xfId="0" applyNumberFormat="1" applyFont="1" applyFill="1" applyBorder="1" applyAlignment="1">
      <alignment horizontal="center" vertical="center"/>
    </xf>
    <xf numFmtId="3" fontId="1" fillId="9" borderId="19" xfId="0" applyNumberFormat="1" applyFont="1" applyFill="1" applyBorder="1" applyAlignment="1">
      <alignment horizontal="center" vertical="center"/>
    </xf>
    <xf numFmtId="3" fontId="0" fillId="0" borderId="0" xfId="0" applyNumberFormat="1"/>
    <xf numFmtId="0" fontId="3"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3" fillId="0" borderId="0" xfId="0" applyFont="1" applyAlignment="1">
      <alignment vertical="center"/>
    </xf>
    <xf numFmtId="3" fontId="3" fillId="0" borderId="0" xfId="0" applyNumberFormat="1" applyFont="1" applyAlignment="1">
      <alignment vertical="center"/>
    </xf>
    <xf numFmtId="3" fontId="3" fillId="0" borderId="0" xfId="0" applyNumberFormat="1" applyFont="1" applyAlignment="1">
      <alignment horizontal="left" vertical="center" indent="2"/>
    </xf>
    <xf numFmtId="3" fontId="5" fillId="0" borderId="0" xfId="0" applyNumberFormat="1" applyFont="1" applyAlignment="1">
      <alignment horizontal="left" vertical="center" indent="2"/>
    </xf>
    <xf numFmtId="164" fontId="3" fillId="0" borderId="0" xfId="0" applyNumberFormat="1" applyFont="1" applyAlignment="1">
      <alignment vertical="center"/>
    </xf>
    <xf numFmtId="4" fontId="2" fillId="0" borderId="0" xfId="0" applyNumberFormat="1" applyFont="1" applyAlignment="1">
      <alignment horizontal="center"/>
    </xf>
    <xf numFmtId="10" fontId="2" fillId="0" borderId="0" xfId="1" applyNumberFormat="1" applyFont="1" applyAlignment="1">
      <alignment horizontal="center"/>
    </xf>
    <xf numFmtId="3" fontId="2" fillId="0" borderId="0" xfId="0" applyNumberFormat="1" applyFont="1"/>
    <xf numFmtId="0" fontId="3" fillId="0" borderId="32" xfId="0" applyFont="1" applyBorder="1" applyAlignment="1">
      <alignment horizontal="center" vertical="center"/>
    </xf>
    <xf numFmtId="0" fontId="3" fillId="0" borderId="0" xfId="0" applyFont="1" applyAlignment="1">
      <alignment horizontal="center" vertical="center" wrapText="1"/>
    </xf>
    <xf numFmtId="3" fontId="2" fillId="0" borderId="0" xfId="0" applyNumberFormat="1" applyFont="1" applyAlignment="1">
      <alignment horizontal="center" vertical="center"/>
    </xf>
    <xf numFmtId="4" fontId="2" fillId="0" borderId="0" xfId="0" applyNumberFormat="1" applyFont="1" applyAlignment="1">
      <alignment horizontal="center" vertical="center"/>
    </xf>
    <xf numFmtId="10" fontId="2" fillId="0" borderId="0" xfId="1" applyNumberFormat="1" applyFont="1" applyAlignment="1">
      <alignment horizontal="center" vertical="center"/>
    </xf>
    <xf numFmtId="3" fontId="2" fillId="0" borderId="0" xfId="0"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6" fontId="2" fillId="0" borderId="0" xfId="0" applyNumberFormat="1" applyFont="1" applyAlignment="1">
      <alignment horizontal="center"/>
    </xf>
    <xf numFmtId="0" fontId="5" fillId="0" borderId="50" xfId="0" applyFont="1" applyBorder="1" applyAlignment="1">
      <alignment horizontal="center" vertical="center" wrapText="1"/>
    </xf>
    <xf numFmtId="10" fontId="5" fillId="0" borderId="50" xfId="0" applyNumberFormat="1" applyFont="1" applyBorder="1" applyAlignment="1">
      <alignment horizontal="center" vertical="center" wrapText="1"/>
    </xf>
    <xf numFmtId="3" fontId="5" fillId="0" borderId="0" xfId="0" applyNumberFormat="1" applyFont="1" applyAlignment="1">
      <alignment horizontal="center" vertical="center" wrapText="1"/>
    </xf>
    <xf numFmtId="3" fontId="5" fillId="0" borderId="0" xfId="0" applyNumberFormat="1" applyFont="1" applyAlignment="1">
      <alignment horizontal="center" vertical="center"/>
    </xf>
    <xf numFmtId="0" fontId="1" fillId="11" borderId="37" xfId="0" applyFont="1" applyFill="1" applyBorder="1" applyAlignment="1">
      <alignment horizontal="center" vertical="center" wrapText="1"/>
    </xf>
    <xf numFmtId="0" fontId="1" fillId="11" borderId="35" xfId="0" applyFont="1" applyFill="1" applyBorder="1" applyAlignment="1">
      <alignment horizontal="center" vertical="center" wrapText="1"/>
    </xf>
    <xf numFmtId="0" fontId="1" fillId="11" borderId="31" xfId="0" applyFont="1" applyFill="1" applyBorder="1" applyAlignment="1">
      <alignment horizontal="center" vertical="center" wrapText="1"/>
    </xf>
    <xf numFmtId="3" fontId="1" fillId="11" borderId="27" xfId="0" applyNumberFormat="1" applyFont="1" applyFill="1" applyBorder="1" applyAlignment="1">
      <alignment horizontal="center" vertical="center" wrapText="1"/>
    </xf>
    <xf numFmtId="3" fontId="1" fillId="11" borderId="28" xfId="0" applyNumberFormat="1" applyFont="1" applyFill="1" applyBorder="1" applyAlignment="1">
      <alignment horizontal="center" vertical="center" wrapText="1"/>
    </xf>
    <xf numFmtId="3" fontId="1" fillId="11" borderId="30" xfId="0" applyNumberFormat="1" applyFont="1" applyFill="1" applyBorder="1" applyAlignment="1">
      <alignment horizontal="center" vertical="center" wrapText="1"/>
    </xf>
    <xf numFmtId="3" fontId="1" fillId="11" borderId="35" xfId="0" applyNumberFormat="1" applyFont="1" applyFill="1" applyBorder="1" applyAlignment="1">
      <alignment horizontal="center" vertical="center" wrapText="1"/>
    </xf>
    <xf numFmtId="3" fontId="1" fillId="2" borderId="28" xfId="0" applyNumberFormat="1" applyFont="1" applyFill="1" applyBorder="1" applyAlignment="1">
      <alignment horizontal="center" vertical="center" wrapText="1"/>
    </xf>
    <xf numFmtId="3" fontId="1" fillId="9" borderId="30" xfId="0" applyNumberFormat="1" applyFont="1" applyFill="1" applyBorder="1" applyAlignment="1">
      <alignment horizontal="center" vertical="center" wrapText="1"/>
    </xf>
    <xf numFmtId="10" fontId="5" fillId="0" borderId="0" xfId="1" applyNumberFormat="1" applyFont="1" applyBorder="1" applyAlignment="1">
      <alignment horizontal="left" vertical="center" indent="2"/>
    </xf>
    <xf numFmtId="10" fontId="5" fillId="0" borderId="0" xfId="1" applyNumberFormat="1" applyFont="1" applyBorder="1" applyAlignment="1">
      <alignment horizontal="left" vertical="center" wrapText="1"/>
    </xf>
    <xf numFmtId="0" fontId="1" fillId="0" borderId="2" xfId="0" applyFont="1" applyBorder="1" applyAlignment="1">
      <alignment horizontal="center"/>
    </xf>
    <xf numFmtId="0" fontId="1" fillId="0" borderId="0" xfId="0" applyFont="1" applyAlignment="1">
      <alignment horizontal="center"/>
    </xf>
    <xf numFmtId="0" fontId="1" fillId="0" borderId="0" xfId="0" applyFont="1"/>
    <xf numFmtId="0" fontId="1" fillId="0" borderId="57" xfId="0" applyFont="1" applyBorder="1" applyAlignment="1">
      <alignment horizontal="center" vertical="center" wrapText="1"/>
    </xf>
    <xf numFmtId="0" fontId="1" fillId="0" borderId="58" xfId="0" applyFont="1" applyBorder="1" applyAlignment="1">
      <alignment horizontal="center" vertical="center"/>
    </xf>
    <xf numFmtId="0" fontId="1" fillId="0" borderId="58" xfId="0" applyFont="1" applyBorder="1" applyAlignment="1">
      <alignment horizontal="center" vertical="center" wrapText="1"/>
    </xf>
    <xf numFmtId="3" fontId="1" fillId="0" borderId="24" xfId="0" applyNumberFormat="1" applyFont="1" applyBorder="1" applyAlignment="1">
      <alignment horizontal="center" vertical="center" wrapText="1"/>
    </xf>
    <xf numFmtId="3" fontId="1" fillId="0" borderId="25"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3" fontId="1" fillId="0" borderId="59" xfId="0" applyNumberFormat="1" applyFont="1" applyBorder="1" applyAlignment="1">
      <alignment horizontal="center" vertical="center" wrapText="1"/>
    </xf>
    <xf numFmtId="3" fontId="1" fillId="0" borderId="57" xfId="0" applyNumberFormat="1" applyFont="1" applyBorder="1" applyAlignment="1">
      <alignment horizontal="center" vertical="center" wrapText="1"/>
    </xf>
    <xf numFmtId="3" fontId="1" fillId="0" borderId="58" xfId="0" applyNumberFormat="1" applyFont="1" applyBorder="1" applyAlignment="1">
      <alignment horizontal="center" vertical="center" wrapText="1"/>
    </xf>
    <xf numFmtId="3" fontId="1" fillId="0" borderId="60" xfId="0" applyNumberFormat="1" applyFont="1" applyBorder="1" applyAlignment="1">
      <alignment horizontal="center" vertical="center" wrapText="1"/>
    </xf>
    <xf numFmtId="3" fontId="1" fillId="0" borderId="3" xfId="0" applyNumberFormat="1" applyFont="1" applyBorder="1" applyAlignment="1">
      <alignment horizontal="center"/>
    </xf>
    <xf numFmtId="0" fontId="1" fillId="0" borderId="3" xfId="0" applyFont="1" applyBorder="1" applyAlignment="1">
      <alignment horizontal="center"/>
    </xf>
    <xf numFmtId="0" fontId="2" fillId="0" borderId="33" xfId="0" applyFont="1" applyBorder="1" applyAlignment="1">
      <alignment vertical="center" wrapText="1"/>
    </xf>
    <xf numFmtId="0" fontId="2" fillId="0" borderId="6" xfId="0" applyFont="1" applyBorder="1" applyAlignment="1">
      <alignment horizontal="center" vertical="center"/>
    </xf>
    <xf numFmtId="3" fontId="2" fillId="0" borderId="61"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62" xfId="0" applyNumberFormat="1" applyFont="1" applyBorder="1" applyAlignment="1">
      <alignment horizontal="center" vertical="center" wrapText="1"/>
    </xf>
    <xf numFmtId="3" fontId="2" fillId="0" borderId="63" xfId="0" applyNumberFormat="1" applyFont="1" applyBorder="1" applyAlignment="1">
      <alignment horizontal="center" vertical="center" wrapText="1"/>
    </xf>
    <xf numFmtId="3" fontId="2" fillId="0" borderId="6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65" xfId="0" applyNumberFormat="1" applyFont="1" applyBorder="1" applyAlignment="1">
      <alignment horizontal="center" vertical="center" wrapText="1"/>
    </xf>
    <xf numFmtId="0" fontId="2" fillId="0" borderId="3" xfId="0" applyFont="1" applyBorder="1" applyAlignment="1">
      <alignment horizontal="left"/>
    </xf>
    <xf numFmtId="0" fontId="2" fillId="0" borderId="3" xfId="0" applyFont="1" applyBorder="1" applyAlignment="1">
      <alignment horizontal="center"/>
    </xf>
    <xf numFmtId="0" fontId="2" fillId="0" borderId="66" xfId="0" applyFont="1" applyBorder="1" applyAlignment="1">
      <alignment vertical="center" wrapText="1"/>
    </xf>
    <xf numFmtId="3" fontId="12" fillId="0" borderId="66" xfId="0" applyNumberFormat="1" applyFont="1" applyBorder="1" applyAlignment="1">
      <alignment horizontal="right"/>
    </xf>
    <xf numFmtId="3" fontId="12" fillId="0" borderId="3" xfId="0" applyNumberFormat="1" applyFont="1" applyBorder="1" applyAlignment="1">
      <alignment horizontal="right"/>
    </xf>
    <xf numFmtId="3" fontId="12" fillId="0" borderId="67" xfId="0" applyNumberFormat="1" applyFont="1" applyBorder="1" applyAlignment="1">
      <alignment horizontal="right"/>
    </xf>
    <xf numFmtId="3" fontId="12" fillId="0" borderId="68" xfId="0" applyNumberFormat="1" applyFont="1" applyBorder="1" applyAlignment="1">
      <alignment horizontal="right"/>
    </xf>
    <xf numFmtId="3" fontId="12" fillId="0" borderId="69" xfId="0" applyNumberFormat="1" applyFont="1" applyBorder="1" applyAlignment="1">
      <alignment horizontal="right"/>
    </xf>
    <xf numFmtId="0" fontId="12" fillId="0" borderId="3" xfId="0" applyFont="1" applyBorder="1" applyAlignment="1">
      <alignment horizontal="left" indent="2"/>
    </xf>
    <xf numFmtId="0" fontId="2" fillId="0" borderId="0" xfId="0" applyFont="1" applyAlignment="1">
      <alignment horizontal="left"/>
    </xf>
    <xf numFmtId="1" fontId="2" fillId="0" borderId="0" xfId="0" applyNumberFormat="1" applyFont="1"/>
    <xf numFmtId="0" fontId="13" fillId="0" borderId="66" xfId="0" applyFont="1" applyBorder="1" applyAlignment="1">
      <alignment vertical="center" wrapText="1"/>
    </xf>
    <xf numFmtId="0" fontId="13" fillId="0" borderId="3" xfId="0" applyFont="1" applyBorder="1" applyAlignment="1">
      <alignment horizontal="center" vertical="center"/>
    </xf>
    <xf numFmtId="0" fontId="13" fillId="0" borderId="5" xfId="0" applyFont="1" applyBorder="1" applyAlignment="1">
      <alignment horizontal="center" vertical="center" wrapText="1"/>
    </xf>
    <xf numFmtId="3" fontId="14" fillId="0" borderId="3" xfId="0" applyNumberFormat="1" applyFont="1" applyBorder="1" applyAlignment="1">
      <alignment horizontal="right"/>
    </xf>
    <xf numFmtId="3" fontId="14" fillId="0" borderId="66" xfId="0" applyNumberFormat="1" applyFont="1" applyBorder="1" applyAlignment="1">
      <alignment horizontal="right"/>
    </xf>
    <xf numFmtId="0" fontId="14" fillId="0" borderId="3" xfId="0" applyFont="1" applyBorder="1" applyAlignment="1">
      <alignment horizontal="left" indent="2"/>
    </xf>
    <xf numFmtId="0" fontId="13" fillId="0" borderId="3" xfId="0" applyFont="1" applyBorder="1" applyAlignment="1">
      <alignment horizontal="left"/>
    </xf>
    <xf numFmtId="0" fontId="13" fillId="0" borderId="0" xfId="0" applyFont="1" applyAlignment="1">
      <alignment horizontal="left"/>
    </xf>
    <xf numFmtId="0" fontId="13" fillId="0" borderId="0" xfId="0" applyFont="1" applyAlignment="1">
      <alignment horizontal="center"/>
    </xf>
    <xf numFmtId="0" fontId="13" fillId="0" borderId="0" xfId="0" applyFont="1"/>
    <xf numFmtId="3" fontId="2" fillId="0" borderId="66" xfId="0" applyNumberFormat="1" applyFont="1" applyBorder="1" applyAlignment="1">
      <alignment horizontal="center" vertical="center" wrapText="1"/>
    </xf>
    <xf numFmtId="3" fontId="2" fillId="0" borderId="67" xfId="0" applyNumberFormat="1" applyFont="1" applyBorder="1" applyAlignment="1">
      <alignment horizontal="center" vertical="center" wrapText="1"/>
    </xf>
    <xf numFmtId="3" fontId="2" fillId="0" borderId="68" xfId="0" applyNumberFormat="1" applyFont="1" applyBorder="1" applyAlignment="1">
      <alignment horizontal="center" vertical="center" wrapText="1"/>
    </xf>
    <xf numFmtId="0" fontId="2" fillId="0" borderId="49" xfId="0" applyFont="1" applyBorder="1" applyAlignment="1">
      <alignment vertical="center" wrapText="1"/>
    </xf>
    <xf numFmtId="0" fontId="2" fillId="0" borderId="50" xfId="0" applyFont="1" applyBorder="1" applyAlignment="1">
      <alignment horizontal="center" vertical="center"/>
    </xf>
    <xf numFmtId="0" fontId="2" fillId="0" borderId="56" xfId="0" applyFont="1" applyBorder="1" applyAlignment="1">
      <alignment horizontal="center" vertical="center" wrapText="1"/>
    </xf>
    <xf numFmtId="3" fontId="2" fillId="0" borderId="70" xfId="0" applyNumberFormat="1" applyFont="1" applyBorder="1" applyAlignment="1">
      <alignment horizontal="center" vertical="center" wrapText="1"/>
    </xf>
    <xf numFmtId="3" fontId="2" fillId="0" borderId="71" xfId="0" applyNumberFormat="1" applyFont="1" applyBorder="1" applyAlignment="1">
      <alignment horizontal="center" vertical="center" wrapText="1"/>
    </xf>
    <xf numFmtId="3" fontId="2" fillId="0" borderId="72" xfId="0" applyNumberFormat="1" applyFont="1" applyBorder="1" applyAlignment="1">
      <alignment horizontal="center" vertical="center" wrapText="1"/>
    </xf>
    <xf numFmtId="3" fontId="2" fillId="0" borderId="73" xfId="0" applyNumberFormat="1" applyFont="1" applyBorder="1" applyAlignment="1">
      <alignment horizontal="center" vertical="center" wrapText="1"/>
    </xf>
    <xf numFmtId="3" fontId="2" fillId="0" borderId="56" xfId="0" applyNumberFormat="1" applyFont="1" applyBorder="1" applyAlignment="1">
      <alignment horizontal="center"/>
    </xf>
    <xf numFmtId="3" fontId="2" fillId="0" borderId="74" xfId="0" applyNumberFormat="1" applyFont="1" applyBorder="1" applyAlignment="1">
      <alignment horizontal="center" vertical="center" wrapText="1"/>
    </xf>
    <xf numFmtId="3" fontId="1" fillId="0" borderId="75" xfId="0" applyNumberFormat="1" applyFont="1" applyBorder="1" applyAlignment="1">
      <alignment horizontal="center" vertical="center" wrapText="1"/>
    </xf>
    <xf numFmtId="3" fontId="1" fillId="0" borderId="39" xfId="0" applyNumberFormat="1" applyFont="1" applyBorder="1" applyAlignment="1">
      <alignment horizontal="center" vertical="center" wrapText="1"/>
    </xf>
    <xf numFmtId="3" fontId="1" fillId="0" borderId="40" xfId="0" applyNumberFormat="1" applyFont="1" applyBorder="1" applyAlignment="1">
      <alignment horizontal="center" vertical="center" wrapText="1"/>
    </xf>
    <xf numFmtId="0" fontId="2" fillId="0" borderId="6" xfId="0" applyFont="1" applyBorder="1" applyAlignment="1">
      <alignment vertical="center"/>
    </xf>
    <xf numFmtId="0" fontId="15" fillId="0" borderId="66" xfId="0" applyFont="1" applyBorder="1" applyAlignment="1">
      <alignment vertical="center" wrapText="1"/>
    </xf>
    <xf numFmtId="0" fontId="15" fillId="0" borderId="3" xfId="0" applyFont="1" applyBorder="1" applyAlignment="1">
      <alignment vertical="center"/>
    </xf>
    <xf numFmtId="0" fontId="15" fillId="0" borderId="5" xfId="0" applyFont="1" applyBorder="1" applyAlignment="1">
      <alignment horizontal="center" vertical="center" wrapText="1"/>
    </xf>
    <xf numFmtId="3" fontId="12" fillId="0" borderId="64" xfId="0" applyNumberFormat="1" applyFont="1" applyBorder="1" applyAlignment="1">
      <alignment horizontal="right" vertical="center" wrapText="1"/>
    </xf>
    <xf numFmtId="3" fontId="12" fillId="0" borderId="5" xfId="0" applyNumberFormat="1" applyFont="1" applyBorder="1" applyAlignment="1">
      <alignment horizontal="right" vertical="center" wrapText="1"/>
    </xf>
    <xf numFmtId="3" fontId="12" fillId="0" borderId="65" xfId="0" applyNumberFormat="1" applyFont="1" applyBorder="1" applyAlignment="1">
      <alignment horizontal="right" vertical="center" wrapText="1"/>
    </xf>
    <xf numFmtId="3" fontId="12" fillId="0" borderId="76" xfId="0" applyNumberFormat="1" applyFont="1" applyBorder="1" applyAlignment="1">
      <alignment horizontal="right" vertical="center" wrapText="1"/>
    </xf>
    <xf numFmtId="0" fontId="15" fillId="0" borderId="3" xfId="0" applyFont="1" applyBorder="1" applyAlignment="1">
      <alignment horizontal="left"/>
    </xf>
    <xf numFmtId="0" fontId="15" fillId="0" borderId="0" xfId="0" applyFont="1" applyAlignment="1">
      <alignment horizontal="left"/>
    </xf>
    <xf numFmtId="0" fontId="15" fillId="0" borderId="0" xfId="0" applyFont="1" applyAlignment="1">
      <alignment horizontal="center"/>
    </xf>
    <xf numFmtId="0" fontId="15" fillId="0" borderId="0" xfId="0" applyFont="1"/>
    <xf numFmtId="0" fontId="16" fillId="0" borderId="66" xfId="0" applyFont="1" applyBorder="1" applyAlignment="1">
      <alignment vertical="center" wrapText="1"/>
    </xf>
    <xf numFmtId="0" fontId="16" fillId="0" borderId="3" xfId="0" applyFont="1" applyBorder="1" applyAlignment="1">
      <alignment vertical="center"/>
    </xf>
    <xf numFmtId="0" fontId="16" fillId="0" borderId="5" xfId="0" applyFont="1" applyBorder="1" applyAlignment="1">
      <alignment horizontal="center" vertical="center" wrapText="1"/>
    </xf>
    <xf numFmtId="3" fontId="14" fillId="0" borderId="5" xfId="0" applyNumberFormat="1" applyFont="1" applyBorder="1" applyAlignment="1">
      <alignment horizontal="right" vertical="center" wrapText="1"/>
    </xf>
    <xf numFmtId="3" fontId="14" fillId="0" borderId="64" xfId="0" applyNumberFormat="1" applyFont="1" applyBorder="1" applyAlignment="1">
      <alignment horizontal="right" vertical="center" wrapText="1"/>
    </xf>
    <xf numFmtId="0" fontId="16" fillId="0" borderId="3" xfId="0" applyFont="1" applyBorder="1" applyAlignment="1">
      <alignment horizontal="left"/>
    </xf>
    <xf numFmtId="0" fontId="16" fillId="0" borderId="0" xfId="0" applyFont="1" applyAlignment="1">
      <alignment horizontal="left"/>
    </xf>
    <xf numFmtId="0" fontId="16" fillId="0" borderId="0" xfId="0" applyFont="1" applyAlignment="1">
      <alignment horizontal="center"/>
    </xf>
    <xf numFmtId="0" fontId="16" fillId="0" borderId="0" xfId="0" applyFont="1"/>
    <xf numFmtId="3" fontId="2" fillId="0" borderId="69" xfId="0" applyNumberFormat="1" applyFont="1" applyBorder="1" applyAlignment="1">
      <alignment horizontal="center" vertical="center" wrapText="1"/>
    </xf>
    <xf numFmtId="3" fontId="2" fillId="0" borderId="3" xfId="0" applyNumberFormat="1" applyFont="1" applyBorder="1" applyAlignment="1">
      <alignment horizontal="center"/>
    </xf>
    <xf numFmtId="0" fontId="15" fillId="0" borderId="3" xfId="0" applyFont="1" applyBorder="1" applyAlignment="1">
      <alignment horizontal="center" vertical="center" wrapText="1"/>
    </xf>
    <xf numFmtId="3" fontId="12" fillId="0" borderId="77" xfId="0" applyNumberFormat="1" applyFont="1" applyBorder="1" applyAlignment="1">
      <alignment horizontal="right" vertical="center" wrapText="1"/>
    </xf>
    <xf numFmtId="3" fontId="12" fillId="0" borderId="3" xfId="0" applyNumberFormat="1" applyFont="1" applyBorder="1" applyAlignment="1">
      <alignment horizontal="right" vertical="center" wrapText="1"/>
    </xf>
    <xf numFmtId="3" fontId="12" fillId="0" borderId="67" xfId="0" applyNumberFormat="1" applyFont="1" applyBorder="1" applyAlignment="1">
      <alignment horizontal="right" vertical="center" wrapText="1"/>
    </xf>
    <xf numFmtId="3" fontId="2" fillId="0" borderId="76" xfId="0" applyNumberFormat="1" applyFont="1" applyBorder="1" applyAlignment="1">
      <alignment horizontal="center" vertical="center" wrapText="1"/>
    </xf>
    <xf numFmtId="3" fontId="5" fillId="0" borderId="0" xfId="1" applyNumberFormat="1" applyFont="1" applyBorder="1" applyAlignment="1">
      <alignment horizontal="left" vertical="center" wrapText="1"/>
    </xf>
    <xf numFmtId="3" fontId="2" fillId="0" borderId="55" xfId="0" applyNumberFormat="1" applyFont="1" applyBorder="1" applyAlignment="1">
      <alignment horizontal="center" vertical="center" wrapText="1"/>
    </xf>
    <xf numFmtId="0" fontId="1" fillId="0" borderId="27" xfId="0" applyFont="1" applyBorder="1" applyAlignment="1">
      <alignment horizontal="center"/>
    </xf>
    <xf numFmtId="0" fontId="1" fillId="0" borderId="28" xfId="0" applyFont="1" applyBorder="1" applyAlignment="1">
      <alignment horizontal="center"/>
    </xf>
    <xf numFmtId="0" fontId="2" fillId="0" borderId="28" xfId="0" applyFont="1" applyBorder="1" applyAlignment="1">
      <alignment horizontal="center"/>
    </xf>
    <xf numFmtId="3" fontId="1" fillId="0" borderId="27" xfId="0" applyNumberFormat="1" applyFont="1" applyBorder="1" applyAlignment="1">
      <alignment horizontal="center"/>
    </xf>
    <xf numFmtId="3" fontId="1" fillId="0" borderId="28" xfId="0" applyNumberFormat="1" applyFont="1" applyBorder="1" applyAlignment="1">
      <alignment horizontal="center"/>
    </xf>
    <xf numFmtId="3" fontId="1" fillId="0" borderId="30" xfId="0" applyNumberFormat="1" applyFont="1" applyBorder="1" applyAlignment="1">
      <alignment horizontal="center"/>
    </xf>
    <xf numFmtId="3" fontId="1" fillId="0" borderId="35" xfId="0" applyNumberFormat="1" applyFont="1" applyBorder="1" applyAlignment="1">
      <alignment horizontal="center"/>
    </xf>
    <xf numFmtId="3" fontId="1" fillId="0" borderId="37" xfId="0" applyNumberFormat="1" applyFont="1" applyBorder="1" applyAlignment="1">
      <alignment horizontal="center"/>
    </xf>
    <xf numFmtId="3" fontId="2" fillId="0" borderId="3" xfId="0" applyNumberFormat="1" applyFont="1" applyBorder="1" applyAlignment="1">
      <alignment horizontal="left"/>
    </xf>
    <xf numFmtId="0" fontId="1" fillId="0" borderId="57" xfId="0" applyFont="1" applyBorder="1" applyAlignment="1">
      <alignment horizontal="center" vertical="center"/>
    </xf>
    <xf numFmtId="0" fontId="1" fillId="0" borderId="58" xfId="0" applyFont="1" applyBorder="1" applyAlignment="1">
      <alignment horizontal="center"/>
    </xf>
    <xf numFmtId="3" fontId="1" fillId="0" borderId="57" xfId="0" applyNumberFormat="1" applyFont="1" applyBorder="1" applyAlignment="1">
      <alignment horizontal="center"/>
    </xf>
    <xf numFmtId="3" fontId="1" fillId="0" borderId="58" xfId="0" applyNumberFormat="1" applyFont="1" applyBorder="1" applyAlignment="1">
      <alignment horizontal="center"/>
    </xf>
    <xf numFmtId="3" fontId="1" fillId="0" borderId="60" xfId="0" applyNumberFormat="1" applyFont="1" applyBorder="1" applyAlignment="1">
      <alignment horizontal="center"/>
    </xf>
    <xf numFmtId="3" fontId="1" fillId="0" borderId="41" xfId="0" applyNumberFormat="1" applyFont="1" applyBorder="1" applyAlignment="1">
      <alignment horizontal="center"/>
    </xf>
    <xf numFmtId="3" fontId="1" fillId="0" borderId="75" xfId="0" applyNumberFormat="1" applyFont="1" applyBorder="1" applyAlignment="1">
      <alignment horizontal="center"/>
    </xf>
    <xf numFmtId="3" fontId="2" fillId="0" borderId="0" xfId="0" applyNumberFormat="1" applyFont="1" applyAlignment="1">
      <alignment horizontal="left"/>
    </xf>
    <xf numFmtId="0" fontId="2" fillId="0" borderId="33" xfId="0" applyFont="1" applyBorder="1" applyAlignment="1">
      <alignment vertical="center"/>
    </xf>
    <xf numFmtId="3" fontId="12" fillId="0" borderId="64" xfId="0" applyNumberFormat="1" applyFont="1" applyBorder="1" applyAlignment="1">
      <alignment horizontal="right"/>
    </xf>
    <xf numFmtId="3" fontId="12" fillId="0" borderId="5" xfId="0" applyNumberFormat="1" applyFont="1" applyBorder="1" applyAlignment="1">
      <alignment horizontal="right"/>
    </xf>
    <xf numFmtId="3" fontId="12" fillId="0" borderId="65" xfId="0" applyNumberFormat="1" applyFont="1" applyBorder="1" applyAlignment="1">
      <alignment horizontal="right"/>
    </xf>
    <xf numFmtId="3" fontId="12" fillId="0" borderId="76" xfId="0" applyNumberFormat="1" applyFont="1" applyBorder="1" applyAlignment="1">
      <alignment horizontal="right"/>
    </xf>
    <xf numFmtId="3" fontId="12" fillId="0" borderId="77" xfId="0" applyNumberFormat="1" applyFont="1" applyBorder="1" applyAlignment="1">
      <alignment horizontal="right"/>
    </xf>
    <xf numFmtId="0" fontId="17" fillId="0" borderId="3" xfId="0" applyFont="1" applyBorder="1" applyAlignment="1">
      <alignment horizontal="left" indent="2"/>
    </xf>
    <xf numFmtId="0" fontId="2" fillId="0" borderId="66" xfId="0" applyFont="1" applyBorder="1" applyAlignment="1">
      <alignment vertical="center"/>
    </xf>
    <xf numFmtId="0" fontId="2" fillId="0" borderId="49" xfId="0" applyFont="1" applyBorder="1" applyAlignment="1">
      <alignment vertical="center"/>
    </xf>
    <xf numFmtId="0" fontId="2" fillId="0" borderId="50" xfId="0" applyFont="1" applyBorder="1" applyAlignment="1">
      <alignment vertical="center"/>
    </xf>
    <xf numFmtId="0" fontId="2" fillId="0" borderId="56" xfId="0" applyFont="1" applyBorder="1" applyAlignment="1">
      <alignment horizontal="center"/>
    </xf>
    <xf numFmtId="3" fontId="12" fillId="0" borderId="48" xfId="0" applyNumberFormat="1" applyFont="1" applyBorder="1" applyAlignment="1">
      <alignment horizontal="right"/>
    </xf>
    <xf numFmtId="3" fontId="12" fillId="0" borderId="4" xfId="0" applyNumberFormat="1" applyFont="1" applyBorder="1" applyAlignment="1">
      <alignment horizontal="right"/>
    </xf>
    <xf numFmtId="3" fontId="12" fillId="0" borderId="71" xfId="0" applyNumberFormat="1" applyFont="1" applyBorder="1" applyAlignment="1">
      <alignment horizontal="right"/>
    </xf>
    <xf numFmtId="0" fontId="2" fillId="0" borderId="61" xfId="0" applyFont="1" applyBorder="1" applyAlignment="1">
      <alignment vertical="center"/>
    </xf>
    <xf numFmtId="0" fontId="2" fillId="0" borderId="2" xfId="0" applyFont="1" applyBorder="1" applyAlignment="1">
      <alignment vertical="center"/>
    </xf>
    <xf numFmtId="3" fontId="2" fillId="0" borderId="64" xfId="0" applyNumberFormat="1" applyFont="1" applyBorder="1" applyAlignment="1">
      <alignment horizontal="center"/>
    </xf>
    <xf numFmtId="3" fontId="2" fillId="0" borderId="65" xfId="0" applyNumberFormat="1" applyFont="1" applyBorder="1" applyAlignment="1">
      <alignment horizontal="center"/>
    </xf>
    <xf numFmtId="3" fontId="2" fillId="0" borderId="76" xfId="0" applyNumberFormat="1" applyFont="1" applyBorder="1" applyAlignment="1">
      <alignment horizontal="center"/>
    </xf>
    <xf numFmtId="3" fontId="2" fillId="0" borderId="77" xfId="0" applyNumberFormat="1" applyFont="1" applyBorder="1" applyAlignment="1">
      <alignment horizontal="center"/>
    </xf>
    <xf numFmtId="3" fontId="2" fillId="0" borderId="49" xfId="0" applyNumberFormat="1" applyFont="1" applyBorder="1" applyAlignment="1">
      <alignment horizontal="center"/>
    </xf>
    <xf numFmtId="3" fontId="2" fillId="0" borderId="50" xfId="0" applyNumberFormat="1" applyFont="1" applyBorder="1" applyAlignment="1">
      <alignment horizontal="center"/>
    </xf>
    <xf numFmtId="3" fontId="2" fillId="0" borderId="51" xfId="0" applyNumberFormat="1" applyFont="1" applyBorder="1" applyAlignment="1">
      <alignment horizontal="center"/>
    </xf>
    <xf numFmtId="3" fontId="2" fillId="0" borderId="54" xfId="0" applyNumberFormat="1" applyFont="1" applyBorder="1" applyAlignment="1">
      <alignment horizontal="center"/>
    </xf>
    <xf numFmtId="3" fontId="2" fillId="0" borderId="55" xfId="0" applyNumberFormat="1" applyFont="1" applyBorder="1" applyAlignment="1">
      <alignment horizontal="center"/>
    </xf>
    <xf numFmtId="3" fontId="2" fillId="0" borderId="74" xfId="0" applyNumberFormat="1" applyFont="1" applyBorder="1" applyAlignment="1">
      <alignment horizontal="center"/>
    </xf>
    <xf numFmtId="0" fontId="2" fillId="0" borderId="7" xfId="0" applyFont="1" applyBorder="1" applyAlignment="1">
      <alignment horizontal="left"/>
    </xf>
    <xf numFmtId="3" fontId="2" fillId="0" borderId="0" xfId="0" applyNumberFormat="1" applyFont="1" applyAlignment="1">
      <alignment horizontal="left" indent="2"/>
    </xf>
    <xf numFmtId="3" fontId="4" fillId="0" borderId="0" xfId="0" applyNumberFormat="1" applyFont="1" applyAlignment="1">
      <alignment horizontal="left" indent="2"/>
    </xf>
    <xf numFmtId="3" fontId="1" fillId="0" borderId="0" xfId="0" applyNumberFormat="1" applyFont="1" applyAlignment="1">
      <alignment horizontal="left" indent="2"/>
    </xf>
    <xf numFmtId="10" fontId="18" fillId="0" borderId="0" xfId="1" applyNumberFormat="1" applyFont="1" applyBorder="1" applyAlignment="1">
      <alignment horizontal="left" vertical="center" indent="2"/>
    </xf>
    <xf numFmtId="10" fontId="18" fillId="0" borderId="0" xfId="1" applyNumberFormat="1" applyFont="1" applyBorder="1" applyAlignment="1">
      <alignment horizontal="left" vertical="center" wrapText="1"/>
    </xf>
    <xf numFmtId="3" fontId="14" fillId="0" borderId="65" xfId="0" applyNumberFormat="1" applyFont="1" applyBorder="1" applyAlignment="1">
      <alignment horizontal="right" vertical="center" wrapText="1"/>
    </xf>
    <xf numFmtId="3" fontId="14" fillId="0" borderId="76" xfId="0" applyNumberFormat="1" applyFont="1" applyBorder="1" applyAlignment="1">
      <alignment horizontal="right" vertical="center" wrapText="1"/>
    </xf>
    <xf numFmtId="3" fontId="14" fillId="0" borderId="69" xfId="0" applyNumberFormat="1" applyFont="1" applyBorder="1" applyAlignment="1">
      <alignment horizontal="right"/>
    </xf>
    <xf numFmtId="3" fontId="14" fillId="0" borderId="67" xfId="0" applyNumberFormat="1" applyFont="1" applyBorder="1" applyAlignment="1">
      <alignment horizontal="right"/>
    </xf>
    <xf numFmtId="0" fontId="13" fillId="0" borderId="4" xfId="0" applyFont="1" applyBorder="1" applyAlignment="1">
      <alignment horizontal="center" vertical="center" wrapText="1"/>
    </xf>
    <xf numFmtId="3" fontId="14" fillId="0" borderId="68" xfId="0" applyNumberFormat="1" applyFont="1" applyBorder="1" applyAlignment="1">
      <alignment horizontal="right"/>
    </xf>
    <xf numFmtId="0" fontId="2" fillId="0" borderId="14" xfId="0" applyFont="1" applyBorder="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3" fillId="0" borderId="39" xfId="0" applyFont="1" applyBorder="1" applyAlignment="1">
      <alignment horizontal="center" vertical="center" wrapText="1"/>
    </xf>
    <xf numFmtId="0" fontId="3" fillId="0" borderId="44" xfId="0" applyFont="1" applyBorder="1" applyAlignment="1">
      <alignment horizontal="center" vertical="center" wrapText="1"/>
    </xf>
    <xf numFmtId="10" fontId="3" fillId="9" borderId="26" xfId="0" applyNumberFormat="1" applyFont="1" applyFill="1" applyBorder="1" applyAlignment="1">
      <alignment horizontal="center" vertical="center" wrapText="1"/>
    </xf>
    <xf numFmtId="10" fontId="3" fillId="9" borderId="34" xfId="0" applyNumberFormat="1" applyFont="1" applyFill="1" applyBorder="1" applyAlignment="1">
      <alignment horizontal="center" vertical="center" wrapText="1"/>
    </xf>
    <xf numFmtId="10" fontId="3" fillId="9" borderId="51" xfId="0" applyNumberFormat="1"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10" fontId="3" fillId="0" borderId="15" xfId="0" applyNumberFormat="1" applyFont="1" applyBorder="1" applyAlignment="1">
      <alignment horizontal="center" vertical="center" wrapText="1"/>
    </xf>
    <xf numFmtId="165" fontId="10" fillId="2" borderId="31" xfId="0" applyNumberFormat="1" applyFont="1" applyFill="1" applyBorder="1" applyAlignment="1">
      <alignment horizontal="center" vertical="center" wrapText="1"/>
    </xf>
    <xf numFmtId="165" fontId="10" fillId="2" borderId="28" xfId="0" applyNumberFormat="1" applyFont="1" applyFill="1" applyBorder="1" applyAlignment="1">
      <alignment horizontal="center" vertical="center" wrapText="1"/>
    </xf>
    <xf numFmtId="165" fontId="10" fillId="2" borderId="30" xfId="0" applyNumberFormat="1"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55" xfId="0" applyFont="1" applyBorder="1" applyAlignment="1">
      <alignment horizontal="center" vertical="center" wrapText="1"/>
    </xf>
    <xf numFmtId="10" fontId="3" fillId="2" borderId="43" xfId="0" applyNumberFormat="1" applyFont="1" applyFill="1" applyBorder="1" applyAlignment="1">
      <alignment horizontal="center" vertical="center" wrapText="1"/>
    </xf>
    <xf numFmtId="10" fontId="3" fillId="2" borderId="3" xfId="0" applyNumberFormat="1" applyFont="1" applyFill="1" applyBorder="1" applyAlignment="1">
      <alignment horizontal="center" vertical="center" wrapText="1"/>
    </xf>
    <xf numFmtId="10" fontId="3" fillId="2" borderId="56" xfId="0" applyNumberFormat="1" applyFont="1" applyFill="1" applyBorder="1" applyAlignment="1">
      <alignment horizontal="center" vertical="center" wrapText="1"/>
    </xf>
    <xf numFmtId="0" fontId="9" fillId="10" borderId="27" xfId="0" applyFont="1" applyFill="1" applyBorder="1" applyAlignment="1">
      <alignment horizontal="center" vertical="center"/>
    </xf>
    <xf numFmtId="0" fontId="9" fillId="10" borderId="28" xfId="0" applyFont="1" applyFill="1" applyBorder="1" applyAlignment="1">
      <alignment horizontal="center" vertical="center"/>
    </xf>
    <xf numFmtId="0" fontId="9" fillId="10" borderId="30" xfId="0" applyFont="1" applyFill="1" applyBorder="1" applyAlignment="1">
      <alignment horizontal="center" vertical="center"/>
    </xf>
    <xf numFmtId="0" fontId="2" fillId="0" borderId="2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25" xfId="0" applyFont="1" applyBorder="1" applyAlignment="1">
      <alignment horizontal="center" vertical="center"/>
    </xf>
    <xf numFmtId="0" fontId="2" fillId="0" borderId="50" xfId="0" applyFont="1" applyBorder="1" applyAlignment="1">
      <alignment horizontal="center" vertical="center"/>
    </xf>
    <xf numFmtId="0" fontId="2"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51" xfId="0" applyFont="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3" fillId="0" borderId="0" xfId="0" applyFont="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left" vertical="center" wrapText="1"/>
    </xf>
    <xf numFmtId="0" fontId="1" fillId="4" borderId="23" xfId="0" applyFont="1" applyFill="1" applyBorder="1" applyAlignment="1">
      <alignment horizontal="left" vertical="center" wrapText="1"/>
    </xf>
    <xf numFmtId="0" fontId="1" fillId="4" borderId="21" xfId="0" applyFont="1" applyFill="1" applyBorder="1" applyAlignment="1">
      <alignment horizontal="left" vertical="center" wrapText="1"/>
    </xf>
    <xf numFmtId="0" fontId="3" fillId="0" borderId="0" xfId="0" applyFont="1" applyAlignment="1">
      <alignment horizontal="center" wrapText="1"/>
    </xf>
    <xf numFmtId="0" fontId="3" fillId="0" borderId="0" xfId="0" applyFont="1" applyAlignment="1">
      <alignment horizontal="center"/>
    </xf>
    <xf numFmtId="0" fontId="2" fillId="0" borderId="16" xfId="0" applyFont="1" applyBorder="1" applyAlignment="1">
      <alignment horizontal="center"/>
    </xf>
    <xf numFmtId="0" fontId="2" fillId="0" borderId="17" xfId="0" applyFont="1" applyBorder="1" applyAlignment="1">
      <alignment horizontal="center"/>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2" borderId="1"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F1E8F8"/>
      <color rgb="FFCDACE6"/>
      <color rgb="FFE4D2F2"/>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F4450-06AF-4742-9DC5-0A30FAF071D5}">
  <sheetPr>
    <pageSetUpPr fitToPage="1"/>
  </sheetPr>
  <dimension ref="A1:Y68"/>
  <sheetViews>
    <sheetView zoomScale="70" zoomScaleNormal="70" workbookViewId="0">
      <pane xSplit="3" ySplit="7" topLeftCell="D8" activePane="bottomRight" state="frozen"/>
      <selection pane="topRight" activeCell="D1" sqref="D1"/>
      <selection pane="bottomLeft" activeCell="A4" sqref="A4"/>
      <selection pane="bottomRight" activeCell="I21" sqref="I21"/>
    </sheetView>
  </sheetViews>
  <sheetFormatPr defaultRowHeight="13.8" x14ac:dyDescent="0.25"/>
  <cols>
    <col min="1" max="1" width="7.77734375" style="2" customWidth="1"/>
    <col min="2" max="2" width="11" style="1" customWidth="1"/>
    <col min="3" max="3" width="15.77734375" style="2" customWidth="1"/>
    <col min="4" max="4" width="6.21875" style="2" customWidth="1"/>
    <col min="5" max="12" width="15.109375" style="1" customWidth="1"/>
    <col min="13" max="13" width="15.5546875" style="1" customWidth="1"/>
    <col min="14" max="15" width="15.44140625" style="1" customWidth="1"/>
    <col min="16" max="16" width="15.109375" style="1" customWidth="1"/>
    <col min="17" max="18" width="11.109375" style="258" hidden="1" customWidth="1"/>
    <col min="19" max="19" width="3.88671875" style="1" customWidth="1"/>
    <col min="20" max="20" width="56.44140625" style="1" customWidth="1"/>
    <col min="21" max="21" width="34.21875" style="1" customWidth="1"/>
    <col min="22" max="22" width="12" style="1" bestFit="1" customWidth="1"/>
    <col min="23" max="23" width="10.88671875" style="1" bestFit="1" customWidth="1"/>
    <col min="24" max="24" width="10.88671875" style="2" bestFit="1" customWidth="1"/>
    <col min="25" max="25" width="12.44140625" style="2" customWidth="1"/>
    <col min="26" max="16384" width="8.88671875" style="2"/>
  </cols>
  <sheetData>
    <row r="1" spans="1:25" ht="22.2" customHeight="1" thickBot="1" x14ac:dyDescent="0.3">
      <c r="A1" s="92"/>
      <c r="B1" s="92"/>
      <c r="C1" s="92"/>
      <c r="D1" s="92"/>
      <c r="E1" s="93"/>
      <c r="F1" s="92"/>
      <c r="G1" s="92"/>
      <c r="H1" s="92"/>
      <c r="I1" s="92"/>
      <c r="J1" s="92"/>
      <c r="K1" s="92"/>
      <c r="L1" s="92"/>
      <c r="P1" s="92"/>
      <c r="Q1" s="94"/>
      <c r="R1" s="95"/>
      <c r="S1" s="96"/>
      <c r="V1" s="9"/>
      <c r="W1" s="97"/>
      <c r="X1" s="98"/>
      <c r="Y1" s="99"/>
    </row>
    <row r="2" spans="1:25" ht="22.2" customHeight="1" thickBot="1" x14ac:dyDescent="0.3">
      <c r="A2" s="311" t="s">
        <v>7</v>
      </c>
      <c r="B2" s="314" t="s">
        <v>6</v>
      </c>
      <c r="C2" s="316" t="s">
        <v>25</v>
      </c>
      <c r="D2" s="319" t="s">
        <v>61</v>
      </c>
      <c r="E2" s="322">
        <v>9.5399999999999991</v>
      </c>
      <c r="F2" s="323"/>
      <c r="G2" s="324"/>
      <c r="H2" s="308">
        <v>9.7899999999999991</v>
      </c>
      <c r="I2" s="309"/>
      <c r="J2" s="309"/>
      <c r="K2" s="310"/>
      <c r="L2" s="286">
        <f>+H2/E2-100%</f>
        <v>2.5999999999999999E-2</v>
      </c>
      <c r="M2" s="287"/>
      <c r="N2" s="287"/>
      <c r="O2" s="287"/>
      <c r="P2" s="288"/>
      <c r="Q2" s="94"/>
      <c r="R2" s="94"/>
      <c r="S2" s="87"/>
      <c r="T2" s="100"/>
      <c r="V2" s="9"/>
      <c r="W2" s="97"/>
      <c r="X2" s="98"/>
      <c r="Y2" s="99"/>
    </row>
    <row r="3" spans="1:25" s="106" customFormat="1" ht="39.6" customHeight="1" thickBot="1" x14ac:dyDescent="0.35">
      <c r="A3" s="312"/>
      <c r="B3" s="270"/>
      <c r="C3" s="317"/>
      <c r="D3" s="320"/>
      <c r="E3" s="289" t="s">
        <v>62</v>
      </c>
      <c r="F3" s="290"/>
      <c r="G3" s="291"/>
      <c r="H3" s="292" t="s">
        <v>63</v>
      </c>
      <c r="I3" s="290"/>
      <c r="J3" s="290"/>
      <c r="K3" s="290"/>
      <c r="L3" s="292" t="s">
        <v>64</v>
      </c>
      <c r="M3" s="289"/>
      <c r="N3" s="289"/>
      <c r="O3" s="289"/>
      <c r="P3" s="293"/>
      <c r="Q3" s="94"/>
      <c r="R3" s="94"/>
      <c r="S3" s="101"/>
      <c r="T3" s="269" t="s">
        <v>65</v>
      </c>
      <c r="U3" s="269" t="s">
        <v>66</v>
      </c>
      <c r="V3" s="102"/>
      <c r="W3" s="103"/>
      <c r="X3" s="104"/>
      <c r="Y3" s="105"/>
    </row>
    <row r="4" spans="1:25" ht="31.2" customHeight="1" x14ac:dyDescent="0.25">
      <c r="A4" s="312"/>
      <c r="B4" s="270"/>
      <c r="C4" s="317"/>
      <c r="D4" s="320"/>
      <c r="E4" s="294" t="s">
        <v>67</v>
      </c>
      <c r="F4" s="272" t="s">
        <v>68</v>
      </c>
      <c r="G4" s="297"/>
      <c r="H4" s="298" t="s">
        <v>69</v>
      </c>
      <c r="I4" s="272" t="s">
        <v>68</v>
      </c>
      <c r="J4" s="301"/>
      <c r="K4" s="301"/>
      <c r="L4" s="302" t="s">
        <v>36</v>
      </c>
      <c r="M4" s="305" t="s">
        <v>42</v>
      </c>
      <c r="N4" s="272" t="s">
        <v>68</v>
      </c>
      <c r="O4" s="273"/>
      <c r="P4" s="274" t="s">
        <v>43</v>
      </c>
      <c r="Q4" s="94"/>
      <c r="R4" s="94"/>
      <c r="S4" s="101"/>
      <c r="T4" s="270"/>
      <c r="U4" s="270"/>
      <c r="V4" s="107"/>
      <c r="W4" s="108"/>
    </row>
    <row r="5" spans="1:25" ht="31.2" customHeight="1" x14ac:dyDescent="0.25">
      <c r="A5" s="312"/>
      <c r="B5" s="270"/>
      <c r="C5" s="317"/>
      <c r="D5" s="320"/>
      <c r="E5" s="295"/>
      <c r="F5" s="277" t="s">
        <v>70</v>
      </c>
      <c r="G5" s="279" t="s">
        <v>71</v>
      </c>
      <c r="H5" s="299"/>
      <c r="I5" s="281" t="s">
        <v>70</v>
      </c>
      <c r="J5" s="277" t="s">
        <v>71</v>
      </c>
      <c r="K5" s="283" t="s">
        <v>72</v>
      </c>
      <c r="L5" s="303"/>
      <c r="M5" s="306"/>
      <c r="N5" s="285" t="s">
        <v>73</v>
      </c>
      <c r="O5" s="285"/>
      <c r="P5" s="275"/>
      <c r="Q5" s="94"/>
      <c r="R5" s="94"/>
      <c r="S5" s="101"/>
      <c r="T5" s="270"/>
      <c r="U5" s="270"/>
      <c r="V5" s="107"/>
      <c r="W5" s="108"/>
    </row>
    <row r="6" spans="1:25" ht="67.2" customHeight="1" thickBot="1" x14ac:dyDescent="0.3">
      <c r="A6" s="313"/>
      <c r="B6" s="315"/>
      <c r="C6" s="318"/>
      <c r="D6" s="321"/>
      <c r="E6" s="296"/>
      <c r="F6" s="278"/>
      <c r="G6" s="280"/>
      <c r="H6" s="300"/>
      <c r="I6" s="282"/>
      <c r="J6" s="278"/>
      <c r="K6" s="284"/>
      <c r="L6" s="304"/>
      <c r="M6" s="307"/>
      <c r="N6" s="109" t="s">
        <v>74</v>
      </c>
      <c r="O6" s="110" t="s">
        <v>72</v>
      </c>
      <c r="P6" s="276"/>
      <c r="Q6" s="111" t="s">
        <v>75</v>
      </c>
      <c r="R6" s="112" t="s">
        <v>76</v>
      </c>
      <c r="S6" s="101"/>
      <c r="T6" s="271"/>
      <c r="U6" s="271"/>
      <c r="V6" s="107"/>
    </row>
    <row r="7" spans="1:25" s="126" customFormat="1" ht="18.600000000000001" customHeight="1" thickBot="1" x14ac:dyDescent="0.3">
      <c r="A7" s="113" t="s">
        <v>26</v>
      </c>
      <c r="B7" s="114"/>
      <c r="C7" s="115"/>
      <c r="D7" s="114"/>
      <c r="E7" s="116">
        <f>+E8+E18+E30+E31+E32+E33+E34+E38</f>
        <v>785383562</v>
      </c>
      <c r="F7" s="117">
        <f t="shared" ref="F7:G7" si="0">+F8+F18+F30+F31+F32+F33+F34+F38</f>
        <v>4854898</v>
      </c>
      <c r="G7" s="118">
        <f t="shared" si="0"/>
        <v>780528664</v>
      </c>
      <c r="H7" s="116">
        <f>+H8+H18+H30+H31+H32+H33+H34+H38</f>
        <v>808492431</v>
      </c>
      <c r="I7" s="117">
        <f t="shared" ref="I7" si="1">+I8+I18+I30+I31+I32+I33+I34+I38</f>
        <v>4981406</v>
      </c>
      <c r="J7" s="117">
        <f>+J8+J18+J30+J31+J32+J33+J34+J38</f>
        <v>800945134</v>
      </c>
      <c r="K7" s="119">
        <f>+K8+K18+K30+K31+K32+K33+K34+K38</f>
        <v>2565891</v>
      </c>
      <c r="L7" s="116">
        <f>+L8+L18+L30+L31+L32+L33+L34+L38</f>
        <v>23108869</v>
      </c>
      <c r="M7" s="120">
        <f>+M8+M18+M30+M31+M32+M33+M34+M38</f>
        <v>22982361</v>
      </c>
      <c r="N7" s="117">
        <f t="shared" ref="N7:P7" si="2">+N8+N18+N30+N31+N32+N33+N34+N38</f>
        <v>20416470</v>
      </c>
      <c r="O7" s="117">
        <f t="shared" si="2"/>
        <v>2565891</v>
      </c>
      <c r="P7" s="121">
        <f t="shared" si="2"/>
        <v>126508</v>
      </c>
      <c r="Q7" s="122">
        <f>N7/G7</f>
        <v>2.6200000000000001E-2</v>
      </c>
      <c r="R7" s="122">
        <f>P7/F7</f>
        <v>2.6100000000000002E-2</v>
      </c>
      <c r="S7" s="123"/>
      <c r="T7" s="124"/>
      <c r="U7" s="124"/>
      <c r="V7" s="125"/>
      <c r="W7" s="125"/>
    </row>
    <row r="8" spans="1:25" s="126" customFormat="1" ht="15" x14ac:dyDescent="0.25">
      <c r="A8" s="127" t="s">
        <v>27</v>
      </c>
      <c r="B8" s="128" t="s">
        <v>15</v>
      </c>
      <c r="C8" s="129" t="s">
        <v>28</v>
      </c>
      <c r="D8" s="129"/>
      <c r="E8" s="130">
        <f t="shared" ref="E8:P8" si="3">+E9+E12+E17</f>
        <v>598888890</v>
      </c>
      <c r="F8" s="131">
        <f t="shared" si="3"/>
        <v>4489418</v>
      </c>
      <c r="G8" s="132">
        <f t="shared" si="3"/>
        <v>594399472</v>
      </c>
      <c r="H8" s="130">
        <f t="shared" si="3"/>
        <v>614483711</v>
      </c>
      <c r="I8" s="131">
        <f t="shared" si="3"/>
        <v>4606326</v>
      </c>
      <c r="J8" s="131">
        <f>+J9+J12+J17</f>
        <v>609877385</v>
      </c>
      <c r="K8" s="133">
        <f>+K9+K12+K17</f>
        <v>0</v>
      </c>
      <c r="L8" s="134">
        <f t="shared" ref="L8" si="4">+L9+L12+L17</f>
        <v>15594821</v>
      </c>
      <c r="M8" s="135">
        <f t="shared" si="3"/>
        <v>15477913</v>
      </c>
      <c r="N8" s="135">
        <f t="shared" si="3"/>
        <v>15477913</v>
      </c>
      <c r="O8" s="135">
        <f t="shared" si="3"/>
        <v>0</v>
      </c>
      <c r="P8" s="136">
        <f t="shared" si="3"/>
        <v>116908</v>
      </c>
      <c r="Q8" s="122">
        <f>N8/G8</f>
        <v>2.5999999999999999E-2</v>
      </c>
      <c r="R8" s="122">
        <f t="shared" ref="R8:R22" si="5">P8/F8</f>
        <v>2.5999999999999999E-2</v>
      </c>
      <c r="S8" s="123"/>
      <c r="T8" s="137"/>
      <c r="U8" s="138"/>
      <c r="V8" s="125"/>
      <c r="W8" s="125"/>
    </row>
    <row r="9" spans="1:25" ht="15" x14ac:dyDescent="0.25">
      <c r="A9" s="139"/>
      <c r="B9" s="140"/>
      <c r="C9" s="3" t="s">
        <v>16</v>
      </c>
      <c r="D9" s="3">
        <v>7460</v>
      </c>
      <c r="E9" s="141">
        <f t="shared" ref="E9:P9" si="6">+E10+E11</f>
        <v>51547909</v>
      </c>
      <c r="F9" s="142">
        <f t="shared" si="6"/>
        <v>326170</v>
      </c>
      <c r="G9" s="143">
        <f t="shared" si="6"/>
        <v>51221739</v>
      </c>
      <c r="H9" s="141">
        <f t="shared" si="6"/>
        <v>52898285</v>
      </c>
      <c r="I9" s="142">
        <f t="shared" si="6"/>
        <v>334719</v>
      </c>
      <c r="J9" s="142">
        <f>+J10+J11</f>
        <v>52563566</v>
      </c>
      <c r="K9" s="144">
        <f>+K10+K11</f>
        <v>0</v>
      </c>
      <c r="L9" s="145">
        <f t="shared" ref="L9" si="7">+L10+L11</f>
        <v>1350376</v>
      </c>
      <c r="M9" s="146">
        <f t="shared" si="6"/>
        <v>1341827</v>
      </c>
      <c r="N9" s="146">
        <f t="shared" si="6"/>
        <v>1341827</v>
      </c>
      <c r="O9" s="146">
        <f t="shared" si="6"/>
        <v>0</v>
      </c>
      <c r="P9" s="147">
        <f t="shared" si="6"/>
        <v>8549</v>
      </c>
      <c r="Q9" s="122">
        <f t="shared" ref="Q9:Q40" si="8">N9/G9</f>
        <v>2.6200000000000001E-2</v>
      </c>
      <c r="R9" s="122">
        <f t="shared" si="5"/>
        <v>2.6200000000000001E-2</v>
      </c>
      <c r="S9" s="123"/>
      <c r="T9" s="148" t="s">
        <v>77</v>
      </c>
      <c r="U9" s="149"/>
    </row>
    <row r="10" spans="1:25" ht="15" x14ac:dyDescent="0.25">
      <c r="A10" s="150"/>
      <c r="B10" s="91"/>
      <c r="C10" s="3"/>
      <c r="D10" s="3"/>
      <c r="E10" s="151">
        <f>+F10+G10</f>
        <v>49516730</v>
      </c>
      <c r="F10" s="152">
        <v>313154</v>
      </c>
      <c r="G10" s="153">
        <v>49203576</v>
      </c>
      <c r="H10" s="151">
        <v>50814225</v>
      </c>
      <c r="I10" s="152">
        <v>321363</v>
      </c>
      <c r="J10" s="152">
        <f>+H10-I10</f>
        <v>50492862</v>
      </c>
      <c r="K10" s="154"/>
      <c r="L10" s="155">
        <f>+M10+P10</f>
        <v>1297495</v>
      </c>
      <c r="M10" s="152">
        <f>+N10+O10</f>
        <v>1289286</v>
      </c>
      <c r="N10" s="152">
        <f>+J10-G10</f>
        <v>1289286</v>
      </c>
      <c r="O10" s="152"/>
      <c r="P10" s="153">
        <f>+I10-F10</f>
        <v>8209</v>
      </c>
      <c r="Q10" s="122">
        <f t="shared" si="8"/>
        <v>2.6200000000000001E-2</v>
      </c>
      <c r="R10" s="122">
        <f t="shared" si="5"/>
        <v>2.6200000000000001E-2</v>
      </c>
      <c r="S10" s="123"/>
      <c r="T10" s="156" t="s">
        <v>78</v>
      </c>
      <c r="U10" s="148" t="s">
        <v>79</v>
      </c>
      <c r="V10" s="157"/>
      <c r="X10" s="158"/>
    </row>
    <row r="11" spans="1:25" s="168" customFormat="1" ht="15" x14ac:dyDescent="0.25">
      <c r="A11" s="159"/>
      <c r="B11" s="160"/>
      <c r="C11" s="161"/>
      <c r="D11" s="161"/>
      <c r="E11" s="151">
        <f>+F11+G11</f>
        <v>2031179</v>
      </c>
      <c r="F11" s="162">
        <v>13016</v>
      </c>
      <c r="G11" s="153">
        <v>2018163</v>
      </c>
      <c r="H11" s="163">
        <v>2084060</v>
      </c>
      <c r="I11" s="162">
        <v>13356</v>
      </c>
      <c r="J11" s="152">
        <f>+H11-I11</f>
        <v>2070704</v>
      </c>
      <c r="K11" s="154"/>
      <c r="L11" s="155">
        <f>+M11+P11</f>
        <v>52881</v>
      </c>
      <c r="M11" s="152">
        <f>+N11+O11</f>
        <v>52541</v>
      </c>
      <c r="N11" s="152">
        <f>+J11-G11</f>
        <v>52541</v>
      </c>
      <c r="O11" s="152"/>
      <c r="P11" s="153">
        <f>+I11-F11</f>
        <v>340</v>
      </c>
      <c r="Q11" s="122">
        <f t="shared" si="8"/>
        <v>2.5999999999999999E-2</v>
      </c>
      <c r="R11" s="122">
        <f t="shared" si="5"/>
        <v>2.6100000000000002E-2</v>
      </c>
      <c r="S11" s="123"/>
      <c r="T11" s="164" t="s">
        <v>80</v>
      </c>
      <c r="U11" s="165" t="s">
        <v>81</v>
      </c>
      <c r="V11" s="166"/>
      <c r="W11" s="167"/>
    </row>
    <row r="12" spans="1:25" ht="15" x14ac:dyDescent="0.25">
      <c r="A12" s="150"/>
      <c r="B12" s="91"/>
      <c r="C12" s="89" t="s">
        <v>17</v>
      </c>
      <c r="D12" s="89">
        <v>7460</v>
      </c>
      <c r="E12" s="169">
        <f>SUM(E13:E16)</f>
        <v>475847370</v>
      </c>
      <c r="F12" s="5">
        <f>SUM(F13:F16)</f>
        <v>3650282</v>
      </c>
      <c r="G12" s="170">
        <f>SUM(G13:G16)</f>
        <v>472197088</v>
      </c>
      <c r="H12" s="5">
        <f t="shared" ref="H12:I12" si="9">SUM(H13:H16)</f>
        <v>488230459</v>
      </c>
      <c r="I12" s="5">
        <f t="shared" si="9"/>
        <v>3745288</v>
      </c>
      <c r="J12" s="5">
        <f>SUM(J13:J16)</f>
        <v>484485171</v>
      </c>
      <c r="K12" s="171">
        <f t="shared" ref="K12:P12" si="10">SUM(K13:K16)</f>
        <v>0</v>
      </c>
      <c r="L12" s="169">
        <f t="shared" si="10"/>
        <v>12383089</v>
      </c>
      <c r="M12" s="5">
        <f t="shared" si="10"/>
        <v>12288083</v>
      </c>
      <c r="N12" s="5">
        <f t="shared" si="10"/>
        <v>12288083</v>
      </c>
      <c r="O12" s="5">
        <f t="shared" si="10"/>
        <v>0</v>
      </c>
      <c r="P12" s="170">
        <f t="shared" si="10"/>
        <v>95006</v>
      </c>
      <c r="Q12" s="122">
        <f t="shared" si="8"/>
        <v>2.5999999999999999E-2</v>
      </c>
      <c r="R12" s="122">
        <f t="shared" si="5"/>
        <v>2.5999999999999999E-2</v>
      </c>
      <c r="S12" s="123"/>
      <c r="T12" s="148" t="s">
        <v>82</v>
      </c>
      <c r="U12" s="149"/>
    </row>
    <row r="13" spans="1:25" s="168" customFormat="1" ht="15" x14ac:dyDescent="0.25">
      <c r="A13" s="159"/>
      <c r="B13" s="160"/>
      <c r="C13" s="267"/>
      <c r="D13" s="267"/>
      <c r="E13" s="163">
        <f>+F13+G13</f>
        <v>434997770</v>
      </c>
      <c r="F13" s="162">
        <v>3384692</v>
      </c>
      <c r="G13" s="266">
        <v>431613078</v>
      </c>
      <c r="H13" s="163">
        <v>446310396</v>
      </c>
      <c r="I13" s="162">
        <v>3472738</v>
      </c>
      <c r="J13" s="162">
        <f>+H13-I13</f>
        <v>442837658</v>
      </c>
      <c r="K13" s="268"/>
      <c r="L13" s="265">
        <f>+M13+P13</f>
        <v>11312626</v>
      </c>
      <c r="M13" s="162">
        <f>+N13+O13</f>
        <v>11224580</v>
      </c>
      <c r="N13" s="162">
        <f>+J13-G13</f>
        <v>11224580</v>
      </c>
      <c r="O13" s="162"/>
      <c r="P13" s="266">
        <f>+I13-F13</f>
        <v>88046</v>
      </c>
      <c r="Q13" s="261">
        <f t="shared" si="8"/>
        <v>2.5999999999999999E-2</v>
      </c>
      <c r="R13" s="261">
        <f t="shared" si="5"/>
        <v>2.5999999999999999E-2</v>
      </c>
      <c r="S13" s="262"/>
      <c r="T13" s="164" t="s">
        <v>83</v>
      </c>
      <c r="U13" s="165" t="s">
        <v>84</v>
      </c>
      <c r="V13" s="166"/>
      <c r="W13" s="167"/>
    </row>
    <row r="14" spans="1:25" ht="15" x14ac:dyDescent="0.25">
      <c r="A14" s="150"/>
      <c r="B14" s="91"/>
      <c r="C14" s="90"/>
      <c r="D14" s="90"/>
      <c r="E14" s="151">
        <f>+F14+G14</f>
        <v>1257453</v>
      </c>
      <c r="F14" s="152"/>
      <c r="G14" s="153">
        <v>1257453</v>
      </c>
      <c r="H14" s="151">
        <v>1290401</v>
      </c>
      <c r="I14" s="152"/>
      <c r="J14" s="152">
        <f>+H14-I14</f>
        <v>1290401</v>
      </c>
      <c r="K14" s="154"/>
      <c r="L14" s="155">
        <f>+M14+P14</f>
        <v>32948</v>
      </c>
      <c r="M14" s="152">
        <f>+N14+O14</f>
        <v>32948</v>
      </c>
      <c r="N14" s="152">
        <f>+J14-G14</f>
        <v>32948</v>
      </c>
      <c r="O14" s="152"/>
      <c r="P14" s="153">
        <f>+I14-F14</f>
        <v>0</v>
      </c>
      <c r="Q14" s="122">
        <f t="shared" si="8"/>
        <v>2.6200000000000001E-2</v>
      </c>
      <c r="R14" s="122"/>
      <c r="S14" s="123"/>
      <c r="T14" s="156" t="s">
        <v>85</v>
      </c>
      <c r="U14" s="148" t="s">
        <v>79</v>
      </c>
      <c r="V14" s="157"/>
    </row>
    <row r="15" spans="1:25" ht="15" x14ac:dyDescent="0.25">
      <c r="A15" s="150"/>
      <c r="B15" s="91"/>
      <c r="C15" s="90"/>
      <c r="D15" s="90"/>
      <c r="E15" s="151">
        <f t="shared" ref="E15:E16" si="11">+F15+G15</f>
        <v>3102984</v>
      </c>
      <c r="F15" s="152"/>
      <c r="G15" s="153">
        <v>3102984</v>
      </c>
      <c r="H15" s="151">
        <v>3184284</v>
      </c>
      <c r="I15" s="152"/>
      <c r="J15" s="152">
        <f>+H15-I15</f>
        <v>3184284</v>
      </c>
      <c r="K15" s="154"/>
      <c r="L15" s="155">
        <f>+M15+P15</f>
        <v>81300</v>
      </c>
      <c r="M15" s="152">
        <f>+N15+O15</f>
        <v>81300</v>
      </c>
      <c r="N15" s="152">
        <f>+J15-G15</f>
        <v>81300</v>
      </c>
      <c r="O15" s="152"/>
      <c r="P15" s="153">
        <f>+I15-F15</f>
        <v>0</v>
      </c>
      <c r="Q15" s="122">
        <f t="shared" si="8"/>
        <v>2.6200000000000001E-2</v>
      </c>
      <c r="R15" s="122"/>
      <c r="S15" s="123"/>
      <c r="T15" s="156" t="s">
        <v>86</v>
      </c>
      <c r="U15" s="148" t="s">
        <v>87</v>
      </c>
      <c r="V15" s="157"/>
    </row>
    <row r="16" spans="1:25" ht="15" x14ac:dyDescent="0.25">
      <c r="A16" s="150"/>
      <c r="B16" s="91"/>
      <c r="C16" s="90"/>
      <c r="D16" s="90"/>
      <c r="E16" s="151">
        <f t="shared" si="11"/>
        <v>36489163</v>
      </c>
      <c r="F16" s="152">
        <v>265590</v>
      </c>
      <c r="G16" s="153">
        <v>36223573</v>
      </c>
      <c r="H16" s="151">
        <f>+E16*H2/E2</f>
        <v>37445378</v>
      </c>
      <c r="I16" s="152">
        <f>+F16*H2/E2</f>
        <v>272550</v>
      </c>
      <c r="J16" s="152">
        <f>+H16-I16</f>
        <v>37172828</v>
      </c>
      <c r="K16" s="154"/>
      <c r="L16" s="155">
        <f>+M16+P16</f>
        <v>956215</v>
      </c>
      <c r="M16" s="152">
        <f>+N16+O16</f>
        <v>949255</v>
      </c>
      <c r="N16" s="152">
        <f>+J16-G16</f>
        <v>949255</v>
      </c>
      <c r="O16" s="152"/>
      <c r="P16" s="153">
        <f>+I16-F16</f>
        <v>6960</v>
      </c>
      <c r="Q16" s="122">
        <f t="shared" si="8"/>
        <v>2.6200000000000001E-2</v>
      </c>
      <c r="R16" s="122">
        <f t="shared" si="5"/>
        <v>2.6200000000000001E-2</v>
      </c>
      <c r="S16" s="123"/>
      <c r="T16" s="156" t="s">
        <v>88</v>
      </c>
      <c r="U16" s="148" t="s">
        <v>89</v>
      </c>
      <c r="V16" s="157"/>
    </row>
    <row r="17" spans="1:23" ht="15.6" thickBot="1" x14ac:dyDescent="0.3">
      <c r="A17" s="172"/>
      <c r="B17" s="173"/>
      <c r="C17" s="174" t="s">
        <v>18</v>
      </c>
      <c r="D17" s="174">
        <v>7460</v>
      </c>
      <c r="E17" s="175">
        <f>+F17+G17</f>
        <v>71493611</v>
      </c>
      <c r="F17" s="10">
        <v>512966</v>
      </c>
      <c r="G17" s="176">
        <v>70980645</v>
      </c>
      <c r="H17" s="175">
        <v>73354967</v>
      </c>
      <c r="I17" s="10">
        <v>526319</v>
      </c>
      <c r="J17" s="10">
        <f>+H17-I17</f>
        <v>72828648</v>
      </c>
      <c r="K17" s="177"/>
      <c r="L17" s="178">
        <f>+M17+P17</f>
        <v>1861356</v>
      </c>
      <c r="M17" s="179">
        <f>+N17+O17</f>
        <v>1848003</v>
      </c>
      <c r="N17" s="179">
        <f>+J17-G17</f>
        <v>1848003</v>
      </c>
      <c r="O17" s="179"/>
      <c r="P17" s="180">
        <f>+I17-F17</f>
        <v>13353</v>
      </c>
      <c r="Q17" s="122">
        <f t="shared" si="8"/>
        <v>2.5999999999999999E-2</v>
      </c>
      <c r="R17" s="122">
        <f t="shared" si="5"/>
        <v>2.5999999999999999E-2</v>
      </c>
      <c r="S17" s="123"/>
      <c r="T17" s="148" t="s">
        <v>90</v>
      </c>
      <c r="U17" s="148" t="s">
        <v>81</v>
      </c>
      <c r="V17" s="157"/>
    </row>
    <row r="18" spans="1:23" ht="15" x14ac:dyDescent="0.25">
      <c r="A18" s="127" t="s">
        <v>29</v>
      </c>
      <c r="B18" s="128" t="s">
        <v>19</v>
      </c>
      <c r="C18" s="129" t="s">
        <v>28</v>
      </c>
      <c r="D18" s="129"/>
      <c r="E18" s="130">
        <f>E19+E24+E27+E28+E29</f>
        <v>121822051</v>
      </c>
      <c r="F18" s="131">
        <f t="shared" ref="F18:O18" si="12">+F19+F24+F27+F28+F29</f>
        <v>365480</v>
      </c>
      <c r="G18" s="132">
        <f t="shared" si="12"/>
        <v>121456571</v>
      </c>
      <c r="H18" s="130">
        <f t="shared" si="12"/>
        <v>125008951</v>
      </c>
      <c r="I18" s="131">
        <f t="shared" si="12"/>
        <v>375080</v>
      </c>
      <c r="J18" s="131">
        <f t="shared" si="12"/>
        <v>124633871</v>
      </c>
      <c r="K18" s="133">
        <f t="shared" si="12"/>
        <v>0</v>
      </c>
      <c r="L18" s="181">
        <f t="shared" si="12"/>
        <v>3186900</v>
      </c>
      <c r="M18" s="182">
        <f t="shared" si="12"/>
        <v>3177300</v>
      </c>
      <c r="N18" s="182">
        <f t="shared" si="12"/>
        <v>3177300</v>
      </c>
      <c r="O18" s="182">
        <f t="shared" si="12"/>
        <v>0</v>
      </c>
      <c r="P18" s="183">
        <f>+P19+P24+P27+P28+P29</f>
        <v>9600</v>
      </c>
      <c r="Q18" s="122">
        <f t="shared" si="8"/>
        <v>2.6200000000000001E-2</v>
      </c>
      <c r="R18" s="122">
        <f t="shared" si="5"/>
        <v>2.63E-2</v>
      </c>
      <c r="S18" s="123"/>
      <c r="T18" s="148"/>
      <c r="U18" s="148"/>
      <c r="V18" s="157"/>
    </row>
    <row r="19" spans="1:23" ht="15" x14ac:dyDescent="0.25">
      <c r="A19" s="139"/>
      <c r="B19" s="184"/>
      <c r="C19" s="88" t="s">
        <v>20</v>
      </c>
      <c r="D19" s="88">
        <v>3000</v>
      </c>
      <c r="E19" s="141">
        <f>SUM(E20:E23)</f>
        <v>28734347</v>
      </c>
      <c r="F19" s="142">
        <f t="shared" ref="F19:I19" si="13">SUM(F20:F23)</f>
        <v>365480</v>
      </c>
      <c r="G19" s="143">
        <f t="shared" si="13"/>
        <v>28368867</v>
      </c>
      <c r="H19" s="141">
        <f t="shared" si="13"/>
        <v>29481986</v>
      </c>
      <c r="I19" s="142">
        <f t="shared" si="13"/>
        <v>375080</v>
      </c>
      <c r="J19" s="142">
        <f>SUM(J20:J23)</f>
        <v>29106906</v>
      </c>
      <c r="K19" s="144">
        <f>SUM(K20:K23)</f>
        <v>0</v>
      </c>
      <c r="L19" s="145">
        <f>SUM(L20:L23)</f>
        <v>747639</v>
      </c>
      <c r="M19" s="146">
        <f>SUM(M20:M23)</f>
        <v>738039</v>
      </c>
      <c r="N19" s="146">
        <f>SUM(N20:N23)</f>
        <v>738039</v>
      </c>
      <c r="O19" s="146">
        <f t="shared" ref="O19" si="14">SUM(O20:O23)</f>
        <v>0</v>
      </c>
      <c r="P19" s="147">
        <f>SUM(P20:P23)</f>
        <v>9600</v>
      </c>
      <c r="Q19" s="122">
        <f t="shared" si="8"/>
        <v>2.5999999999999999E-2</v>
      </c>
      <c r="R19" s="122">
        <f t="shared" si="5"/>
        <v>2.63E-2</v>
      </c>
      <c r="S19" s="123"/>
      <c r="T19" s="148" t="s">
        <v>91</v>
      </c>
      <c r="U19" s="148"/>
      <c r="V19" s="157"/>
    </row>
    <row r="20" spans="1:23" s="204" customFormat="1" ht="15" x14ac:dyDescent="0.25">
      <c r="A20" s="196"/>
      <c r="B20" s="197"/>
      <c r="C20" s="198"/>
      <c r="D20" s="198"/>
      <c r="E20" s="200">
        <f>+F20+G20</f>
        <v>21760767</v>
      </c>
      <c r="F20" s="199">
        <v>103416</v>
      </c>
      <c r="G20" s="263">
        <v>21657351</v>
      </c>
      <c r="H20" s="200">
        <v>22326562</v>
      </c>
      <c r="I20" s="199">
        <v>106096</v>
      </c>
      <c r="J20" s="199">
        <f>+H20-I20</f>
        <v>22220466</v>
      </c>
      <c r="K20" s="264"/>
      <c r="L20" s="265">
        <f>+M20+P20</f>
        <v>565795</v>
      </c>
      <c r="M20" s="162">
        <f>+N20+O20</f>
        <v>563115</v>
      </c>
      <c r="N20" s="162">
        <f>+J20-G20</f>
        <v>563115</v>
      </c>
      <c r="O20" s="162"/>
      <c r="P20" s="266">
        <f>+I20-F20</f>
        <v>2680</v>
      </c>
      <c r="Q20" s="261">
        <f t="shared" si="8"/>
        <v>2.5999999999999999E-2</v>
      </c>
      <c r="R20" s="261">
        <f t="shared" si="5"/>
        <v>2.5899999999999999E-2</v>
      </c>
      <c r="S20" s="262"/>
      <c r="T20" s="164" t="s">
        <v>83</v>
      </c>
      <c r="U20" s="201" t="s">
        <v>84</v>
      </c>
      <c r="V20" s="202"/>
      <c r="W20" s="203"/>
    </row>
    <row r="21" spans="1:23" s="195" customFormat="1" ht="15" x14ac:dyDescent="0.25">
      <c r="A21" s="185"/>
      <c r="B21" s="186"/>
      <c r="C21" s="187"/>
      <c r="D21" s="187"/>
      <c r="E21" s="188">
        <f>+F21+G21</f>
        <v>364400</v>
      </c>
      <c r="F21" s="189">
        <v>1304</v>
      </c>
      <c r="G21" s="190">
        <v>363096</v>
      </c>
      <c r="H21" s="188">
        <v>373972</v>
      </c>
      <c r="I21" s="189">
        <v>1336</v>
      </c>
      <c r="J21" s="189">
        <f>+H21-I21</f>
        <v>372636</v>
      </c>
      <c r="K21" s="191"/>
      <c r="L21" s="155">
        <f>+M21+P21</f>
        <v>9572</v>
      </c>
      <c r="M21" s="152">
        <f>+N21+O21</f>
        <v>9540</v>
      </c>
      <c r="N21" s="152">
        <f>+J21-G21</f>
        <v>9540</v>
      </c>
      <c r="O21" s="152"/>
      <c r="P21" s="153">
        <f>+I21-F21</f>
        <v>32</v>
      </c>
      <c r="Q21" s="122">
        <f t="shared" si="8"/>
        <v>2.63E-2</v>
      </c>
      <c r="R21" s="122">
        <f t="shared" si="5"/>
        <v>2.4500000000000001E-2</v>
      </c>
      <c r="S21" s="123"/>
      <c r="T21" s="156" t="s">
        <v>92</v>
      </c>
      <c r="U21" s="192" t="s">
        <v>84</v>
      </c>
      <c r="V21" s="193"/>
      <c r="W21" s="194"/>
    </row>
    <row r="22" spans="1:23" s="204" customFormat="1" ht="15" x14ac:dyDescent="0.25">
      <c r="A22" s="196"/>
      <c r="B22" s="197"/>
      <c r="C22" s="198"/>
      <c r="D22" s="198"/>
      <c r="E22" s="188">
        <f t="shared" ref="E22:E23" si="15">+F22+G22</f>
        <v>5549304</v>
      </c>
      <c r="F22" s="199">
        <v>260760</v>
      </c>
      <c r="G22" s="190">
        <v>5288544</v>
      </c>
      <c r="H22" s="200">
        <v>5693808</v>
      </c>
      <c r="I22" s="199">
        <v>267648</v>
      </c>
      <c r="J22" s="189">
        <f>+H22-I22</f>
        <v>5426160</v>
      </c>
      <c r="K22" s="191"/>
      <c r="L22" s="155">
        <f t="shared" ref="L22:L23" si="16">+M22+P22</f>
        <v>144504</v>
      </c>
      <c r="M22" s="152">
        <f t="shared" ref="M22:M23" si="17">+N22+O22</f>
        <v>137616</v>
      </c>
      <c r="N22" s="152">
        <f t="shared" ref="N22:N23" si="18">+J22-G22</f>
        <v>137616</v>
      </c>
      <c r="O22" s="152"/>
      <c r="P22" s="153">
        <f t="shared" ref="P22:P23" si="19">+I22-F22</f>
        <v>6888</v>
      </c>
      <c r="Q22" s="122">
        <f t="shared" si="8"/>
        <v>2.5999999999999999E-2</v>
      </c>
      <c r="R22" s="122">
        <f t="shared" si="5"/>
        <v>2.64E-2</v>
      </c>
      <c r="S22" s="123"/>
      <c r="T22" s="164" t="s">
        <v>93</v>
      </c>
      <c r="U22" s="201" t="s">
        <v>81</v>
      </c>
      <c r="V22" s="202"/>
      <c r="W22" s="203"/>
    </row>
    <row r="23" spans="1:23" s="195" customFormat="1" ht="15" x14ac:dyDescent="0.25">
      <c r="A23" s="185"/>
      <c r="B23" s="186"/>
      <c r="C23" s="187"/>
      <c r="D23" s="187"/>
      <c r="E23" s="188">
        <f t="shared" si="15"/>
        <v>1059876</v>
      </c>
      <c r="F23" s="189">
        <v>0</v>
      </c>
      <c r="G23" s="190">
        <v>1059876</v>
      </c>
      <c r="H23" s="188">
        <v>1087644</v>
      </c>
      <c r="I23" s="189">
        <v>0</v>
      </c>
      <c r="J23" s="189">
        <f>+H23-I23</f>
        <v>1087644</v>
      </c>
      <c r="K23" s="191"/>
      <c r="L23" s="155">
        <f t="shared" si="16"/>
        <v>27768</v>
      </c>
      <c r="M23" s="152">
        <f t="shared" si="17"/>
        <v>27768</v>
      </c>
      <c r="N23" s="152">
        <f t="shared" si="18"/>
        <v>27768</v>
      </c>
      <c r="O23" s="152"/>
      <c r="P23" s="153">
        <f t="shared" si="19"/>
        <v>0</v>
      </c>
      <c r="Q23" s="122">
        <f t="shared" si="8"/>
        <v>2.6200000000000001E-2</v>
      </c>
      <c r="R23" s="122"/>
      <c r="S23" s="123"/>
      <c r="T23" s="156" t="s">
        <v>94</v>
      </c>
      <c r="U23" s="192" t="s">
        <v>87</v>
      </c>
      <c r="V23" s="193"/>
      <c r="W23" s="194"/>
    </row>
    <row r="24" spans="1:23" ht="15" x14ac:dyDescent="0.25">
      <c r="A24" s="150"/>
      <c r="B24" s="12"/>
      <c r="C24" s="89" t="s">
        <v>21</v>
      </c>
      <c r="D24" s="89">
        <v>1000</v>
      </c>
      <c r="E24" s="169">
        <f>+F24+G24</f>
        <v>171559</v>
      </c>
      <c r="F24" s="5"/>
      <c r="G24" s="170">
        <v>171559</v>
      </c>
      <c r="H24" s="169">
        <v>176069</v>
      </c>
      <c r="I24" s="5"/>
      <c r="J24" s="5">
        <f>+H24-I24</f>
        <v>176069</v>
      </c>
      <c r="K24" s="171"/>
      <c r="L24" s="205">
        <f>+M24+P24</f>
        <v>4510</v>
      </c>
      <c r="M24" s="206">
        <f>+N24+O24</f>
        <v>4510</v>
      </c>
      <c r="N24" s="206">
        <f>+J24-G24</f>
        <v>4510</v>
      </c>
      <c r="O24" s="206"/>
      <c r="P24" s="170">
        <f>+I24-F24</f>
        <v>0</v>
      </c>
      <c r="Q24" s="122">
        <f t="shared" si="8"/>
        <v>2.63E-2</v>
      </c>
      <c r="R24" s="122"/>
      <c r="S24" s="123"/>
      <c r="T24" s="148" t="s">
        <v>95</v>
      </c>
      <c r="U24" s="148"/>
      <c r="V24" s="157"/>
    </row>
    <row r="25" spans="1:23" s="195" customFormat="1" ht="15" x14ac:dyDescent="0.25">
      <c r="A25" s="185"/>
      <c r="B25" s="186"/>
      <c r="C25" s="207"/>
      <c r="D25" s="207"/>
      <c r="E25" s="188"/>
      <c r="F25" s="189"/>
      <c r="G25" s="190"/>
      <c r="H25" s="188"/>
      <c r="I25" s="189"/>
      <c r="J25" s="189"/>
      <c r="K25" s="191"/>
      <c r="L25" s="208"/>
      <c r="M25" s="152"/>
      <c r="N25" s="209"/>
      <c r="O25" s="209"/>
      <c r="P25" s="210"/>
      <c r="Q25" s="122"/>
      <c r="R25" s="122"/>
      <c r="S25" s="123"/>
      <c r="T25" s="156" t="s">
        <v>96</v>
      </c>
      <c r="U25" s="192" t="s">
        <v>81</v>
      </c>
      <c r="V25" s="193"/>
      <c r="W25" s="194"/>
    </row>
    <row r="26" spans="1:23" s="195" customFormat="1" ht="15" x14ac:dyDescent="0.25">
      <c r="A26" s="185"/>
      <c r="B26" s="186"/>
      <c r="C26" s="207"/>
      <c r="D26" s="207"/>
      <c r="E26" s="188"/>
      <c r="F26" s="189"/>
      <c r="G26" s="190"/>
      <c r="H26" s="188"/>
      <c r="I26" s="189"/>
      <c r="J26" s="189"/>
      <c r="K26" s="191"/>
      <c r="L26" s="208"/>
      <c r="M26" s="152"/>
      <c r="N26" s="209"/>
      <c r="O26" s="209"/>
      <c r="P26" s="210"/>
      <c r="Q26" s="122"/>
      <c r="R26" s="122"/>
      <c r="S26" s="123"/>
      <c r="T26" s="156" t="s">
        <v>83</v>
      </c>
      <c r="U26" s="192" t="s">
        <v>84</v>
      </c>
      <c r="V26" s="193"/>
      <c r="W26" s="194"/>
    </row>
    <row r="27" spans="1:23" ht="15" x14ac:dyDescent="0.25">
      <c r="A27" s="150"/>
      <c r="B27" s="12"/>
      <c r="C27" s="89" t="s">
        <v>22</v>
      </c>
      <c r="D27" s="89">
        <v>1000</v>
      </c>
      <c r="E27" s="145">
        <f>+F27+G27</f>
        <v>57512437</v>
      </c>
      <c r="F27" s="146"/>
      <c r="G27" s="147">
        <v>57512437</v>
      </c>
      <c r="H27" s="145">
        <f>+E27*H2/E2</f>
        <v>59019576</v>
      </c>
      <c r="I27" s="146"/>
      <c r="J27" s="146">
        <f t="shared" ref="J27:J32" si="20">+H27-I27</f>
        <v>59019576</v>
      </c>
      <c r="K27" s="211"/>
      <c r="L27" s="205">
        <f>+M27+P27</f>
        <v>1507139</v>
      </c>
      <c r="M27" s="206">
        <f>+N27+O27</f>
        <v>1507139</v>
      </c>
      <c r="N27" s="206">
        <f>+J27-G27</f>
        <v>1507139</v>
      </c>
      <c r="O27" s="206"/>
      <c r="P27" s="170">
        <f t="shared" ref="P27:P34" si="21">+I27-F27</f>
        <v>0</v>
      </c>
      <c r="Q27" s="122">
        <f t="shared" si="8"/>
        <v>2.6200000000000001E-2</v>
      </c>
      <c r="R27" s="122"/>
      <c r="S27" s="212"/>
      <c r="T27" s="148" t="s">
        <v>97</v>
      </c>
      <c r="U27" s="148" t="s">
        <v>87</v>
      </c>
      <c r="V27" s="157"/>
    </row>
    <row r="28" spans="1:23" ht="15" x14ac:dyDescent="0.25">
      <c r="A28" s="150"/>
      <c r="B28" s="12"/>
      <c r="C28" s="89" t="s">
        <v>23</v>
      </c>
      <c r="D28" s="89">
        <v>1000</v>
      </c>
      <c r="E28" s="145">
        <f t="shared" ref="E28:E29" si="22">+F28+G28</f>
        <v>1603517</v>
      </c>
      <c r="F28" s="146"/>
      <c r="G28" s="147">
        <v>1603517</v>
      </c>
      <c r="H28" s="145">
        <v>1645534</v>
      </c>
      <c r="I28" s="146"/>
      <c r="J28" s="146">
        <f t="shared" si="20"/>
        <v>1645534</v>
      </c>
      <c r="K28" s="211"/>
      <c r="L28" s="205">
        <f>+M28+P28</f>
        <v>42017</v>
      </c>
      <c r="M28" s="206">
        <f>+N28+O28</f>
        <v>42017</v>
      </c>
      <c r="N28" s="206">
        <f>+J28-G28</f>
        <v>42017</v>
      </c>
      <c r="O28" s="206"/>
      <c r="P28" s="170">
        <f t="shared" si="21"/>
        <v>0</v>
      </c>
      <c r="Q28" s="122">
        <f t="shared" si="8"/>
        <v>2.6200000000000001E-2</v>
      </c>
      <c r="R28" s="122"/>
      <c r="S28" s="123"/>
      <c r="T28" s="148" t="s">
        <v>98</v>
      </c>
      <c r="U28" s="148" t="s">
        <v>84</v>
      </c>
      <c r="V28" s="157"/>
    </row>
    <row r="29" spans="1:23" ht="15.6" thickBot="1" x14ac:dyDescent="0.3">
      <c r="A29" s="139"/>
      <c r="B29" s="184"/>
      <c r="C29" s="90" t="s">
        <v>24</v>
      </c>
      <c r="D29" s="90">
        <v>7460</v>
      </c>
      <c r="E29" s="145">
        <f t="shared" si="22"/>
        <v>33800191</v>
      </c>
      <c r="F29" s="146"/>
      <c r="G29" s="147">
        <v>33800191</v>
      </c>
      <c r="H29" s="145">
        <v>34685786</v>
      </c>
      <c r="I29" s="146"/>
      <c r="J29" s="146">
        <f t="shared" si="20"/>
        <v>34685786</v>
      </c>
      <c r="K29" s="211"/>
      <c r="L29" s="213">
        <f>+M29+P29</f>
        <v>885595</v>
      </c>
      <c r="M29" s="179">
        <f>+N29+O29</f>
        <v>885595</v>
      </c>
      <c r="N29" s="179">
        <f>+J29-G29</f>
        <v>885595</v>
      </c>
      <c r="O29" s="179"/>
      <c r="P29" s="180">
        <f t="shared" si="21"/>
        <v>0</v>
      </c>
      <c r="Q29" s="122">
        <f t="shared" si="8"/>
        <v>2.6200000000000001E-2</v>
      </c>
      <c r="R29" s="122"/>
      <c r="S29" s="212"/>
      <c r="T29" s="148" t="s">
        <v>99</v>
      </c>
      <c r="U29" s="148" t="s">
        <v>100</v>
      </c>
      <c r="V29" s="157"/>
    </row>
    <row r="30" spans="1:23" ht="15.6" thickBot="1" x14ac:dyDescent="0.3">
      <c r="A30" s="214" t="s">
        <v>30</v>
      </c>
      <c r="B30" s="215" t="s">
        <v>1</v>
      </c>
      <c r="C30" s="215" t="s">
        <v>8</v>
      </c>
      <c r="D30" s="216">
        <v>1000</v>
      </c>
      <c r="E30" s="217">
        <f>+F30+G30</f>
        <v>563112</v>
      </c>
      <c r="F30" s="218"/>
      <c r="G30" s="219">
        <v>563112</v>
      </c>
      <c r="H30" s="217">
        <v>577866</v>
      </c>
      <c r="I30" s="218"/>
      <c r="J30" s="218">
        <f t="shared" si="20"/>
        <v>577866</v>
      </c>
      <c r="K30" s="220"/>
      <c r="L30" s="221">
        <f>+M30+P30</f>
        <v>14754</v>
      </c>
      <c r="M30" s="218">
        <f>+N30+O30</f>
        <v>14754</v>
      </c>
      <c r="N30" s="218">
        <f>+J30-G30</f>
        <v>14754</v>
      </c>
      <c r="O30" s="218"/>
      <c r="P30" s="219">
        <f t="shared" si="21"/>
        <v>0</v>
      </c>
      <c r="Q30" s="122">
        <f t="shared" si="8"/>
        <v>2.6200000000000001E-2</v>
      </c>
      <c r="R30" s="122"/>
      <c r="S30" s="123"/>
      <c r="T30" s="148" t="s">
        <v>101</v>
      </c>
      <c r="U30" s="148" t="s">
        <v>87</v>
      </c>
      <c r="V30" s="157"/>
    </row>
    <row r="31" spans="1:23" ht="15.6" thickBot="1" x14ac:dyDescent="0.3">
      <c r="A31" s="214" t="s">
        <v>31</v>
      </c>
      <c r="B31" s="215" t="s">
        <v>2</v>
      </c>
      <c r="C31" s="215" t="s">
        <v>9</v>
      </c>
      <c r="D31" s="216">
        <v>7470</v>
      </c>
      <c r="E31" s="217">
        <f t="shared" ref="E31:E33" si="23">+F31+G31</f>
        <v>1061038</v>
      </c>
      <c r="F31" s="218"/>
      <c r="G31" s="219">
        <v>1061038</v>
      </c>
      <c r="H31" s="217">
        <v>1088822</v>
      </c>
      <c r="I31" s="218"/>
      <c r="J31" s="218">
        <f t="shared" si="20"/>
        <v>1088822</v>
      </c>
      <c r="K31" s="220"/>
      <c r="L31" s="221">
        <f t="shared" ref="L31:L33" si="24">+M31+P31</f>
        <v>27784</v>
      </c>
      <c r="M31" s="218">
        <f t="shared" ref="M31:M33" si="25">+N31+O31</f>
        <v>27784</v>
      </c>
      <c r="N31" s="218">
        <f t="shared" ref="N31:N33" si="26">+J31-G31</f>
        <v>27784</v>
      </c>
      <c r="O31" s="218"/>
      <c r="P31" s="219">
        <f t="shared" si="21"/>
        <v>0</v>
      </c>
      <c r="Q31" s="122">
        <f t="shared" si="8"/>
        <v>2.6200000000000001E-2</v>
      </c>
      <c r="R31" s="122"/>
      <c r="S31" s="123"/>
      <c r="T31" s="148" t="s">
        <v>102</v>
      </c>
      <c r="U31" s="148" t="s">
        <v>87</v>
      </c>
      <c r="V31" s="157"/>
    </row>
    <row r="32" spans="1:23" ht="15.6" thickBot="1" x14ac:dyDescent="0.3">
      <c r="A32" s="214" t="s">
        <v>32</v>
      </c>
      <c r="B32" s="215" t="s">
        <v>3</v>
      </c>
      <c r="C32" s="215" t="s">
        <v>10</v>
      </c>
      <c r="D32" s="216">
        <v>1000</v>
      </c>
      <c r="E32" s="217">
        <f t="shared" si="23"/>
        <v>535425</v>
      </c>
      <c r="F32" s="218"/>
      <c r="G32" s="219">
        <v>535425</v>
      </c>
      <c r="H32" s="217">
        <v>549020</v>
      </c>
      <c r="I32" s="218"/>
      <c r="J32" s="218">
        <f t="shared" si="20"/>
        <v>549020</v>
      </c>
      <c r="K32" s="220"/>
      <c r="L32" s="221">
        <f t="shared" si="24"/>
        <v>13595</v>
      </c>
      <c r="M32" s="218">
        <f t="shared" si="25"/>
        <v>13595</v>
      </c>
      <c r="N32" s="218">
        <f t="shared" si="26"/>
        <v>13595</v>
      </c>
      <c r="O32" s="218"/>
      <c r="P32" s="219">
        <f t="shared" si="21"/>
        <v>0</v>
      </c>
      <c r="Q32" s="122">
        <f t="shared" si="8"/>
        <v>2.5399999999999999E-2</v>
      </c>
      <c r="R32" s="122"/>
      <c r="S32" s="123"/>
      <c r="T32" s="148" t="s">
        <v>109</v>
      </c>
      <c r="U32" s="148" t="s">
        <v>87</v>
      </c>
      <c r="V32" s="157"/>
    </row>
    <row r="33" spans="1:22" ht="15.6" thickBot="1" x14ac:dyDescent="0.3">
      <c r="A33" s="214" t="s">
        <v>33</v>
      </c>
      <c r="B33" s="215" t="s">
        <v>4</v>
      </c>
      <c r="C33" s="215" t="s">
        <v>11</v>
      </c>
      <c r="D33" s="216">
        <v>1000</v>
      </c>
      <c r="E33" s="217">
        <f t="shared" si="23"/>
        <v>178668</v>
      </c>
      <c r="F33" s="218"/>
      <c r="G33" s="219">
        <f>196147-17479</f>
        <v>178668</v>
      </c>
      <c r="H33" s="217">
        <v>201286</v>
      </c>
      <c r="I33" s="218"/>
      <c r="J33" s="218">
        <f>+H33-I33-17479</f>
        <v>183807</v>
      </c>
      <c r="K33" s="220">
        <v>17479</v>
      </c>
      <c r="L33" s="221">
        <f t="shared" si="24"/>
        <v>22618</v>
      </c>
      <c r="M33" s="218">
        <f t="shared" si="25"/>
        <v>22618</v>
      </c>
      <c r="N33" s="218">
        <f t="shared" si="26"/>
        <v>5139</v>
      </c>
      <c r="O33" s="218">
        <f>+K33</f>
        <v>17479</v>
      </c>
      <c r="P33" s="219">
        <f t="shared" si="21"/>
        <v>0</v>
      </c>
      <c r="Q33" s="122">
        <f t="shared" si="8"/>
        <v>2.8799999999999999E-2</v>
      </c>
      <c r="R33" s="122"/>
      <c r="S33" s="123"/>
      <c r="T33" s="222" t="s">
        <v>103</v>
      </c>
      <c r="U33" s="148" t="s">
        <v>84</v>
      </c>
      <c r="V33" s="157"/>
    </row>
    <row r="34" spans="1:22" ht="15" x14ac:dyDescent="0.25">
      <c r="A34" s="223" t="s">
        <v>34</v>
      </c>
      <c r="B34" s="128" t="s">
        <v>0</v>
      </c>
      <c r="C34" s="224" t="s">
        <v>12</v>
      </c>
      <c r="D34" s="224"/>
      <c r="E34" s="225">
        <f>+F34+G34</f>
        <v>61699835</v>
      </c>
      <c r="F34" s="226"/>
      <c r="G34" s="227">
        <v>61699835</v>
      </c>
      <c r="H34" s="226">
        <f>+I34+J34+K34</f>
        <v>65931607</v>
      </c>
      <c r="I34" s="226">
        <f t="shared" ref="I34" si="27">SUM(I35:I37)</f>
        <v>0</v>
      </c>
      <c r="J34" s="226">
        <f>+G34+1683360</f>
        <v>63383195</v>
      </c>
      <c r="K34" s="228">
        <v>2548412</v>
      </c>
      <c r="L34" s="229">
        <f>+M34+P34</f>
        <v>4231772</v>
      </c>
      <c r="M34" s="226">
        <f>+N34+O34</f>
        <v>4231772</v>
      </c>
      <c r="N34" s="226">
        <f>+J34-G34</f>
        <v>1683360</v>
      </c>
      <c r="O34" s="226">
        <f>+K34</f>
        <v>2548412</v>
      </c>
      <c r="P34" s="227">
        <f t="shared" si="21"/>
        <v>0</v>
      </c>
      <c r="Q34" s="122">
        <f>N34/G34</f>
        <v>2.7300000000000001E-2</v>
      </c>
      <c r="R34" s="122"/>
      <c r="S34" s="123"/>
      <c r="T34" s="222"/>
      <c r="U34" s="222"/>
      <c r="V34" s="230"/>
    </row>
    <row r="35" spans="1:22" ht="15" x14ac:dyDescent="0.3">
      <c r="A35" s="231"/>
      <c r="B35" s="184"/>
      <c r="C35" s="7" t="s">
        <v>12</v>
      </c>
      <c r="D35" s="7">
        <v>1000</v>
      </c>
      <c r="E35" s="232"/>
      <c r="F35" s="233"/>
      <c r="G35" s="234"/>
      <c r="H35" s="232"/>
      <c r="I35" s="233"/>
      <c r="J35" s="233"/>
      <c r="K35" s="235"/>
      <c r="L35" s="236"/>
      <c r="M35" s="233"/>
      <c r="N35" s="233"/>
      <c r="O35" s="233"/>
      <c r="P35" s="234"/>
      <c r="Q35" s="122"/>
      <c r="R35" s="122"/>
      <c r="S35" s="123"/>
      <c r="T35" s="237" t="s">
        <v>104</v>
      </c>
      <c r="U35" s="148" t="s">
        <v>87</v>
      </c>
      <c r="V35" s="157"/>
    </row>
    <row r="36" spans="1:22" ht="15" x14ac:dyDescent="0.3">
      <c r="A36" s="238"/>
      <c r="B36" s="12"/>
      <c r="C36" s="149" t="s">
        <v>12</v>
      </c>
      <c r="D36" s="149">
        <v>7460</v>
      </c>
      <c r="E36" s="232"/>
      <c r="F36" s="233"/>
      <c r="G36" s="234"/>
      <c r="H36" s="232"/>
      <c r="I36" s="233"/>
      <c r="J36" s="233"/>
      <c r="K36" s="235"/>
      <c r="L36" s="236"/>
      <c r="M36" s="152"/>
      <c r="N36" s="152"/>
      <c r="O36" s="152"/>
      <c r="P36" s="153"/>
      <c r="Q36" s="122"/>
      <c r="R36" s="122"/>
      <c r="S36" s="123"/>
      <c r="T36" s="237" t="s">
        <v>105</v>
      </c>
      <c r="U36" s="148" t="s">
        <v>87</v>
      </c>
      <c r="V36" s="157"/>
    </row>
    <row r="37" spans="1:22" ht="15.6" thickBot="1" x14ac:dyDescent="0.35">
      <c r="A37" s="239"/>
      <c r="B37" s="240"/>
      <c r="C37" s="241" t="s">
        <v>12</v>
      </c>
      <c r="D37" s="241">
        <v>7460</v>
      </c>
      <c r="E37" s="232"/>
      <c r="F37" s="233"/>
      <c r="G37" s="234"/>
      <c r="H37" s="232"/>
      <c r="I37" s="233"/>
      <c r="J37" s="233"/>
      <c r="K37" s="235"/>
      <c r="L37" s="242"/>
      <c r="M37" s="243"/>
      <c r="N37" s="243"/>
      <c r="O37" s="243"/>
      <c r="P37" s="244"/>
      <c r="Q37" s="122"/>
      <c r="R37" s="122"/>
      <c r="S37" s="123"/>
      <c r="T37" s="237" t="s">
        <v>106</v>
      </c>
      <c r="U37" s="148" t="s">
        <v>100</v>
      </c>
      <c r="V37" s="157"/>
    </row>
    <row r="38" spans="1:22" ht="15" x14ac:dyDescent="0.3">
      <c r="A38" s="223" t="s">
        <v>35</v>
      </c>
      <c r="B38" s="128" t="s">
        <v>5</v>
      </c>
      <c r="C38" s="224" t="s">
        <v>28</v>
      </c>
      <c r="D38" s="224"/>
      <c r="E38" s="225">
        <f t="shared" ref="E38:F38" si="28">SUM(E39:E40)</f>
        <v>634543</v>
      </c>
      <c r="F38" s="226">
        <f t="shared" si="28"/>
        <v>0</v>
      </c>
      <c r="G38" s="227">
        <f t="shared" ref="G38:P38" si="29">SUM(G39:G40)</f>
        <v>634543</v>
      </c>
      <c r="H38" s="225">
        <f t="shared" si="29"/>
        <v>651168</v>
      </c>
      <c r="I38" s="226">
        <f t="shared" si="29"/>
        <v>0</v>
      </c>
      <c r="J38" s="226">
        <f>SUM(J39:J40)</f>
        <v>651168</v>
      </c>
      <c r="K38" s="228">
        <f>SUM(K39:K40)</f>
        <v>0</v>
      </c>
      <c r="L38" s="225">
        <f t="shared" si="29"/>
        <v>16625</v>
      </c>
      <c r="M38" s="226">
        <f t="shared" si="29"/>
        <v>16625</v>
      </c>
      <c r="N38" s="226">
        <f t="shared" si="29"/>
        <v>16625</v>
      </c>
      <c r="O38" s="226"/>
      <c r="P38" s="227">
        <f t="shared" si="29"/>
        <v>0</v>
      </c>
      <c r="Q38" s="122">
        <f t="shared" si="8"/>
        <v>2.6200000000000001E-2</v>
      </c>
      <c r="R38" s="122"/>
      <c r="S38" s="123"/>
      <c r="T38" s="237"/>
      <c r="U38" s="148"/>
      <c r="V38" s="157"/>
    </row>
    <row r="39" spans="1:22" ht="15" x14ac:dyDescent="0.25">
      <c r="A39" s="245"/>
      <c r="B39" s="246"/>
      <c r="C39" s="7" t="s">
        <v>13</v>
      </c>
      <c r="D39" s="7">
        <v>7470</v>
      </c>
      <c r="E39" s="247">
        <f>+F39+G39</f>
        <v>329729</v>
      </c>
      <c r="F39" s="8"/>
      <c r="G39" s="248">
        <v>329729</v>
      </c>
      <c r="H39" s="247">
        <v>338368</v>
      </c>
      <c r="I39" s="8"/>
      <c r="J39" s="8">
        <f>+H39-I39</f>
        <v>338368</v>
      </c>
      <c r="K39" s="249"/>
      <c r="L39" s="250">
        <f>+M39+P39</f>
        <v>8639</v>
      </c>
      <c r="M39" s="8">
        <f>+N39+O39</f>
        <v>8639</v>
      </c>
      <c r="N39" s="8">
        <f>+J39-G39</f>
        <v>8639</v>
      </c>
      <c r="O39" s="8"/>
      <c r="P39" s="248"/>
      <c r="Q39" s="122">
        <f t="shared" si="8"/>
        <v>2.6200000000000001E-2</v>
      </c>
      <c r="R39" s="122"/>
      <c r="S39" s="123"/>
      <c r="T39" s="148" t="s">
        <v>107</v>
      </c>
      <c r="U39" s="148" t="s">
        <v>87</v>
      </c>
      <c r="V39" s="157"/>
    </row>
    <row r="40" spans="1:22" ht="15.6" thickBot="1" x14ac:dyDescent="0.3">
      <c r="A40" s="239"/>
      <c r="B40" s="240"/>
      <c r="C40" s="241" t="s">
        <v>14</v>
      </c>
      <c r="D40" s="241">
        <v>3000</v>
      </c>
      <c r="E40" s="251">
        <f>+F40+G40</f>
        <v>304814</v>
      </c>
      <c r="F40" s="252"/>
      <c r="G40" s="253">
        <v>304814</v>
      </c>
      <c r="H40" s="251">
        <v>312800</v>
      </c>
      <c r="I40" s="252"/>
      <c r="J40" s="252">
        <f>+H40-I40</f>
        <v>312800</v>
      </c>
      <c r="K40" s="254"/>
      <c r="L40" s="255">
        <f>+M40+P40</f>
        <v>7986</v>
      </c>
      <c r="M40" s="179">
        <f>+N40+O40</f>
        <v>7986</v>
      </c>
      <c r="N40" s="179">
        <f>+J40-G40</f>
        <v>7986</v>
      </c>
      <c r="O40" s="179"/>
      <c r="P40" s="256"/>
      <c r="Q40" s="122">
        <f t="shared" si="8"/>
        <v>2.6200000000000001E-2</v>
      </c>
      <c r="R40" s="122"/>
      <c r="S40" s="123"/>
      <c r="T40" s="257" t="s">
        <v>108</v>
      </c>
      <c r="U40" s="257" t="s">
        <v>89</v>
      </c>
      <c r="V40" s="157"/>
    </row>
    <row r="41" spans="1:22" x14ac:dyDescent="0.25">
      <c r="E41" s="9"/>
      <c r="F41" s="9"/>
      <c r="G41" s="9"/>
      <c r="H41" s="9"/>
      <c r="I41" s="9"/>
      <c r="J41" s="9"/>
      <c r="K41" s="9"/>
      <c r="L41" s="9"/>
      <c r="M41" s="9"/>
      <c r="N41" s="9"/>
      <c r="O41" s="9"/>
      <c r="P41" s="9"/>
      <c r="S41" s="9"/>
      <c r="T41" s="157"/>
    </row>
    <row r="42" spans="1:22" x14ac:dyDescent="0.25">
      <c r="A42" s="14"/>
      <c r="B42" s="14"/>
      <c r="C42" s="14"/>
      <c r="D42" s="14"/>
      <c r="E42" s="14"/>
      <c r="F42" s="14"/>
      <c r="G42" s="14"/>
      <c r="H42" s="14"/>
      <c r="I42" s="14"/>
      <c r="J42" s="14"/>
      <c r="K42" s="14"/>
      <c r="L42" s="14"/>
      <c r="M42" s="21"/>
      <c r="N42" s="21"/>
      <c r="O42" s="21"/>
      <c r="P42" s="14"/>
      <c r="Q42" s="259"/>
      <c r="R42" s="259"/>
      <c r="S42" s="14"/>
      <c r="T42" s="14"/>
      <c r="U42" s="14"/>
      <c r="V42" s="14"/>
    </row>
    <row r="43" spans="1:22" x14ac:dyDescent="0.25">
      <c r="L43" s="9"/>
      <c r="M43" s="9"/>
      <c r="N43" s="9"/>
      <c r="O43" s="9"/>
      <c r="P43" s="9"/>
    </row>
    <row r="44" spans="1:22" x14ac:dyDescent="0.25">
      <c r="E44" s="9"/>
      <c r="F44" s="9"/>
      <c r="G44" s="9"/>
      <c r="M44" s="9"/>
      <c r="N44" s="9"/>
      <c r="O44" s="9"/>
      <c r="P44" s="9"/>
    </row>
    <row r="45" spans="1:22" x14ac:dyDescent="0.25">
      <c r="E45" s="9"/>
      <c r="F45" s="9"/>
      <c r="G45" s="9"/>
      <c r="H45" s="9"/>
      <c r="J45" s="9"/>
      <c r="K45" s="9"/>
      <c r="L45" s="9"/>
      <c r="M45" s="9"/>
      <c r="N45" s="9"/>
      <c r="O45" s="9"/>
      <c r="P45" s="9"/>
      <c r="S45" s="9"/>
    </row>
    <row r="46" spans="1:22" x14ac:dyDescent="0.25">
      <c r="E46" s="9"/>
      <c r="F46" s="9"/>
      <c r="G46" s="9"/>
      <c r="H46" s="9"/>
      <c r="I46" s="9"/>
      <c r="J46" s="9"/>
      <c r="K46" s="9"/>
      <c r="L46" s="9"/>
      <c r="M46" s="9"/>
      <c r="N46" s="9"/>
      <c r="O46" s="9"/>
      <c r="P46" s="9"/>
      <c r="S46" s="9"/>
    </row>
    <row r="47" spans="1:22" x14ac:dyDescent="0.25">
      <c r="E47" s="9"/>
      <c r="F47" s="9"/>
      <c r="G47" s="9"/>
      <c r="H47" s="9"/>
      <c r="I47" s="9"/>
      <c r="J47" s="9"/>
      <c r="K47" s="9"/>
      <c r="L47" s="9"/>
      <c r="M47" s="9"/>
      <c r="N47" s="9"/>
      <c r="O47" s="9"/>
      <c r="P47" s="9"/>
      <c r="S47" s="9"/>
    </row>
    <row r="48" spans="1:22" x14ac:dyDescent="0.25">
      <c r="E48" s="9"/>
      <c r="F48" s="9"/>
      <c r="G48" s="9"/>
      <c r="H48" s="9"/>
      <c r="I48" s="9"/>
      <c r="J48" s="9"/>
      <c r="K48" s="9"/>
      <c r="L48" s="9"/>
      <c r="M48" s="9"/>
      <c r="N48" s="9"/>
      <c r="O48" s="9"/>
      <c r="P48" s="9"/>
      <c r="S48" s="9"/>
    </row>
    <row r="49" spans="5:19" x14ac:dyDescent="0.25">
      <c r="E49" s="9"/>
      <c r="F49" s="9"/>
      <c r="G49" s="9"/>
      <c r="H49" s="9"/>
      <c r="I49" s="9"/>
      <c r="J49" s="9"/>
      <c r="K49" s="9"/>
      <c r="L49" s="9"/>
      <c r="M49" s="9"/>
      <c r="N49" s="9"/>
      <c r="O49" s="9"/>
      <c r="P49" s="9"/>
      <c r="S49" s="9"/>
    </row>
    <row r="50" spans="5:19" x14ac:dyDescent="0.25">
      <c r="E50" s="13"/>
      <c r="F50" s="13"/>
      <c r="G50" s="13"/>
      <c r="H50" s="13"/>
      <c r="I50" s="13"/>
      <c r="J50" s="13"/>
      <c r="K50" s="13"/>
      <c r="L50" s="13"/>
      <c r="M50" s="13"/>
      <c r="N50" s="13"/>
      <c r="O50" s="13"/>
      <c r="P50" s="13"/>
      <c r="Q50" s="260"/>
      <c r="R50" s="260"/>
      <c r="S50" s="13"/>
    </row>
    <row r="51" spans="5:19" x14ac:dyDescent="0.25">
      <c r="E51" s="9"/>
      <c r="F51" s="9"/>
      <c r="G51" s="9"/>
      <c r="H51" s="9"/>
      <c r="I51" s="9"/>
      <c r="J51" s="9"/>
      <c r="K51" s="9"/>
      <c r="L51" s="9"/>
      <c r="M51" s="9"/>
      <c r="N51" s="9"/>
      <c r="O51" s="9"/>
      <c r="P51" s="9"/>
      <c r="S51" s="9"/>
    </row>
    <row r="52" spans="5:19" ht="15.6" x14ac:dyDescent="0.3">
      <c r="G52" s="17"/>
      <c r="H52" s="17"/>
      <c r="I52" s="17"/>
      <c r="J52" s="17"/>
      <c r="K52" s="17"/>
      <c r="L52" s="17"/>
      <c r="M52" s="18"/>
      <c r="N52" s="18"/>
      <c r="O52" s="18"/>
    </row>
    <row r="53" spans="5:19" ht="15" x14ac:dyDescent="0.25">
      <c r="E53" s="9"/>
      <c r="G53" s="19"/>
      <c r="H53" s="19"/>
      <c r="I53" s="19"/>
      <c r="J53" s="19"/>
      <c r="K53" s="19"/>
      <c r="L53" s="19"/>
      <c r="M53" s="20"/>
      <c r="N53" s="20"/>
      <c r="O53" s="20"/>
    </row>
    <row r="54" spans="5:19" ht="15" x14ac:dyDescent="0.25">
      <c r="G54" s="19"/>
      <c r="H54" s="19"/>
      <c r="I54" s="19"/>
      <c r="J54" s="19"/>
      <c r="K54" s="19"/>
      <c r="L54" s="19"/>
      <c r="M54" s="20"/>
      <c r="N54" s="20"/>
      <c r="O54" s="20"/>
    </row>
    <row r="55" spans="5:19" ht="15" x14ac:dyDescent="0.25">
      <c r="G55" s="19"/>
      <c r="H55" s="19"/>
      <c r="I55" s="19"/>
      <c r="J55" s="19"/>
      <c r="K55" s="19"/>
      <c r="L55" s="19"/>
      <c r="M55" s="20"/>
      <c r="N55" s="20"/>
      <c r="O55" s="20"/>
    </row>
    <row r="56" spans="5:19" ht="15.6" x14ac:dyDescent="0.3">
      <c r="G56" s="17"/>
      <c r="H56" s="17"/>
      <c r="I56" s="17"/>
      <c r="J56" s="17"/>
      <c r="K56" s="17"/>
      <c r="L56" s="17"/>
      <c r="M56" s="18"/>
      <c r="N56" s="18"/>
      <c r="O56" s="18"/>
    </row>
    <row r="57" spans="5:19" ht="15" x14ac:dyDescent="0.25">
      <c r="G57" s="19"/>
      <c r="H57" s="19"/>
      <c r="I57" s="19"/>
      <c r="J57" s="19"/>
      <c r="K57" s="19"/>
      <c r="L57" s="19"/>
      <c r="M57" s="20"/>
      <c r="N57" s="20"/>
      <c r="O57" s="20"/>
    </row>
    <row r="58" spans="5:19" x14ac:dyDescent="0.25">
      <c r="G58" s="16"/>
      <c r="H58" s="16"/>
      <c r="I58" s="16"/>
      <c r="J58" s="16"/>
      <c r="K58" s="16"/>
      <c r="L58" s="16"/>
      <c r="M58" s="9"/>
      <c r="N58" s="9"/>
      <c r="O58" s="9"/>
    </row>
    <row r="59" spans="5:19" x14ac:dyDescent="0.25">
      <c r="G59" s="16"/>
      <c r="H59" s="16"/>
      <c r="I59" s="16"/>
      <c r="J59" s="16"/>
      <c r="K59" s="16"/>
      <c r="L59" s="16"/>
      <c r="M59" s="9"/>
      <c r="N59" s="9"/>
      <c r="O59" s="9"/>
    </row>
    <row r="60" spans="5:19" x14ac:dyDescent="0.25">
      <c r="G60" s="16"/>
      <c r="H60" s="16"/>
      <c r="I60" s="16"/>
      <c r="J60" s="16"/>
      <c r="K60" s="16"/>
      <c r="L60" s="16"/>
      <c r="M60" s="9"/>
      <c r="N60" s="9"/>
      <c r="O60" s="9"/>
    </row>
    <row r="61" spans="5:19" x14ac:dyDescent="0.25">
      <c r="G61" s="16"/>
      <c r="H61" s="16"/>
      <c r="I61" s="16"/>
      <c r="J61" s="16"/>
      <c r="K61" s="16"/>
      <c r="L61" s="16"/>
      <c r="M61" s="9"/>
      <c r="N61" s="9"/>
      <c r="O61" s="9"/>
    </row>
    <row r="62" spans="5:19" x14ac:dyDescent="0.25">
      <c r="G62" s="16"/>
      <c r="H62" s="16"/>
      <c r="I62" s="16"/>
      <c r="J62" s="16"/>
      <c r="K62" s="16"/>
      <c r="L62" s="16"/>
      <c r="M62" s="9"/>
      <c r="N62" s="9"/>
      <c r="O62" s="9"/>
    </row>
    <row r="63" spans="5:19" x14ac:dyDescent="0.25">
      <c r="G63" s="16"/>
      <c r="H63" s="16"/>
      <c r="I63" s="16"/>
      <c r="J63" s="16"/>
      <c r="K63" s="16"/>
      <c r="L63" s="16"/>
      <c r="M63" s="9"/>
      <c r="N63" s="9"/>
      <c r="O63" s="9"/>
    </row>
    <row r="64" spans="5:19" x14ac:dyDescent="0.25">
      <c r="G64" s="16"/>
      <c r="H64" s="16"/>
      <c r="I64" s="16"/>
      <c r="J64" s="16"/>
      <c r="K64" s="16"/>
      <c r="L64" s="16"/>
      <c r="M64" s="9"/>
      <c r="N64" s="9"/>
      <c r="O64" s="9"/>
    </row>
    <row r="65" spans="7:12" x14ac:dyDescent="0.25">
      <c r="G65" s="16"/>
      <c r="H65" s="16"/>
      <c r="I65" s="16"/>
      <c r="J65" s="16"/>
      <c r="K65" s="16"/>
      <c r="L65" s="16"/>
    </row>
    <row r="66" spans="7:12" x14ac:dyDescent="0.25">
      <c r="G66" s="16"/>
      <c r="H66" s="16"/>
      <c r="I66" s="16"/>
      <c r="J66" s="16"/>
      <c r="K66" s="16"/>
      <c r="L66" s="16"/>
    </row>
    <row r="67" spans="7:12" x14ac:dyDescent="0.25">
      <c r="G67" s="16"/>
      <c r="H67" s="16"/>
      <c r="I67" s="16"/>
      <c r="J67" s="16"/>
      <c r="K67" s="16"/>
      <c r="L67" s="16"/>
    </row>
    <row r="68" spans="7:12" x14ac:dyDescent="0.25">
      <c r="G68" s="16"/>
      <c r="H68" s="16"/>
      <c r="I68" s="16"/>
      <c r="J68" s="16"/>
      <c r="K68" s="16"/>
      <c r="L68" s="16"/>
    </row>
  </sheetData>
  <autoFilter ref="A6:W40" xr:uid="{00000000-0001-0000-0000-000000000000}"/>
  <mergeCells count="26">
    <mergeCell ref="A2:A6"/>
    <mergeCell ref="B2:B6"/>
    <mergeCell ref="C2:C6"/>
    <mergeCell ref="D2:D6"/>
    <mergeCell ref="E2:G2"/>
    <mergeCell ref="L2:P2"/>
    <mergeCell ref="E3:G3"/>
    <mergeCell ref="H3:K3"/>
    <mergeCell ref="L3:P3"/>
    <mergeCell ref="E4:E6"/>
    <mergeCell ref="F4:G4"/>
    <mergeCell ref="H4:H6"/>
    <mergeCell ref="I4:K4"/>
    <mergeCell ref="L4:L6"/>
    <mergeCell ref="M4:M6"/>
    <mergeCell ref="H2:K2"/>
    <mergeCell ref="T3:T6"/>
    <mergeCell ref="U3:U6"/>
    <mergeCell ref="N4:O4"/>
    <mergeCell ref="P4:P6"/>
    <mergeCell ref="F5:F6"/>
    <mergeCell ref="G5:G6"/>
    <mergeCell ref="I5:I6"/>
    <mergeCell ref="J5:J6"/>
    <mergeCell ref="K5:K6"/>
    <mergeCell ref="N5:O5"/>
  </mergeCells>
  <printOptions horizontalCentered="1"/>
  <pageMargins left="0.23622047244094491" right="0.23622047244094491" top="0.43307086614173229" bottom="0.31496062992125984" header="0.15748031496062992" footer="0.23622047244094491"/>
  <pageSetup paperSize="8" scale="91"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7D442-AD46-418F-B61F-C80C27006DD2}">
  <sheetPr>
    <pageSetUpPr fitToPage="1"/>
  </sheetPr>
  <dimension ref="A1:O52"/>
  <sheetViews>
    <sheetView zoomScale="80" zoomScaleNormal="80" workbookViewId="0">
      <selection activeCell="K20" sqref="K20"/>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 min="10" max="10" width="4.33203125" customWidth="1"/>
    <col min="11" max="11" width="43.6640625" customWidth="1"/>
    <col min="12" max="12" width="16.109375" customWidth="1"/>
    <col min="13" max="14" width="14.77734375" customWidth="1"/>
    <col min="15" max="15" width="14.6640625" customWidth="1"/>
  </cols>
  <sheetData>
    <row r="1" spans="1:15" ht="57.6" customHeight="1" x14ac:dyDescent="0.3">
      <c r="A1" s="336" t="s">
        <v>44</v>
      </c>
      <c r="B1" s="337"/>
      <c r="C1" s="337"/>
      <c r="D1" s="337"/>
      <c r="E1" s="337"/>
      <c r="F1" s="337"/>
      <c r="G1" s="337"/>
      <c r="H1" s="337"/>
      <c r="I1" s="337"/>
      <c r="K1" s="325" t="s">
        <v>47</v>
      </c>
      <c r="L1" s="325"/>
      <c r="M1" s="325"/>
      <c r="N1" s="325"/>
      <c r="O1" s="325"/>
    </row>
    <row r="2" spans="1:15" ht="15.6" x14ac:dyDescent="0.3">
      <c r="A2" s="15"/>
      <c r="B2" s="15"/>
      <c r="C2" s="15"/>
      <c r="D2" s="15"/>
      <c r="E2" s="15"/>
      <c r="F2" s="15"/>
      <c r="G2" s="15"/>
      <c r="H2" s="15"/>
      <c r="I2" s="15"/>
    </row>
    <row r="3" spans="1:15" ht="31.2" customHeight="1" x14ac:dyDescent="0.3">
      <c r="A3" s="342" t="s">
        <v>7</v>
      </c>
      <c r="B3" s="345" t="s">
        <v>6</v>
      </c>
      <c r="C3" s="342" t="s">
        <v>25</v>
      </c>
      <c r="D3" s="348" t="s">
        <v>37</v>
      </c>
      <c r="E3" s="348"/>
      <c r="F3" s="348"/>
      <c r="G3" s="58" t="s">
        <v>39</v>
      </c>
      <c r="H3" s="59" t="s">
        <v>40</v>
      </c>
      <c r="I3" s="60" t="s">
        <v>41</v>
      </c>
      <c r="K3" s="326" t="s">
        <v>48</v>
      </c>
      <c r="L3" s="328" t="s">
        <v>49</v>
      </c>
      <c r="M3" s="328" t="s">
        <v>58</v>
      </c>
      <c r="N3" s="328" t="s">
        <v>57</v>
      </c>
      <c r="O3" s="328" t="s">
        <v>50</v>
      </c>
    </row>
    <row r="4" spans="1:15" ht="14.4" customHeight="1" x14ac:dyDescent="0.3">
      <c r="A4" s="343"/>
      <c r="B4" s="346"/>
      <c r="C4" s="343"/>
      <c r="D4" s="340" t="s">
        <v>36</v>
      </c>
      <c r="E4" s="338" t="s">
        <v>38</v>
      </c>
      <c r="F4" s="339"/>
      <c r="G4" s="61"/>
      <c r="H4" s="62"/>
      <c r="I4" s="63"/>
      <c r="K4" s="326"/>
      <c r="L4" s="328"/>
      <c r="M4" s="326"/>
      <c r="N4" s="328"/>
      <c r="O4" s="328"/>
    </row>
    <row r="5" spans="1:15" ht="62.4" thickBot="1" x14ac:dyDescent="0.35">
      <c r="A5" s="344"/>
      <c r="B5" s="347"/>
      <c r="C5" s="344"/>
      <c r="D5" s="341"/>
      <c r="E5" s="54" t="s">
        <v>42</v>
      </c>
      <c r="F5" s="34" t="s">
        <v>43</v>
      </c>
      <c r="G5" s="55" t="s">
        <v>42</v>
      </c>
      <c r="H5" s="56" t="s">
        <v>42</v>
      </c>
      <c r="I5" s="57" t="s">
        <v>42</v>
      </c>
      <c r="K5" s="327"/>
      <c r="L5" s="329"/>
      <c r="M5" s="327"/>
      <c r="N5" s="329"/>
      <c r="O5" s="329"/>
    </row>
    <row r="6" spans="1:15" ht="18" customHeight="1" thickTop="1" thickBot="1" x14ac:dyDescent="0.35">
      <c r="A6" s="333" t="s">
        <v>59</v>
      </c>
      <c r="B6" s="334"/>
      <c r="C6" s="335"/>
      <c r="D6" s="69">
        <f>D7+D11+SUM(D17:D22)</f>
        <v>23108869</v>
      </c>
      <c r="E6" s="70">
        <f t="shared" ref="E6:F6" si="0">E7+E11+SUM(E17:E22)</f>
        <v>22982361</v>
      </c>
      <c r="F6" s="69">
        <f t="shared" si="0"/>
        <v>126508</v>
      </c>
      <c r="G6" s="71">
        <f t="shared" ref="G6:I6" si="1">G7+G11+SUM(G17:G22)</f>
        <v>23017858</v>
      </c>
      <c r="H6" s="72">
        <f t="shared" si="1"/>
        <v>22993918</v>
      </c>
      <c r="I6" s="73">
        <f t="shared" si="1"/>
        <v>22993918</v>
      </c>
      <c r="K6" s="83" t="s">
        <v>28</v>
      </c>
      <c r="L6" s="84">
        <f>SUM(L7:L12)</f>
        <v>16131352</v>
      </c>
      <c r="M6" s="84">
        <f t="shared" ref="M6:O6" si="2">SUM(M7:M12)</f>
        <v>19936738</v>
      </c>
      <c r="N6" s="84">
        <f t="shared" si="2"/>
        <v>239240856</v>
      </c>
      <c r="O6" s="85">
        <f t="shared" si="2"/>
        <v>6220263</v>
      </c>
    </row>
    <row r="7" spans="1:15" ht="15" thickTop="1" x14ac:dyDescent="0.3">
      <c r="A7" s="64" t="s">
        <v>27</v>
      </c>
      <c r="B7" s="65" t="s">
        <v>15</v>
      </c>
      <c r="C7" s="64" t="s">
        <v>28</v>
      </c>
      <c r="D7" s="66">
        <f>+D8+D9+D10</f>
        <v>15594821</v>
      </c>
      <c r="E7" s="66">
        <f t="shared" ref="E7:F7" si="3">+E8+E9+E10</f>
        <v>15477913</v>
      </c>
      <c r="F7" s="66">
        <f t="shared" si="3"/>
        <v>116908</v>
      </c>
      <c r="G7" s="67">
        <f t="shared" ref="G7:I7" si="4">+G8+G9+G10</f>
        <v>15490932</v>
      </c>
      <c r="H7" s="66">
        <f t="shared" si="4"/>
        <v>15468053</v>
      </c>
      <c r="I7" s="66">
        <f t="shared" si="4"/>
        <v>15468053</v>
      </c>
      <c r="K7" s="81" t="s">
        <v>51</v>
      </c>
      <c r="L7" s="82">
        <v>233902</v>
      </c>
      <c r="M7" s="82">
        <f>+L7*1.2359</f>
        <v>289079</v>
      </c>
      <c r="N7" s="82">
        <f>+M7*12</f>
        <v>3468948</v>
      </c>
      <c r="O7" s="82">
        <f>+N7*2.6%</f>
        <v>90193</v>
      </c>
    </row>
    <row r="8" spans="1:15" x14ac:dyDescent="0.3">
      <c r="A8" s="35"/>
      <c r="B8" s="36"/>
      <c r="C8" s="3" t="s">
        <v>16</v>
      </c>
      <c r="D8" s="26">
        <f>+E8+F8</f>
        <v>1350376</v>
      </c>
      <c r="E8" s="26">
        <v>1341827</v>
      </c>
      <c r="F8" s="26">
        <v>8549</v>
      </c>
      <c r="G8" s="23">
        <v>1341429</v>
      </c>
      <c r="H8" s="26">
        <v>1340870</v>
      </c>
      <c r="I8" s="26">
        <v>1340870</v>
      </c>
      <c r="K8" s="79" t="s">
        <v>52</v>
      </c>
      <c r="L8" s="80">
        <v>10162802</v>
      </c>
      <c r="M8" s="80">
        <f t="shared" ref="M8:M12" si="5">+L8*1.2359</f>
        <v>12560207</v>
      </c>
      <c r="N8" s="82">
        <f t="shared" ref="N8:N12" si="6">+M8*12</f>
        <v>150722484</v>
      </c>
      <c r="O8" s="82">
        <f t="shared" ref="O8:O12" si="7">+N8*2.6%</f>
        <v>3918785</v>
      </c>
    </row>
    <row r="9" spans="1:15" x14ac:dyDescent="0.3">
      <c r="A9" s="29"/>
      <c r="B9" s="11"/>
      <c r="C9" s="4" t="s">
        <v>17</v>
      </c>
      <c r="D9" s="26">
        <f>+E9+F9</f>
        <v>12383089</v>
      </c>
      <c r="E9" s="5">
        <v>12288083</v>
      </c>
      <c r="F9" s="5">
        <v>95006</v>
      </c>
      <c r="G9" s="46">
        <v>12301500</v>
      </c>
      <c r="H9" s="5">
        <v>12279180</v>
      </c>
      <c r="I9" s="5">
        <v>12279180</v>
      </c>
      <c r="K9" s="79" t="s">
        <v>53</v>
      </c>
      <c r="L9" s="80">
        <v>1543353</v>
      </c>
      <c r="M9" s="80">
        <f t="shared" si="5"/>
        <v>1907430</v>
      </c>
      <c r="N9" s="82">
        <f t="shared" si="6"/>
        <v>22889160</v>
      </c>
      <c r="O9" s="82">
        <f t="shared" si="7"/>
        <v>595118</v>
      </c>
    </row>
    <row r="10" spans="1:15" x14ac:dyDescent="0.3">
      <c r="A10" s="37"/>
      <c r="B10" s="38"/>
      <c r="C10" s="6" t="s">
        <v>18</v>
      </c>
      <c r="D10" s="26">
        <f t="shared" ref="D10" si="8">+E10+F10</f>
        <v>1861356</v>
      </c>
      <c r="E10" s="28">
        <v>1848003</v>
      </c>
      <c r="F10" s="10">
        <v>13353</v>
      </c>
      <c r="G10" s="47">
        <v>1848003</v>
      </c>
      <c r="H10" s="28">
        <v>1848003</v>
      </c>
      <c r="I10" s="28">
        <v>1848003</v>
      </c>
      <c r="K10" s="79" t="s">
        <v>54</v>
      </c>
      <c r="L10" s="80">
        <v>8581</v>
      </c>
      <c r="M10" s="80">
        <f t="shared" si="5"/>
        <v>10605</v>
      </c>
      <c r="N10" s="82">
        <f t="shared" si="6"/>
        <v>127260</v>
      </c>
      <c r="O10" s="82">
        <f t="shared" si="7"/>
        <v>3309</v>
      </c>
    </row>
    <row r="11" spans="1:15" x14ac:dyDescent="0.3">
      <c r="A11" s="41" t="s">
        <v>29</v>
      </c>
      <c r="B11" s="42" t="s">
        <v>19</v>
      </c>
      <c r="C11" s="41" t="s">
        <v>28</v>
      </c>
      <c r="D11" s="43">
        <f>SUM(D12:D16)</f>
        <v>3186900</v>
      </c>
      <c r="E11" s="43">
        <f t="shared" ref="E11:F11" si="9">SUM(E12:E16)</f>
        <v>3177300</v>
      </c>
      <c r="F11" s="43">
        <f t="shared" si="9"/>
        <v>9600</v>
      </c>
      <c r="G11" s="48">
        <f t="shared" ref="G11:I11" si="10">SUM(G12:G16)</f>
        <v>3199778</v>
      </c>
      <c r="H11" s="43">
        <f t="shared" si="10"/>
        <v>3198717</v>
      </c>
      <c r="I11" s="43">
        <f t="shared" si="10"/>
        <v>3198717</v>
      </c>
      <c r="K11" s="79" t="s">
        <v>55</v>
      </c>
      <c r="L11" s="80">
        <v>87273</v>
      </c>
      <c r="M11" s="80">
        <f t="shared" si="5"/>
        <v>107861</v>
      </c>
      <c r="N11" s="82">
        <f t="shared" si="6"/>
        <v>1294332</v>
      </c>
      <c r="O11" s="82">
        <f t="shared" si="7"/>
        <v>33653</v>
      </c>
    </row>
    <row r="12" spans="1:15" x14ac:dyDescent="0.3">
      <c r="A12" s="35"/>
      <c r="B12" s="39"/>
      <c r="C12" s="3" t="s">
        <v>20</v>
      </c>
      <c r="D12" s="26">
        <f>+E12+F12</f>
        <v>747639</v>
      </c>
      <c r="E12" s="52">
        <v>738039</v>
      </c>
      <c r="F12" s="52">
        <v>9600</v>
      </c>
      <c r="G12" s="22">
        <v>737281</v>
      </c>
      <c r="H12" s="52">
        <v>736220</v>
      </c>
      <c r="I12" s="52">
        <v>736220</v>
      </c>
      <c r="K12" s="79" t="s">
        <v>56</v>
      </c>
      <c r="L12" s="80">
        <v>4095441</v>
      </c>
      <c r="M12" s="80">
        <f t="shared" si="5"/>
        <v>5061556</v>
      </c>
      <c r="N12" s="82">
        <f t="shared" si="6"/>
        <v>60738672</v>
      </c>
      <c r="O12" s="82">
        <f t="shared" si="7"/>
        <v>1579205</v>
      </c>
    </row>
    <row r="13" spans="1:15" x14ac:dyDescent="0.3">
      <c r="A13" s="29"/>
      <c r="B13" s="12"/>
      <c r="C13" s="4" t="s">
        <v>21</v>
      </c>
      <c r="D13" s="26">
        <f t="shared" ref="D13:D14" si="11">+E13+F13</f>
        <v>4510</v>
      </c>
      <c r="E13" s="5">
        <v>4510</v>
      </c>
      <c r="F13" s="5"/>
      <c r="G13" s="46">
        <v>27746</v>
      </c>
      <c r="H13" s="5">
        <v>27746</v>
      </c>
      <c r="I13" s="5">
        <v>27746</v>
      </c>
    </row>
    <row r="14" spans="1:15" x14ac:dyDescent="0.3">
      <c r="A14" s="29"/>
      <c r="B14" s="12"/>
      <c r="C14" s="4" t="s">
        <v>22</v>
      </c>
      <c r="D14" s="26">
        <f t="shared" si="11"/>
        <v>1507139</v>
      </c>
      <c r="E14" s="25">
        <v>1507139</v>
      </c>
      <c r="F14" s="5"/>
      <c r="G14" s="53">
        <v>1507139</v>
      </c>
      <c r="H14" s="5">
        <v>1507139</v>
      </c>
      <c r="I14" s="5">
        <v>1507139</v>
      </c>
    </row>
    <row r="15" spans="1:15" x14ac:dyDescent="0.3">
      <c r="A15" s="29"/>
      <c r="B15" s="12"/>
      <c r="C15" s="4" t="s">
        <v>23</v>
      </c>
      <c r="D15" s="26">
        <f>+E15+F15</f>
        <v>42017</v>
      </c>
      <c r="E15" s="25">
        <v>42017</v>
      </c>
      <c r="F15" s="24"/>
      <c r="G15" s="53">
        <v>42017</v>
      </c>
      <c r="H15" s="5">
        <v>42017</v>
      </c>
      <c r="I15" s="5">
        <v>42017</v>
      </c>
    </row>
    <row r="16" spans="1:15" x14ac:dyDescent="0.3">
      <c r="A16" s="37"/>
      <c r="B16" s="40"/>
      <c r="C16" s="6" t="s">
        <v>24</v>
      </c>
      <c r="D16" s="26">
        <f t="shared" ref="D16" si="12">+E16+F16</f>
        <v>885595</v>
      </c>
      <c r="E16" s="28">
        <v>885595</v>
      </c>
      <c r="F16" s="5"/>
      <c r="G16" s="47">
        <v>885595</v>
      </c>
      <c r="H16" s="5">
        <v>885595</v>
      </c>
      <c r="I16" s="5">
        <v>885595</v>
      </c>
    </row>
    <row r="17" spans="1:15" x14ac:dyDescent="0.3">
      <c r="A17" s="44" t="s">
        <v>30</v>
      </c>
      <c r="B17" s="44" t="s">
        <v>1</v>
      </c>
      <c r="C17" s="44" t="s">
        <v>8</v>
      </c>
      <c r="D17" s="45">
        <f>+E17+F17</f>
        <v>14754</v>
      </c>
      <c r="E17" s="45">
        <v>14754</v>
      </c>
      <c r="F17" s="45"/>
      <c r="G17" s="49">
        <v>14754</v>
      </c>
      <c r="H17" s="45">
        <v>14754</v>
      </c>
      <c r="I17" s="45">
        <v>14754</v>
      </c>
      <c r="K17" s="2"/>
    </row>
    <row r="18" spans="1:15" x14ac:dyDescent="0.3">
      <c r="A18" s="44" t="s">
        <v>31</v>
      </c>
      <c r="B18" s="44" t="s">
        <v>2</v>
      </c>
      <c r="C18" s="44" t="s">
        <v>9</v>
      </c>
      <c r="D18" s="45">
        <f t="shared" ref="D18:D21" si="13">+E18+F18</f>
        <v>27784</v>
      </c>
      <c r="E18" s="45">
        <v>27784</v>
      </c>
      <c r="F18" s="45"/>
      <c r="G18" s="49">
        <v>27784</v>
      </c>
      <c r="H18" s="45">
        <v>27784</v>
      </c>
      <c r="I18" s="45">
        <v>27784</v>
      </c>
      <c r="O18" s="86"/>
    </row>
    <row r="19" spans="1:15" x14ac:dyDescent="0.3">
      <c r="A19" s="44" t="s">
        <v>32</v>
      </c>
      <c r="B19" s="44" t="s">
        <v>3</v>
      </c>
      <c r="C19" s="44" t="s">
        <v>10</v>
      </c>
      <c r="D19" s="45">
        <f t="shared" si="13"/>
        <v>13595</v>
      </c>
      <c r="E19" s="45">
        <v>13595</v>
      </c>
      <c r="F19" s="45"/>
      <c r="G19" s="49">
        <v>13595</v>
      </c>
      <c r="H19" s="45">
        <v>13595</v>
      </c>
      <c r="I19" s="45">
        <v>13595</v>
      </c>
    </row>
    <row r="20" spans="1:15" x14ac:dyDescent="0.3">
      <c r="A20" s="44" t="s">
        <v>33</v>
      </c>
      <c r="B20" s="44" t="s">
        <v>4</v>
      </c>
      <c r="C20" s="44" t="s">
        <v>11</v>
      </c>
      <c r="D20" s="45">
        <f t="shared" si="13"/>
        <v>22618</v>
      </c>
      <c r="E20" s="45">
        <v>22618</v>
      </c>
      <c r="F20" s="45"/>
      <c r="G20" s="49">
        <v>22618</v>
      </c>
      <c r="H20" s="45">
        <v>22618</v>
      </c>
      <c r="I20" s="45">
        <v>22618</v>
      </c>
    </row>
    <row r="21" spans="1:15" x14ac:dyDescent="0.3">
      <c r="A21" s="42" t="s">
        <v>34</v>
      </c>
      <c r="B21" s="42" t="s">
        <v>0</v>
      </c>
      <c r="C21" s="44" t="s">
        <v>12</v>
      </c>
      <c r="D21" s="45">
        <f t="shared" si="13"/>
        <v>4231772</v>
      </c>
      <c r="E21" s="45">
        <v>4231772</v>
      </c>
      <c r="F21" s="45"/>
      <c r="G21" s="49">
        <v>4231772</v>
      </c>
      <c r="H21" s="45">
        <v>4231772</v>
      </c>
      <c r="I21" s="45">
        <v>4231772</v>
      </c>
    </row>
    <row r="22" spans="1:15" x14ac:dyDescent="0.3">
      <c r="A22" s="42" t="s">
        <v>35</v>
      </c>
      <c r="B22" s="42" t="s">
        <v>5</v>
      </c>
      <c r="C22" s="44" t="s">
        <v>28</v>
      </c>
      <c r="D22" s="45">
        <f>+D23+D24</f>
        <v>16625</v>
      </c>
      <c r="E22" s="45">
        <f t="shared" ref="E22:F22" si="14">+E23+E24</f>
        <v>16625</v>
      </c>
      <c r="F22" s="45">
        <f t="shared" si="14"/>
        <v>0</v>
      </c>
      <c r="G22" s="45">
        <f t="shared" ref="G22" si="15">+G23+G24</f>
        <v>16625</v>
      </c>
      <c r="H22" s="45">
        <f t="shared" ref="H22" si="16">+H23+H24</f>
        <v>16625</v>
      </c>
      <c r="I22" s="45">
        <f t="shared" ref="I22" si="17">+I23+I24</f>
        <v>16625</v>
      </c>
    </row>
    <row r="23" spans="1:15" x14ac:dyDescent="0.3">
      <c r="A23" s="39"/>
      <c r="B23" s="39"/>
      <c r="C23" s="7" t="s">
        <v>13</v>
      </c>
      <c r="D23" s="8">
        <f>+E23+F23</f>
        <v>8639</v>
      </c>
      <c r="E23" s="27">
        <v>8639</v>
      </c>
      <c r="F23" s="8"/>
      <c r="G23" s="50">
        <v>8639</v>
      </c>
      <c r="H23" s="27">
        <v>8639</v>
      </c>
      <c r="I23" s="27">
        <v>8639</v>
      </c>
    </row>
    <row r="24" spans="1:15" x14ac:dyDescent="0.3">
      <c r="A24" s="30"/>
      <c r="B24" s="30"/>
      <c r="C24" s="31" t="s">
        <v>14</v>
      </c>
      <c r="D24" s="32">
        <f>+E24+F24</f>
        <v>7986</v>
      </c>
      <c r="E24" s="33">
        <v>7986</v>
      </c>
      <c r="F24" s="32"/>
      <c r="G24" s="51">
        <v>7986</v>
      </c>
      <c r="H24" s="33">
        <v>7986</v>
      </c>
      <c r="I24" s="33">
        <v>7986</v>
      </c>
    </row>
    <row r="25" spans="1:15" ht="15" thickBot="1" x14ac:dyDescent="0.35">
      <c r="D25" s="9"/>
      <c r="E25" s="9"/>
      <c r="F25" s="9"/>
      <c r="G25" s="9"/>
      <c r="H25" s="9"/>
      <c r="I25" s="9"/>
    </row>
    <row r="26" spans="1:15" ht="22.2" customHeight="1" thickTop="1" thickBot="1" x14ac:dyDescent="0.35">
      <c r="A26" s="330" t="s">
        <v>47</v>
      </c>
      <c r="B26" s="331"/>
      <c r="C26" s="332"/>
      <c r="D26" s="69">
        <f>+O6</f>
        <v>6220263</v>
      </c>
      <c r="E26" s="70"/>
      <c r="F26" s="69"/>
      <c r="G26" s="71">
        <f>+D26</f>
        <v>6220263</v>
      </c>
      <c r="H26" s="72">
        <f>+G26</f>
        <v>6220263</v>
      </c>
      <c r="I26" s="73">
        <f>+H26</f>
        <v>6220263</v>
      </c>
    </row>
    <row r="27" spans="1:15" ht="15.6" thickTop="1" thickBot="1" x14ac:dyDescent="0.35">
      <c r="D27" s="9"/>
      <c r="E27" s="9"/>
      <c r="F27" s="9"/>
      <c r="G27" s="9"/>
      <c r="H27" s="9"/>
      <c r="I27" s="9"/>
    </row>
    <row r="28" spans="1:15" ht="33" customHeight="1" thickTop="1" thickBot="1" x14ac:dyDescent="0.35">
      <c r="A28" s="330" t="s">
        <v>60</v>
      </c>
      <c r="B28" s="331"/>
      <c r="C28" s="332"/>
      <c r="D28" s="69">
        <f>+D6+D26</f>
        <v>29329132</v>
      </c>
      <c r="E28" s="70"/>
      <c r="F28" s="69"/>
      <c r="G28" s="71">
        <f>+G6+G26</f>
        <v>29238121</v>
      </c>
      <c r="H28" s="72">
        <f>+H6+H26</f>
        <v>29214181</v>
      </c>
      <c r="I28" s="73">
        <f>+I6+I26</f>
        <v>29214181</v>
      </c>
    </row>
    <row r="29" spans="1:15" ht="15" thickTop="1" x14ac:dyDescent="0.3">
      <c r="D29" s="9"/>
      <c r="E29" s="9"/>
      <c r="F29" s="9"/>
      <c r="H29" s="9"/>
      <c r="I29" s="9"/>
    </row>
    <row r="30" spans="1:15" x14ac:dyDescent="0.3">
      <c r="D30" s="9"/>
      <c r="E30" s="9"/>
      <c r="F30" s="9"/>
      <c r="H30" s="9"/>
      <c r="I30" s="9"/>
    </row>
    <row r="31" spans="1:15" x14ac:dyDescent="0.3">
      <c r="D31" s="9"/>
      <c r="E31" s="9"/>
      <c r="F31" s="9"/>
      <c r="H31" s="9"/>
      <c r="I31" s="9"/>
    </row>
    <row r="32" spans="1:15" x14ac:dyDescent="0.3">
      <c r="D32" s="9"/>
      <c r="E32" s="9"/>
      <c r="F32" s="9"/>
      <c r="G32" s="9"/>
      <c r="H32" s="9"/>
      <c r="I32" s="9"/>
    </row>
    <row r="33" spans="4:9" x14ac:dyDescent="0.3">
      <c r="D33" s="9"/>
      <c r="E33" s="9"/>
      <c r="F33" s="9"/>
      <c r="G33" s="9"/>
      <c r="H33" s="9"/>
      <c r="I33" s="9"/>
    </row>
    <row r="34" spans="4:9" x14ac:dyDescent="0.3">
      <c r="D34" s="9"/>
      <c r="E34" s="9"/>
      <c r="F34" s="9"/>
      <c r="G34" s="13"/>
      <c r="H34" s="13"/>
      <c r="I34" s="13"/>
    </row>
    <row r="35" spans="4:9" x14ac:dyDescent="0.3">
      <c r="D35" s="9"/>
      <c r="E35" s="9"/>
      <c r="F35" s="9"/>
      <c r="G35" s="9"/>
      <c r="H35" s="9"/>
      <c r="I35" s="9"/>
    </row>
    <row r="36" spans="4:9" ht="15.6" x14ac:dyDescent="0.3">
      <c r="D36" s="17"/>
      <c r="E36" s="18"/>
      <c r="G36" s="18"/>
      <c r="H36" s="18"/>
      <c r="I36" s="18"/>
    </row>
    <row r="37" spans="4:9" ht="15.6" x14ac:dyDescent="0.3">
      <c r="D37" s="19"/>
      <c r="E37" s="20"/>
      <c r="G37" s="20"/>
      <c r="H37" s="20"/>
      <c r="I37" s="20"/>
    </row>
    <row r="38" spans="4:9" ht="15.6" x14ac:dyDescent="0.3">
      <c r="D38" s="19"/>
      <c r="E38" s="20"/>
      <c r="G38" s="20"/>
      <c r="H38" s="20"/>
      <c r="I38" s="20"/>
    </row>
    <row r="39" spans="4:9" ht="15.6" x14ac:dyDescent="0.3">
      <c r="D39" s="19"/>
      <c r="E39" s="20"/>
      <c r="G39" s="20"/>
      <c r="H39" s="20"/>
      <c r="I39" s="20"/>
    </row>
    <row r="40" spans="4:9" ht="15.6" x14ac:dyDescent="0.3">
      <c r="D40" s="17"/>
      <c r="E40" s="18"/>
      <c r="G40" s="18"/>
      <c r="H40" s="18"/>
      <c r="I40" s="18"/>
    </row>
    <row r="41" spans="4:9" ht="15.6" x14ac:dyDescent="0.3">
      <c r="D41" s="19"/>
      <c r="E41" s="20"/>
      <c r="G41" s="20"/>
      <c r="H41" s="20"/>
      <c r="I41" s="20"/>
    </row>
    <row r="42" spans="4:9" x14ac:dyDescent="0.3">
      <c r="D42" s="16"/>
      <c r="E42" s="9"/>
      <c r="G42" s="9"/>
      <c r="H42" s="9"/>
      <c r="I42" s="9"/>
    </row>
    <row r="43" spans="4:9" x14ac:dyDescent="0.3">
      <c r="D43" s="16"/>
      <c r="E43" s="9"/>
      <c r="G43" s="9"/>
      <c r="H43" s="9"/>
      <c r="I43" s="9"/>
    </row>
    <row r="44" spans="4:9" x14ac:dyDescent="0.3">
      <c r="D44" s="16"/>
      <c r="E44" s="9"/>
      <c r="G44" s="9"/>
      <c r="H44" s="9"/>
      <c r="I44" s="9"/>
    </row>
    <row r="45" spans="4:9" x14ac:dyDescent="0.3">
      <c r="D45" s="16"/>
      <c r="E45" s="9"/>
      <c r="G45" s="9"/>
      <c r="H45" s="9"/>
      <c r="I45" s="9"/>
    </row>
    <row r="46" spans="4:9" x14ac:dyDescent="0.3">
      <c r="D46" s="16"/>
      <c r="E46" s="9"/>
      <c r="G46" s="9"/>
      <c r="H46" s="9"/>
      <c r="I46" s="9"/>
    </row>
    <row r="47" spans="4:9" x14ac:dyDescent="0.3">
      <c r="D47" s="16"/>
      <c r="E47" s="9"/>
      <c r="G47" s="9"/>
      <c r="H47" s="9"/>
      <c r="I47" s="9"/>
    </row>
    <row r="48" spans="4:9" x14ac:dyDescent="0.3">
      <c r="D48" s="16"/>
      <c r="E48" s="9"/>
      <c r="G48" s="9"/>
      <c r="H48" s="9"/>
      <c r="I48" s="9"/>
    </row>
    <row r="49" spans="4:4" x14ac:dyDescent="0.3">
      <c r="D49" s="16"/>
    </row>
    <row r="50" spans="4:4" x14ac:dyDescent="0.3">
      <c r="D50" s="16"/>
    </row>
    <row r="51" spans="4:4" x14ac:dyDescent="0.3">
      <c r="D51" s="16"/>
    </row>
    <row r="52" spans="4:4" x14ac:dyDescent="0.3">
      <c r="D52" s="16"/>
    </row>
  </sheetData>
  <mergeCells count="16">
    <mergeCell ref="A26:C26"/>
    <mergeCell ref="A28:C28"/>
    <mergeCell ref="A6:C6"/>
    <mergeCell ref="A1:I1"/>
    <mergeCell ref="E4:F4"/>
    <mergeCell ref="D4:D5"/>
    <mergeCell ref="A3:A5"/>
    <mergeCell ref="B3:B5"/>
    <mergeCell ref="C3:C5"/>
    <mergeCell ref="D3:F3"/>
    <mergeCell ref="K1:O1"/>
    <mergeCell ref="K3:K5"/>
    <mergeCell ref="L3:L5"/>
    <mergeCell ref="M3:M5"/>
    <mergeCell ref="O3:O5"/>
    <mergeCell ref="N3:N5"/>
  </mergeCells>
  <printOptions horizontalCentered="1"/>
  <pageMargins left="0.23622047244094491" right="0.27559055118110237" top="0.74803149606299213" bottom="0.74803149606299213" header="0.31496062992125984" footer="0.31496062992125984"/>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D447-F485-443C-A37A-3C6F7F04D549}">
  <sheetPr>
    <pageSetUpPr fitToPage="1"/>
  </sheetPr>
  <dimension ref="A1:I40"/>
  <sheetViews>
    <sheetView tabSelected="1" zoomScale="80" zoomScaleNormal="80" workbookViewId="0">
      <selection activeCell="O11" sqref="O11"/>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74.400000000000006" customHeight="1" x14ac:dyDescent="0.3">
      <c r="A1" s="336" t="s">
        <v>45</v>
      </c>
      <c r="B1" s="337"/>
      <c r="C1" s="337"/>
      <c r="D1" s="337"/>
      <c r="E1" s="337"/>
      <c r="F1" s="337"/>
      <c r="G1" s="337"/>
      <c r="H1" s="337"/>
      <c r="I1" s="337"/>
    </row>
    <row r="2" spans="1:9" ht="15.6" x14ac:dyDescent="0.3">
      <c r="A2" s="15"/>
      <c r="B2" s="15"/>
      <c r="C2" s="15"/>
      <c r="D2" s="15"/>
      <c r="E2" s="15"/>
      <c r="F2" s="15"/>
      <c r="G2" s="15"/>
      <c r="H2" s="15"/>
      <c r="I2" s="15"/>
    </row>
    <row r="3" spans="1:9" ht="31.2" customHeight="1" x14ac:dyDescent="0.3">
      <c r="A3" s="342" t="s">
        <v>7</v>
      </c>
      <c r="B3" s="345" t="s">
        <v>6</v>
      </c>
      <c r="C3" s="342" t="s">
        <v>25</v>
      </c>
      <c r="D3" s="348" t="s">
        <v>37</v>
      </c>
      <c r="E3" s="348"/>
      <c r="F3" s="348"/>
      <c r="G3" s="58" t="s">
        <v>39</v>
      </c>
      <c r="H3" s="59" t="s">
        <v>40</v>
      </c>
      <c r="I3" s="60" t="s">
        <v>41</v>
      </c>
    </row>
    <row r="4" spans="1:9" ht="14.4" customHeight="1" x14ac:dyDescent="0.3">
      <c r="A4" s="343"/>
      <c r="B4" s="346"/>
      <c r="C4" s="343"/>
      <c r="D4" s="340" t="s">
        <v>36</v>
      </c>
      <c r="E4" s="338" t="s">
        <v>38</v>
      </c>
      <c r="F4" s="339"/>
      <c r="G4" s="61"/>
      <c r="H4" s="62"/>
      <c r="I4" s="63"/>
    </row>
    <row r="5" spans="1:9" ht="62.4" thickBot="1" x14ac:dyDescent="0.35">
      <c r="A5" s="344"/>
      <c r="B5" s="347"/>
      <c r="C5" s="344"/>
      <c r="D5" s="341"/>
      <c r="E5" s="54" t="s">
        <v>42</v>
      </c>
      <c r="F5" s="34" t="s">
        <v>43</v>
      </c>
      <c r="G5" s="55" t="s">
        <v>42</v>
      </c>
      <c r="H5" s="56" t="s">
        <v>42</v>
      </c>
      <c r="I5" s="57" t="s">
        <v>42</v>
      </c>
    </row>
    <row r="6" spans="1:9" ht="20.399999999999999" customHeight="1" thickTop="1" thickBot="1" x14ac:dyDescent="0.35">
      <c r="A6" s="68" t="s">
        <v>26</v>
      </c>
      <c r="B6" s="68"/>
      <c r="C6" s="68"/>
      <c r="D6" s="69">
        <f t="shared" ref="D6:I6" si="0">+D7+D11</f>
        <v>13937162</v>
      </c>
      <c r="E6" s="70">
        <f t="shared" si="0"/>
        <v>13825855</v>
      </c>
      <c r="F6" s="69">
        <f t="shared" si="0"/>
        <v>111307</v>
      </c>
      <c r="G6" s="71">
        <f t="shared" si="0"/>
        <v>13832842</v>
      </c>
      <c r="H6" s="72">
        <f t="shared" si="0"/>
        <v>13831832</v>
      </c>
      <c r="I6" s="73">
        <f t="shared" si="0"/>
        <v>13831832</v>
      </c>
    </row>
    <row r="7" spans="1:9" ht="15" thickTop="1" x14ac:dyDescent="0.3">
      <c r="A7" s="64" t="s">
        <v>27</v>
      </c>
      <c r="B7" s="65" t="s">
        <v>15</v>
      </c>
      <c r="C7" s="64" t="s">
        <v>28</v>
      </c>
      <c r="D7" s="66">
        <f>SUM(D8:D10)</f>
        <v>13226863</v>
      </c>
      <c r="E7" s="66">
        <f t="shared" ref="E7:I7" si="1">SUM(E8:E10)</f>
        <v>13125124</v>
      </c>
      <c r="F7" s="66">
        <f t="shared" si="1"/>
        <v>101739</v>
      </c>
      <c r="G7" s="66">
        <f t="shared" si="1"/>
        <v>13132830</v>
      </c>
      <c r="H7" s="66">
        <f t="shared" si="1"/>
        <v>13132828</v>
      </c>
      <c r="I7" s="66">
        <f t="shared" si="1"/>
        <v>13132828</v>
      </c>
    </row>
    <row r="8" spans="1:9" x14ac:dyDescent="0.3">
      <c r="A8" s="29"/>
      <c r="B8" s="76"/>
      <c r="C8" s="74" t="s">
        <v>16</v>
      </c>
      <c r="D8" s="26">
        <v>52881</v>
      </c>
      <c r="E8" s="5">
        <v>52541</v>
      </c>
      <c r="F8" s="5">
        <v>340</v>
      </c>
      <c r="G8" s="46">
        <v>52869</v>
      </c>
      <c r="H8" s="5">
        <v>52868</v>
      </c>
      <c r="I8" s="5">
        <v>52868</v>
      </c>
    </row>
    <row r="9" spans="1:9" x14ac:dyDescent="0.3">
      <c r="A9" s="37"/>
      <c r="B9" s="77"/>
      <c r="C9" s="75" t="s">
        <v>17</v>
      </c>
      <c r="D9" s="26">
        <v>11312626</v>
      </c>
      <c r="E9" s="10">
        <v>11224580</v>
      </c>
      <c r="F9" s="10">
        <v>88046</v>
      </c>
      <c r="G9" s="78">
        <v>11231958</v>
      </c>
      <c r="H9" s="10">
        <v>11231957</v>
      </c>
      <c r="I9" s="10">
        <v>11231957</v>
      </c>
    </row>
    <row r="10" spans="1:9" x14ac:dyDescent="0.3">
      <c r="A10" s="37"/>
      <c r="B10" s="77"/>
      <c r="C10" s="75" t="s">
        <v>18</v>
      </c>
      <c r="D10" s="26">
        <v>1861356</v>
      </c>
      <c r="E10" s="28">
        <v>1848003</v>
      </c>
      <c r="F10" s="10">
        <v>13353</v>
      </c>
      <c r="G10" s="47">
        <v>1848003</v>
      </c>
      <c r="H10" s="28">
        <v>1848003</v>
      </c>
      <c r="I10" s="28">
        <v>1848003</v>
      </c>
    </row>
    <row r="11" spans="1:9" x14ac:dyDescent="0.3">
      <c r="A11" s="41" t="s">
        <v>29</v>
      </c>
      <c r="B11" s="42" t="s">
        <v>19</v>
      </c>
      <c r="C11" s="41" t="s">
        <v>28</v>
      </c>
      <c r="D11" s="43">
        <f t="shared" ref="D11:I11" si="2">SUM(D12:D12)</f>
        <v>710299</v>
      </c>
      <c r="E11" s="43">
        <f t="shared" si="2"/>
        <v>700731</v>
      </c>
      <c r="F11" s="43">
        <f t="shared" si="2"/>
        <v>9568</v>
      </c>
      <c r="G11" s="48">
        <f t="shared" si="2"/>
        <v>700012</v>
      </c>
      <c r="H11" s="43">
        <f t="shared" si="2"/>
        <v>699004</v>
      </c>
      <c r="I11" s="43">
        <f t="shared" si="2"/>
        <v>699004</v>
      </c>
    </row>
    <row r="12" spans="1:9" x14ac:dyDescent="0.3">
      <c r="A12" s="35"/>
      <c r="B12" s="39"/>
      <c r="C12" s="3" t="s">
        <v>20</v>
      </c>
      <c r="D12" s="26">
        <v>710299</v>
      </c>
      <c r="E12" s="52">
        <v>700731</v>
      </c>
      <c r="F12" s="52">
        <v>9568</v>
      </c>
      <c r="G12" s="22">
        <v>700012</v>
      </c>
      <c r="H12" s="52">
        <v>699004</v>
      </c>
      <c r="I12" s="52">
        <v>699004</v>
      </c>
    </row>
    <row r="13" spans="1:9" x14ac:dyDescent="0.3">
      <c r="D13" s="9"/>
      <c r="E13" s="9"/>
      <c r="F13" s="9"/>
      <c r="G13" s="9"/>
      <c r="H13" s="9"/>
      <c r="I13" s="9"/>
    </row>
    <row r="14" spans="1:9" x14ac:dyDescent="0.3">
      <c r="A14" s="14"/>
      <c r="B14" s="14"/>
      <c r="C14" s="14"/>
      <c r="D14" s="21"/>
      <c r="E14" s="21"/>
      <c r="F14" s="21"/>
      <c r="G14" s="21"/>
      <c r="H14" s="21"/>
      <c r="I14" s="21"/>
    </row>
    <row r="15" spans="1:9" x14ac:dyDescent="0.3">
      <c r="D15" s="9"/>
      <c r="E15" s="9"/>
      <c r="F15" s="9"/>
      <c r="G15" s="9"/>
      <c r="H15" s="9"/>
      <c r="I15" s="9"/>
    </row>
    <row r="16" spans="1:9" x14ac:dyDescent="0.3">
      <c r="E16" s="9"/>
      <c r="F16" s="9"/>
      <c r="H16" s="9"/>
      <c r="I16" s="9"/>
    </row>
    <row r="17" spans="4:9" x14ac:dyDescent="0.3">
      <c r="D17" s="9"/>
      <c r="E17" s="9"/>
      <c r="F17" s="9"/>
      <c r="G17" s="9"/>
      <c r="H17" s="9"/>
      <c r="I17" s="9"/>
    </row>
    <row r="18" spans="4:9" x14ac:dyDescent="0.3">
      <c r="D18" s="9"/>
      <c r="E18" s="9"/>
      <c r="F18" s="9"/>
      <c r="H18" s="9"/>
      <c r="I18" s="9"/>
    </row>
    <row r="19" spans="4:9" x14ac:dyDescent="0.3">
      <c r="D19" s="9"/>
      <c r="E19" s="9"/>
      <c r="F19" s="9"/>
      <c r="H19" s="9"/>
      <c r="I19" s="9"/>
    </row>
    <row r="20" spans="4:9" x14ac:dyDescent="0.3">
      <c r="D20" s="9"/>
      <c r="E20" s="9"/>
      <c r="F20" s="9"/>
      <c r="G20" s="9"/>
      <c r="H20" s="9"/>
      <c r="I20" s="9"/>
    </row>
    <row r="21" spans="4:9" x14ac:dyDescent="0.3">
      <c r="D21" s="9"/>
      <c r="E21" s="9"/>
      <c r="F21" s="9"/>
      <c r="G21" s="9"/>
      <c r="H21" s="9"/>
      <c r="I21" s="9"/>
    </row>
    <row r="22" spans="4:9" x14ac:dyDescent="0.3">
      <c r="D22" s="9"/>
      <c r="E22" s="9"/>
      <c r="F22" s="9"/>
      <c r="G22" s="13"/>
      <c r="H22" s="13"/>
      <c r="I22" s="13"/>
    </row>
    <row r="23" spans="4:9" x14ac:dyDescent="0.3">
      <c r="D23" s="9"/>
      <c r="E23" s="9"/>
      <c r="F23" s="9"/>
      <c r="G23" s="9"/>
      <c r="H23" s="9"/>
      <c r="I23" s="9"/>
    </row>
    <row r="24" spans="4:9" ht="15.6" x14ac:dyDescent="0.3">
      <c r="D24" s="17"/>
      <c r="E24" s="18"/>
      <c r="G24" s="18"/>
      <c r="H24" s="18"/>
      <c r="I24" s="18"/>
    </row>
    <row r="25" spans="4:9" ht="15.6" x14ac:dyDescent="0.3">
      <c r="D25" s="19"/>
      <c r="E25" s="20"/>
      <c r="G25" s="20"/>
      <c r="H25" s="20"/>
      <c r="I25" s="20"/>
    </row>
    <row r="26" spans="4:9" ht="15.6" x14ac:dyDescent="0.3">
      <c r="D26" s="19"/>
      <c r="E26" s="20"/>
      <c r="G26" s="20"/>
      <c r="H26" s="20"/>
      <c r="I26" s="20"/>
    </row>
    <row r="27" spans="4:9" ht="15.6" x14ac:dyDescent="0.3">
      <c r="D27" s="19"/>
      <c r="E27" s="20"/>
      <c r="G27" s="20"/>
      <c r="H27" s="20"/>
      <c r="I27" s="20"/>
    </row>
    <row r="28" spans="4:9" ht="15.6" x14ac:dyDescent="0.3">
      <c r="D28" s="17"/>
      <c r="E28" s="18"/>
      <c r="G28" s="18"/>
      <c r="H28" s="18"/>
      <c r="I28" s="18"/>
    </row>
    <row r="29" spans="4:9" ht="15.6" x14ac:dyDescent="0.3">
      <c r="D29" s="19"/>
      <c r="E29" s="20"/>
      <c r="G29" s="20"/>
      <c r="H29" s="20"/>
      <c r="I29" s="20"/>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x14ac:dyDescent="0.3">
      <c r="D34" s="16"/>
      <c r="E34" s="9"/>
      <c r="G34" s="9"/>
      <c r="H34" s="9"/>
      <c r="I34" s="9"/>
    </row>
    <row r="35" spans="1:9" x14ac:dyDescent="0.3">
      <c r="D35" s="16"/>
      <c r="E35" s="9"/>
      <c r="G35" s="9"/>
      <c r="H35" s="9"/>
      <c r="I35" s="9"/>
    </row>
    <row r="36" spans="1:9" x14ac:dyDescent="0.3">
      <c r="D36" s="16"/>
      <c r="E36" s="9"/>
      <c r="G36" s="9"/>
      <c r="H36" s="9"/>
      <c r="I36" s="9"/>
    </row>
    <row r="37" spans="1:9" s="1" customFormat="1" x14ac:dyDescent="0.3">
      <c r="A37" s="2"/>
      <c r="C37" s="2"/>
      <c r="D37" s="16"/>
    </row>
    <row r="38" spans="1:9" s="1" customFormat="1" x14ac:dyDescent="0.3">
      <c r="A38" s="2"/>
      <c r="C38" s="2"/>
      <c r="D38" s="16"/>
    </row>
    <row r="39" spans="1:9" s="1" customFormat="1" x14ac:dyDescent="0.3">
      <c r="A39" s="2"/>
      <c r="C39" s="2"/>
      <c r="D39" s="16"/>
    </row>
    <row r="40" spans="1:9" s="1" customFormat="1" x14ac:dyDescent="0.3">
      <c r="A40" s="2"/>
      <c r="C40" s="2"/>
      <c r="D40"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3B826-E711-4C6B-A442-9F8C60AE2EAB}">
  <sheetPr>
    <pageSetUpPr fitToPage="1"/>
  </sheetPr>
  <dimension ref="A1:I37"/>
  <sheetViews>
    <sheetView zoomScale="80" zoomScaleNormal="80" workbookViewId="0">
      <selection activeCell="Q12" sqref="Q12"/>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81" customHeight="1" x14ac:dyDescent="0.3">
      <c r="A1" s="336" t="s">
        <v>46</v>
      </c>
      <c r="B1" s="337"/>
      <c r="C1" s="337"/>
      <c r="D1" s="337"/>
      <c r="E1" s="337"/>
      <c r="F1" s="337"/>
      <c r="G1" s="337"/>
      <c r="H1" s="337"/>
      <c r="I1" s="337"/>
    </row>
    <row r="2" spans="1:9" ht="15.6" x14ac:dyDescent="0.3">
      <c r="A2" s="15"/>
      <c r="B2" s="15"/>
      <c r="C2" s="15"/>
      <c r="D2" s="15"/>
      <c r="E2" s="15"/>
      <c r="F2" s="15"/>
      <c r="G2" s="15"/>
      <c r="H2" s="15"/>
      <c r="I2" s="15"/>
    </row>
    <row r="3" spans="1:9" ht="31.2" customHeight="1" x14ac:dyDescent="0.3">
      <c r="A3" s="342" t="s">
        <v>7</v>
      </c>
      <c r="B3" s="345" t="s">
        <v>6</v>
      </c>
      <c r="C3" s="342" t="s">
        <v>25</v>
      </c>
      <c r="D3" s="348" t="s">
        <v>37</v>
      </c>
      <c r="E3" s="348"/>
      <c r="F3" s="348"/>
      <c r="G3" s="58" t="s">
        <v>39</v>
      </c>
      <c r="H3" s="59" t="s">
        <v>40</v>
      </c>
      <c r="I3" s="60" t="s">
        <v>41</v>
      </c>
    </row>
    <row r="4" spans="1:9" ht="14.4" customHeight="1" x14ac:dyDescent="0.3">
      <c r="A4" s="343"/>
      <c r="B4" s="346"/>
      <c r="C4" s="343"/>
      <c r="D4" s="340" t="s">
        <v>36</v>
      </c>
      <c r="E4" s="338" t="s">
        <v>38</v>
      </c>
      <c r="F4" s="339"/>
      <c r="G4" s="61"/>
      <c r="H4" s="62"/>
      <c r="I4" s="63"/>
    </row>
    <row r="5" spans="1:9" ht="62.4" thickBot="1" x14ac:dyDescent="0.35">
      <c r="A5" s="344"/>
      <c r="B5" s="347"/>
      <c r="C5" s="344"/>
      <c r="D5" s="341"/>
      <c r="E5" s="54" t="s">
        <v>42</v>
      </c>
      <c r="F5" s="34" t="s">
        <v>43</v>
      </c>
      <c r="G5" s="55" t="s">
        <v>42</v>
      </c>
      <c r="H5" s="56" t="s">
        <v>42</v>
      </c>
      <c r="I5" s="57" t="s">
        <v>42</v>
      </c>
    </row>
    <row r="6" spans="1:9" ht="20.399999999999999" customHeight="1" thickTop="1" thickBot="1" x14ac:dyDescent="0.35">
      <c r="A6" s="68" t="s">
        <v>26</v>
      </c>
      <c r="B6" s="68"/>
      <c r="C6" s="68"/>
      <c r="D6" s="69">
        <f t="shared" ref="D6:I6" si="0">+D7</f>
        <v>1330443</v>
      </c>
      <c r="E6" s="70">
        <f t="shared" si="0"/>
        <v>1322234</v>
      </c>
      <c r="F6" s="69">
        <f t="shared" si="0"/>
        <v>8209</v>
      </c>
      <c r="G6" s="71">
        <f t="shared" si="0"/>
        <v>1321283</v>
      </c>
      <c r="H6" s="72">
        <f t="shared" si="0"/>
        <v>1320725</v>
      </c>
      <c r="I6" s="73">
        <f t="shared" si="0"/>
        <v>1320725</v>
      </c>
    </row>
    <row r="7" spans="1:9" ht="15" thickTop="1" x14ac:dyDescent="0.3">
      <c r="A7" s="64" t="s">
        <v>27</v>
      </c>
      <c r="B7" s="65" t="s">
        <v>15</v>
      </c>
      <c r="C7" s="64" t="s">
        <v>28</v>
      </c>
      <c r="D7" s="66">
        <f>+D8+D9</f>
        <v>1330443</v>
      </c>
      <c r="E7" s="66">
        <f t="shared" ref="E7:I7" si="1">+E8+E9</f>
        <v>1322234</v>
      </c>
      <c r="F7" s="66">
        <f t="shared" si="1"/>
        <v>8209</v>
      </c>
      <c r="G7" s="66">
        <f t="shared" si="1"/>
        <v>1321283</v>
      </c>
      <c r="H7" s="66">
        <f t="shared" si="1"/>
        <v>1320725</v>
      </c>
      <c r="I7" s="66">
        <f t="shared" si="1"/>
        <v>1320725</v>
      </c>
    </row>
    <row r="8" spans="1:9" x14ac:dyDescent="0.3">
      <c r="A8" s="35"/>
      <c r="B8" s="36"/>
      <c r="C8" s="3" t="s">
        <v>16</v>
      </c>
      <c r="D8" s="26">
        <v>1297495</v>
      </c>
      <c r="E8" s="26">
        <v>1289286</v>
      </c>
      <c r="F8" s="26">
        <v>8209</v>
      </c>
      <c r="G8" s="26">
        <v>1288560</v>
      </c>
      <c r="H8" s="26">
        <v>1288002</v>
      </c>
      <c r="I8" s="26">
        <v>1288002</v>
      </c>
    </row>
    <row r="9" spans="1:9" x14ac:dyDescent="0.3">
      <c r="A9" s="29"/>
      <c r="B9" s="76"/>
      <c r="C9" s="74" t="s">
        <v>17</v>
      </c>
      <c r="D9" s="26">
        <v>32948</v>
      </c>
      <c r="E9" s="26">
        <v>32948</v>
      </c>
      <c r="F9" s="26">
        <v>0</v>
      </c>
      <c r="G9" s="26">
        <v>32723</v>
      </c>
      <c r="H9" s="26">
        <v>32723</v>
      </c>
      <c r="I9" s="26">
        <v>32723</v>
      </c>
    </row>
    <row r="10" spans="1:9" x14ac:dyDescent="0.3">
      <c r="D10" s="9"/>
      <c r="E10" s="9"/>
      <c r="F10" s="9"/>
      <c r="G10" s="9"/>
      <c r="H10" s="9"/>
      <c r="I10" s="9"/>
    </row>
    <row r="11" spans="1:9" x14ac:dyDescent="0.3">
      <c r="A11" s="14"/>
      <c r="B11" s="14"/>
      <c r="C11" s="14"/>
      <c r="D11" s="14"/>
      <c r="E11" s="14"/>
      <c r="F11" s="14"/>
      <c r="G11" s="14"/>
      <c r="H11" s="14"/>
      <c r="I11" s="14"/>
    </row>
    <row r="12" spans="1:9" x14ac:dyDescent="0.3">
      <c r="D12" s="2"/>
      <c r="E12" s="2"/>
      <c r="F12" s="2"/>
      <c r="G12" s="2"/>
      <c r="H12" s="2"/>
      <c r="I12" s="2"/>
    </row>
    <row r="13" spans="1:9" x14ac:dyDescent="0.3">
      <c r="E13" s="9"/>
      <c r="F13" s="9"/>
      <c r="H13" s="9"/>
      <c r="I13" s="9"/>
    </row>
    <row r="14" spans="1:9" x14ac:dyDescent="0.3">
      <c r="D14" s="9"/>
      <c r="E14" s="9"/>
      <c r="F14" s="9"/>
      <c r="H14" s="9"/>
      <c r="I14" s="9"/>
    </row>
    <row r="15" spans="1:9" x14ac:dyDescent="0.3">
      <c r="D15" s="9"/>
      <c r="E15" s="9"/>
      <c r="F15" s="9"/>
      <c r="H15" s="9"/>
      <c r="I15" s="9"/>
    </row>
    <row r="16" spans="1:9" x14ac:dyDescent="0.3">
      <c r="D16" s="9"/>
      <c r="E16" s="9"/>
      <c r="F16" s="9"/>
      <c r="H16" s="9"/>
      <c r="I16" s="9"/>
    </row>
    <row r="17" spans="4:9" x14ac:dyDescent="0.3">
      <c r="D17" s="9"/>
      <c r="E17" s="9"/>
      <c r="F17" s="9"/>
      <c r="G17" s="9"/>
      <c r="H17" s="9"/>
      <c r="I17" s="9"/>
    </row>
    <row r="18" spans="4:9" x14ac:dyDescent="0.3">
      <c r="D18" s="9"/>
      <c r="E18" s="9"/>
      <c r="F18" s="9"/>
      <c r="G18" s="9"/>
      <c r="H18" s="9"/>
      <c r="I18" s="9"/>
    </row>
    <row r="19" spans="4:9" x14ac:dyDescent="0.3">
      <c r="D19" s="9"/>
      <c r="E19" s="9"/>
      <c r="F19" s="9"/>
      <c r="G19" s="13"/>
      <c r="H19" s="13"/>
      <c r="I19" s="13"/>
    </row>
    <row r="20" spans="4:9" x14ac:dyDescent="0.3">
      <c r="D20" s="9"/>
      <c r="E20" s="9"/>
      <c r="F20" s="9"/>
      <c r="G20" s="9"/>
      <c r="H20" s="9"/>
      <c r="I20" s="9"/>
    </row>
    <row r="21" spans="4:9" ht="15.6" x14ac:dyDescent="0.3">
      <c r="D21" s="17"/>
      <c r="E21" s="18"/>
      <c r="G21" s="18"/>
      <c r="H21" s="18"/>
      <c r="I21" s="18"/>
    </row>
    <row r="22" spans="4:9" ht="15.6" x14ac:dyDescent="0.3">
      <c r="D22" s="19"/>
      <c r="E22" s="20"/>
      <c r="G22" s="20"/>
      <c r="H22" s="20"/>
      <c r="I22" s="20"/>
    </row>
    <row r="23" spans="4:9" ht="15.6" x14ac:dyDescent="0.3">
      <c r="D23" s="19"/>
      <c r="E23" s="20"/>
      <c r="G23" s="20"/>
      <c r="H23" s="20"/>
      <c r="I23" s="20"/>
    </row>
    <row r="24" spans="4:9" ht="15.6" x14ac:dyDescent="0.3">
      <c r="D24" s="19"/>
      <c r="E24" s="20"/>
      <c r="G24" s="20"/>
      <c r="H24" s="20"/>
      <c r="I24" s="20"/>
    </row>
    <row r="25" spans="4:9" ht="15.6" x14ac:dyDescent="0.3">
      <c r="D25" s="17"/>
      <c r="E25" s="18"/>
      <c r="G25" s="18"/>
      <c r="H25" s="18"/>
      <c r="I25" s="18"/>
    </row>
    <row r="26" spans="4:9" ht="15.6" x14ac:dyDescent="0.3">
      <c r="D26" s="19"/>
      <c r="E26" s="20"/>
      <c r="G26" s="20"/>
      <c r="H26" s="20"/>
      <c r="I26" s="20"/>
    </row>
    <row r="27" spans="4:9" x14ac:dyDescent="0.3">
      <c r="D27" s="16"/>
      <c r="E27" s="9"/>
      <c r="G27" s="9"/>
      <c r="H27" s="9"/>
      <c r="I27" s="9"/>
    </row>
    <row r="28" spans="4:9" x14ac:dyDescent="0.3">
      <c r="D28" s="16"/>
      <c r="E28" s="9"/>
      <c r="G28" s="9"/>
      <c r="H28" s="9"/>
      <c r="I28" s="9"/>
    </row>
    <row r="29" spans="4:9" x14ac:dyDescent="0.3">
      <c r="D29" s="16"/>
      <c r="E29" s="9"/>
      <c r="G29" s="9"/>
      <c r="H29" s="9"/>
      <c r="I29" s="9"/>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s="1" customFormat="1" x14ac:dyDescent="0.3">
      <c r="A34" s="2"/>
      <c r="C34" s="2"/>
      <c r="D34" s="16"/>
    </row>
    <row r="35" spans="1:9" s="1" customFormat="1" x14ac:dyDescent="0.3">
      <c r="A35" s="2"/>
      <c r="C35" s="2"/>
      <c r="D35" s="16"/>
    </row>
    <row r="36" spans="1:9" s="1" customFormat="1" x14ac:dyDescent="0.3">
      <c r="A36" s="2"/>
      <c r="C36" s="2"/>
      <c r="D36" s="16"/>
    </row>
    <row r="37" spans="1:9" s="1" customFormat="1" x14ac:dyDescent="0.3">
      <c r="A37" s="2"/>
      <c r="C37" s="2"/>
      <c r="D37"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Detal.</vt:lpstr>
      <vt:lpstr>MKN_445 (24-TA-2552)</vt:lpstr>
      <vt:lpstr>MKN_376 (24-TA-2554)</vt:lpstr>
      <vt:lpstr>MKN_477 (24-TA-2553)</vt:lpstr>
      <vt:lpstr>Detal.!Print_Area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Initra Pavloviča</dc:creator>
  <cp:lastModifiedBy>Initra Pavloviča</cp:lastModifiedBy>
  <cp:lastPrinted>2024-10-21T09:34:50Z</cp:lastPrinted>
  <dcterms:created xsi:type="dcterms:W3CDTF">2022-09-15T07:24:46Z</dcterms:created>
  <dcterms:modified xsi:type="dcterms:W3CDTF">2024-11-19T10:43:02Z</dcterms:modified>
</cp:coreProperties>
</file>