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https://veselibasministrija-my.sharepoint.com/personal/igors_belovs_vm_gov_lv/Documents/Documents/Darba mape/MK_rīkojuma_projekti/2024/ZVA/ZVA_budžets_2025/Precizēts_150724/"/>
    </mc:Choice>
  </mc:AlternateContent>
  <xr:revisionPtr revIDLastSave="0" documentId="8_{800E897D-5F38-4507-9F89-71E3011D0B40}" xr6:coauthVersionLast="47" xr6:coauthVersionMax="47" xr10:uidLastSave="{00000000-0000-0000-0000-000000000000}"/>
  <bookViews>
    <workbookView xWindow="-120" yWindow="-120" windowWidth="29040" windowHeight="15840" activeTab="2" xr2:uid="{A3A276F2-87BC-4C88-B373-5DCCDB724690}"/>
  </bookViews>
  <sheets>
    <sheet name="1.pielikums" sheetId="1" r:id="rId1"/>
    <sheet name="2.pielikums" sheetId="2" r:id="rId2"/>
    <sheet name="3.pielikum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2" l="1"/>
  <c r="J7" i="2"/>
  <c r="G6" i="2"/>
  <c r="G5" i="2"/>
  <c r="H7" i="2"/>
  <c r="H6" i="2"/>
  <c r="H5" i="2"/>
  <c r="G6" i="3"/>
  <c r="G5" i="3"/>
  <c r="K5" i="3"/>
  <c r="L5" i="3"/>
  <c r="P5" i="3"/>
  <c r="G6" i="1"/>
  <c r="G5" i="1"/>
  <c r="J5" i="1"/>
  <c r="K5" i="1"/>
  <c r="L5" i="1"/>
  <c r="D19" i="2"/>
  <c r="D18" i="2"/>
  <c r="D17" i="2"/>
  <c r="D16" i="2"/>
  <c r="D15" i="2"/>
  <c r="D14" i="2"/>
  <c r="D13" i="2"/>
  <c r="D12" i="2"/>
  <c r="I7" i="2"/>
  <c r="I6" i="2"/>
  <c r="I5" i="2"/>
  <c r="D22" i="3"/>
  <c r="D21" i="3"/>
  <c r="N6" i="3"/>
  <c r="D20" i="3"/>
  <c r="D19" i="3"/>
  <c r="D18" i="3"/>
  <c r="D17" i="3"/>
  <c r="D16" i="3"/>
  <c r="M5" i="3"/>
  <c r="D15" i="3"/>
  <c r="F11" i="3"/>
  <c r="I6" i="3"/>
  <c r="H6" i="3"/>
  <c r="J6" i="3"/>
  <c r="I5" i="3"/>
  <c r="H5" i="3"/>
  <c r="J5" i="3"/>
  <c r="D18" i="1"/>
  <c r="N6" i="1"/>
  <c r="D17" i="1"/>
  <c r="D16" i="1"/>
  <c r="D15" i="1"/>
  <c r="D14" i="1"/>
  <c r="D13" i="1"/>
  <c r="D12" i="1"/>
  <c r="D11" i="1"/>
  <c r="I6" i="1"/>
  <c r="H6" i="1"/>
  <c r="J6" i="1"/>
  <c r="I5" i="1"/>
  <c r="H5" i="1"/>
  <c r="N5" i="3"/>
  <c r="M5" i="1"/>
  <c r="N5" i="1"/>
  <c r="O5" i="1"/>
  <c r="K6" i="1"/>
  <c r="L6" i="1"/>
  <c r="P6" i="1"/>
  <c r="M6" i="1"/>
  <c r="O6" i="1"/>
  <c r="D19" i="1"/>
  <c r="O5" i="3"/>
  <c r="H11" i="3"/>
  <c r="M6" i="3"/>
  <c r="O6" i="3"/>
  <c r="D23" i="3"/>
  <c r="G11" i="3"/>
  <c r="M7" i="2"/>
  <c r="N7" i="2"/>
  <c r="N6" i="2"/>
  <c r="D20" i="2"/>
  <c r="O7" i="2"/>
  <c r="N5" i="2"/>
  <c r="M5" i="2"/>
  <c r="M6" i="2"/>
  <c r="O6" i="2"/>
  <c r="O7" i="1"/>
  <c r="O7" i="3"/>
  <c r="O5" i="2"/>
  <c r="O8" i="2"/>
  <c r="J6" i="2"/>
  <c r="K6" i="2"/>
  <c r="L6" i="2"/>
  <c r="P6" i="2"/>
  <c r="J5" i="2"/>
  <c r="K5" i="2"/>
  <c r="L5" i="2"/>
  <c r="P5" i="2"/>
  <c r="K6" i="3"/>
  <c r="L6" i="3"/>
  <c r="K7" i="2"/>
  <c r="L7" i="2"/>
  <c r="P7" i="2"/>
  <c r="L7" i="1"/>
  <c r="P5" i="1"/>
  <c r="P7" i="1"/>
  <c r="L7" i="3"/>
  <c r="P6" i="3"/>
  <c r="P7" i="3"/>
  <c r="L8" i="2"/>
  <c r="P8" i="2"/>
</calcChain>
</file>

<file path=xl/sharedStrings.xml><?xml version="1.0" encoding="utf-8"?>
<sst xmlns="http://schemas.openxmlformats.org/spreadsheetml/2006/main" count="178" uniqueCount="72">
  <si>
    <t>Amats</t>
  </si>
  <si>
    <t>Slodžu skaits</t>
  </si>
  <si>
    <t>Saime 
(apakšsaime)</t>
  </si>
  <si>
    <t>Līmenis</t>
  </si>
  <si>
    <t>Mēnešalgu grupa</t>
  </si>
  <si>
    <t>Amata vietai plānotā  mēnešalga</t>
  </si>
  <si>
    <t>Prēmijas un naudas balvas 10%
(EKK 1148)</t>
  </si>
  <si>
    <t>Sociālā garantija 5%
(EKK 1220)</t>
  </si>
  <si>
    <t>Valsts sociālās apdrošināšanas obligātās iemaksas, 23.59%</t>
  </si>
  <si>
    <t>Kopā mēnesī</t>
  </si>
  <si>
    <t>KOPĀ</t>
  </si>
  <si>
    <t>8=6*10%</t>
  </si>
  <si>
    <t>9=6*5%</t>
  </si>
  <si>
    <t>11=(6+7+8+9+10)*23.59%</t>
  </si>
  <si>
    <t>12=6+7+8+9+10+11</t>
  </si>
  <si>
    <t>x</t>
  </si>
  <si>
    <t>IV</t>
  </si>
  <si>
    <t>III</t>
  </si>
  <si>
    <t>Darba vietas uzturēšanas izmaksu aprēķins</t>
  </si>
  <si>
    <t>Rādītāju nosaukums</t>
  </si>
  <si>
    <t>EKK</t>
  </si>
  <si>
    <t>Izmaksas uz 1 darbinieku</t>
  </si>
  <si>
    <t>Izdevumi par sakaru pakalpojumiem</t>
  </si>
  <si>
    <t>2210</t>
  </si>
  <si>
    <t>Izdevumi par ūdensapgādi un kanalizāciju</t>
  </si>
  <si>
    <t>2222</t>
  </si>
  <si>
    <t>Izdevumi par elektroenerģiju</t>
  </si>
  <si>
    <t>2223</t>
  </si>
  <si>
    <t>Izdevumi par saņemtajiem mācību pakalpojumiem</t>
  </si>
  <si>
    <t>2235</t>
  </si>
  <si>
    <t>Biroja preces</t>
  </si>
  <si>
    <t>2311</t>
  </si>
  <si>
    <t>Inventārs</t>
  </si>
  <si>
    <t>2312</t>
  </si>
  <si>
    <t>Licences, koncesijas un patenti, preču zīmes un līdzīgas tiesības</t>
  </si>
  <si>
    <t>5120</t>
  </si>
  <si>
    <t>Datortehnika, sakaru un cita biroja tehnika</t>
  </si>
  <si>
    <t>5238</t>
  </si>
  <si>
    <t xml:space="preserve"> 2023.gada izdevumi</t>
  </si>
  <si>
    <t>Kopā gadā:</t>
  </si>
  <si>
    <t xml:space="preserve">Atbilstības novērtēšanas nodaļas vecākais eksperts </t>
  </si>
  <si>
    <t xml:space="preserve">Atbilstības novērtēšanas nodaļas vadošais eksperts </t>
  </si>
  <si>
    <t>Kopā gadā (1000)**</t>
  </si>
  <si>
    <t>Darba vietas uzturēšanas izmaksas  uz vienu darbinieku (EKK  5000)</t>
  </si>
  <si>
    <t>Darba vietas uzturēšanas izmaksas  uz vienu darbinieku (EKK 2000)</t>
  </si>
  <si>
    <t>Zāļu valsts aģentūras amati audu, šūnu un orgānu ieguves un izmantošanas vietu, asins kabinetu, asins sagatavošanas nodaļu un Valsts asinsdonoru centra atbilstības novērtēšanas un uzraudzības funkcijas nodrošināšanai</t>
  </si>
  <si>
    <t>Zāļu valsts aģentūras amati Latvijā ražotu medicīnisko ierīču reģistrēšanai, atļauju speciāli piegādāto medicīnisko ierīču laišanai apgrozībā izsniegšanai, kā arī medicīnisko ierīču vigilances veikšanai un atļauju izsniegšanai medicīnisko ierīču klīniskās izpētes veikšanai funkcijas nodrošināšanai</t>
  </si>
  <si>
    <t xml:space="preserve">Medicīnisko ierīču nodaļas vecākais eksperts </t>
  </si>
  <si>
    <t>13</t>
  </si>
  <si>
    <t>Medicīnisko ierīču nodaļas vadītājs</t>
  </si>
  <si>
    <t>20.3</t>
  </si>
  <si>
    <t>13=12*2*12 mēn.</t>
  </si>
  <si>
    <t>Nodaļas vadītājs (ārsts)</t>
  </si>
  <si>
    <t>Juriskonsults</t>
  </si>
  <si>
    <t>Darba apjoms (stundas vienai ekspertīzei)</t>
  </si>
  <si>
    <t>Prognozēto ekspertīžu skaits</t>
  </si>
  <si>
    <t>20</t>
  </si>
  <si>
    <t>Prof. asociācijas eksperts ar atbilstošu kompetenci</t>
  </si>
  <si>
    <t xml:space="preserve">Kopā izdevumi (EKK 1000)
</t>
  </si>
  <si>
    <t>Stundas tarifa likme
(euro)   </t>
  </si>
  <si>
    <t>Viena izvērtējuma (ekspertīzes) izmaksas
 (euro)</t>
  </si>
  <si>
    <t xml:space="preserve">Finansējums sadarbības līgumiem ar veselības nozares ekspertiem speciālistiem par dalību izvērtējumos (ekspertīzēs) </t>
  </si>
  <si>
    <t xml:space="preserve">Kopā izdevumi (EKK 1100)
</t>
  </si>
  <si>
    <t>Pārvaldes vecākais speciālists</t>
  </si>
  <si>
    <t>2.Pielikums 
Ministru kabineta rīkojuma “Par Zāļu valsts aģentūras 2025.gada budžeta apstiprināšanu” projekta sākotnējās ietekmes novērtējuma ziņojumam (anotācijai)</t>
  </si>
  <si>
    <t>1.Pielikums 
Ministru kabineta rīkojuma “Par Zāļu valsts aģentūras 2025.gada budžeta apstiprināšanu” projekta sākotnējās ietekmes novērtējuma ziņojumam (anotācijai)</t>
  </si>
  <si>
    <t>3.Pielikums 
Ministru kabineta rīkojuma “Par Zāļu valsts aģentūras 2025.gada budžeta apstiprināšanu” projekta sākotnējās ietekmes novērtējuma ziņojumam (anotācijai)</t>
  </si>
  <si>
    <r>
      <t xml:space="preserve">Darba vietas uzturēšanas izmaksas (EKK2000; 5000) KOPĀ </t>
    </r>
    <r>
      <rPr>
        <i/>
        <sz val="9"/>
        <rFont val="Times New Roman"/>
        <family val="1"/>
      </rPr>
      <t>reizināts ar amata vietu skaits</t>
    </r>
  </si>
  <si>
    <r>
      <t xml:space="preserve">Darba vietas uzturēšanas izmaksas (EKK2000; 5000) KOPĀ </t>
    </r>
    <r>
      <rPr>
        <i/>
        <sz val="9"/>
        <rFont val="Times New Roman"/>
        <family val="1"/>
        <charset val="186"/>
      </rPr>
      <t>reizināts ar amata vietu skaits</t>
    </r>
  </si>
  <si>
    <t>Zāļu valsts aģentūras amati, saistībā ar Ministru kabineta noteikumu projekta “Noteikumi par kompensācijas piešķiršanas un izmaksas kārtību, ja  Covid-19 vakcīnu blakusparādību rezultātā nodarīts smags kaitējums pacienta veselībai vai dzīvībai, kā arī kārtību, kādā atlīdzina izdevumus, kas saistīti ar ārstniecību” funkciju izpildi</t>
  </si>
  <si>
    <t>7=6*5%</t>
  </si>
  <si>
    <t>Piemaksa
5%
(EKK 1147)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</si>
</sst>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2" formatCode="#0.00##"/>
    <numFmt numFmtId="178" formatCode="#,##0.0"/>
  </numFmts>
  <fonts count="15" x14ac:knownFonts="1">
    <font>
      <sz val="10"/>
      <name val="Arial"/>
    </font>
    <font>
      <sz val="10"/>
      <name val="Arial"/>
      <family val="2"/>
      <charset val="186"/>
    </font>
    <font>
      <sz val="10"/>
      <name val="Arial"/>
    </font>
    <font>
      <sz val="10"/>
      <name val="Times New Roman"/>
      <family val="1"/>
    </font>
    <font>
      <b/>
      <sz val="9"/>
      <name val="Times New Roman"/>
      <family val="1"/>
      <charset val="186"/>
    </font>
    <font>
      <i/>
      <sz val="9"/>
      <name val="Times New Roman"/>
      <family val="1"/>
    </font>
    <font>
      <sz val="9"/>
      <name val="Arial"/>
      <family val="2"/>
      <charset val="186"/>
    </font>
    <font>
      <sz val="9"/>
      <name val="Times New Roman"/>
      <family val="1"/>
      <charset val="186"/>
    </font>
    <font>
      <i/>
      <sz val="9"/>
      <name val="Times New Roman"/>
      <family val="1"/>
      <charset val="186"/>
    </font>
    <font>
      <sz val="11"/>
      <color theme="1"/>
      <name val="Aptos Narrow"/>
      <family val="2"/>
      <scheme val="minor"/>
    </font>
    <font>
      <sz val="9"/>
      <color theme="1"/>
      <name val="Times New Roman"/>
      <family val="1"/>
      <charset val="186"/>
    </font>
    <font>
      <b/>
      <sz val="9"/>
      <color theme="1"/>
      <name val="Times New Roman"/>
      <family val="1"/>
      <charset val="186"/>
    </font>
    <font>
      <sz val="9"/>
      <color rgb="FF000000"/>
      <name val="Times New Roman"/>
      <family val="1"/>
      <charset val="186"/>
    </font>
    <font>
      <sz val="9"/>
      <color rgb="FF333333"/>
      <name val="Times New Roman"/>
      <family val="1"/>
      <charset val="186"/>
    </font>
    <font>
      <b/>
      <sz val="9"/>
      <color rgb="FF333333"/>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diagonal/>
    </border>
    <border>
      <left/>
      <right/>
      <top/>
      <bottom style="thin">
        <color indexed="64"/>
      </bottom>
      <diagonal/>
    </border>
  </borders>
  <cellStyleXfs count="4">
    <xf numFmtId="0" fontId="0" fillId="0" borderId="0"/>
    <xf numFmtId="0" fontId="1" fillId="0" borderId="0"/>
    <xf numFmtId="0" fontId="9" fillId="0" borderId="0"/>
    <xf numFmtId="0" fontId="2" fillId="0" borderId="0"/>
  </cellStyleXfs>
  <cellXfs count="61">
    <xf numFmtId="0" fontId="0" fillId="0" borderId="0" xfId="0"/>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3" fontId="4" fillId="0" borderId="1" xfId="2" applyNumberFormat="1" applyFont="1" applyBorder="1" applyAlignment="1">
      <alignment horizontal="center" vertical="center" wrapText="1"/>
    </xf>
    <xf numFmtId="1" fontId="4" fillId="0" borderId="1" xfId="0" applyNumberFormat="1" applyFont="1" applyBorder="1" applyAlignment="1">
      <alignment horizontal="center" vertical="center" wrapText="1"/>
    </xf>
    <xf numFmtId="0" fontId="4" fillId="0" borderId="1" xfId="1" applyFont="1" applyBorder="1" applyAlignment="1">
      <alignment horizontal="center" vertical="center" wrapText="1"/>
    </xf>
    <xf numFmtId="0" fontId="6" fillId="0" borderId="0" xfId="0" applyFont="1" applyAlignment="1">
      <alignment wrapText="1"/>
    </xf>
    <xf numFmtId="3" fontId="10" fillId="0" borderId="1" xfId="0" applyNumberFormat="1" applyFont="1" applyBorder="1" applyAlignment="1">
      <alignment horizontal="center" vertical="center" wrapText="1"/>
    </xf>
    <xf numFmtId="0" fontId="10" fillId="2" borderId="1" xfId="0" applyFont="1" applyFill="1" applyBorder="1" applyAlignment="1">
      <alignment horizontal="center" vertical="center" wrapText="1"/>
    </xf>
    <xf numFmtId="1" fontId="10" fillId="0" borderId="1" xfId="0" applyNumberFormat="1" applyFont="1" applyBorder="1" applyAlignment="1">
      <alignment horizontal="center" vertical="center" wrapText="1"/>
    </xf>
    <xf numFmtId="0" fontId="6" fillId="0" borderId="0" xfId="0" applyFont="1"/>
    <xf numFmtId="0" fontId="7" fillId="0" borderId="1" xfId="1" applyFont="1" applyBorder="1" applyAlignment="1">
      <alignment horizontal="center" vertical="center" wrapText="1"/>
    </xf>
    <xf numFmtId="3" fontId="12"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3"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wrapText="1"/>
    </xf>
    <xf numFmtId="2" fontId="10" fillId="2" borderId="1" xfId="0" applyNumberFormat="1" applyFont="1" applyFill="1" applyBorder="1" applyAlignment="1">
      <alignment horizontal="center" vertical="center" wrapText="1"/>
    </xf>
    <xf numFmtId="0" fontId="6" fillId="0" borderId="0" xfId="0" applyFont="1" applyAlignment="1">
      <alignment horizontal="center" vertical="center"/>
    </xf>
    <xf numFmtId="3" fontId="12" fillId="0" borderId="1" xfId="0" applyNumberFormat="1" applyFont="1" applyFill="1" applyBorder="1" applyAlignment="1">
      <alignment horizontal="center" vertical="center" wrapText="1"/>
    </xf>
    <xf numFmtId="0" fontId="10" fillId="0" borderId="0" xfId="0" applyFont="1"/>
    <xf numFmtId="3" fontId="11" fillId="3" borderId="2" xfId="0" applyNumberFormat="1" applyFont="1" applyFill="1" applyBorder="1" applyAlignment="1">
      <alignment horizontal="center"/>
    </xf>
    <xf numFmtId="3" fontId="11" fillId="0" borderId="2" xfId="0" applyNumberFormat="1" applyFont="1" applyBorder="1" applyAlignment="1">
      <alignment horizontal="center" vertical="center"/>
    </xf>
    <xf numFmtId="3" fontId="11" fillId="3" borderId="2" xfId="0" applyNumberFormat="1" applyFont="1" applyFill="1" applyBorder="1" applyAlignment="1">
      <alignment horizontal="center" vertical="center"/>
    </xf>
    <xf numFmtId="0" fontId="13" fillId="0" borderId="0" xfId="0" applyFont="1" applyAlignment="1">
      <alignment horizontal="justify" vertical="center"/>
    </xf>
    <xf numFmtId="49" fontId="6" fillId="0" borderId="0" xfId="0" applyNumberFormat="1" applyFont="1" applyBorder="1" applyAlignment="1">
      <alignment horizontal="left"/>
    </xf>
    <xf numFmtId="172" fontId="6" fillId="0" borderId="0" xfId="0" applyNumberFormat="1" applyFont="1" applyBorder="1" applyAlignment="1">
      <alignment horizontal="right"/>
    </xf>
    <xf numFmtId="0" fontId="13" fillId="4" borderId="1" xfId="0" applyFont="1" applyFill="1" applyBorder="1" applyAlignment="1">
      <alignment horizontal="center" vertical="center" wrapText="1"/>
    </xf>
    <xf numFmtId="49" fontId="7" fillId="0" borderId="1" xfId="0" applyNumberFormat="1" applyFont="1" applyBorder="1" applyAlignment="1">
      <alignment horizontal="center" vertical="center" wrapText="1"/>
    </xf>
    <xf numFmtId="49" fontId="7" fillId="0" borderId="1" xfId="0" applyNumberFormat="1" applyFont="1" applyBorder="1" applyAlignment="1">
      <alignment horizontal="center" wrapText="1"/>
    </xf>
    <xf numFmtId="0" fontId="6" fillId="0" borderId="0" xfId="0" applyFont="1" applyAlignment="1">
      <alignment horizontal="center" wrapText="1"/>
    </xf>
    <xf numFmtId="0" fontId="13" fillId="4" borderId="3" xfId="0" applyFont="1" applyFill="1" applyBorder="1" applyAlignment="1">
      <alignment horizontal="center" vertical="center" wrapText="1"/>
    </xf>
    <xf numFmtId="3" fontId="13" fillId="4" borderId="1" xfId="0" applyNumberFormat="1" applyFont="1" applyFill="1" applyBorder="1" applyAlignment="1">
      <alignment horizontal="center" vertical="center" wrapText="1"/>
    </xf>
    <xf numFmtId="2" fontId="7" fillId="0" borderId="1" xfId="0" applyNumberFormat="1" applyFont="1" applyBorder="1" applyAlignment="1">
      <alignment horizontal="center" vertical="center" wrapText="1"/>
    </xf>
    <xf numFmtId="3" fontId="7" fillId="2" borderId="1" xfId="0" applyNumberFormat="1" applyFont="1" applyFill="1" applyBorder="1" applyAlignment="1">
      <alignment horizontal="center" vertical="center" wrapText="1"/>
    </xf>
    <xf numFmtId="172" fontId="7" fillId="0" borderId="1" xfId="0" applyNumberFormat="1" applyFont="1" applyBorder="1" applyAlignment="1">
      <alignment horizontal="center" vertical="center"/>
    </xf>
    <xf numFmtId="178" fontId="7" fillId="3" borderId="1" xfId="0" applyNumberFormat="1" applyFont="1" applyFill="1" applyBorder="1" applyAlignment="1">
      <alignment horizontal="center" vertical="center"/>
    </xf>
    <xf numFmtId="178" fontId="6" fillId="0" borderId="0" xfId="0" applyNumberFormat="1" applyFont="1"/>
    <xf numFmtId="0" fontId="11" fillId="0" borderId="1" xfId="0" applyFont="1" applyBorder="1" applyAlignment="1">
      <alignment vertical="center" wrapText="1"/>
    </xf>
    <xf numFmtId="0" fontId="7" fillId="0" borderId="1" xfId="0" applyFont="1" applyBorder="1" applyAlignment="1">
      <alignment vertical="center" wrapText="1"/>
    </xf>
    <xf numFmtId="4" fontId="7" fillId="2" borderId="1" xfId="0" applyNumberFormat="1" applyFont="1" applyFill="1" applyBorder="1" applyAlignment="1">
      <alignment vertical="center" wrapText="1"/>
    </xf>
    <xf numFmtId="4" fontId="11" fillId="0" borderId="1" xfId="0" applyNumberFormat="1" applyFont="1" applyBorder="1" applyAlignment="1">
      <alignment vertical="center" wrapText="1"/>
    </xf>
    <xf numFmtId="0" fontId="7" fillId="0" borderId="0" xfId="0" applyFont="1"/>
    <xf numFmtId="0" fontId="7" fillId="0" borderId="0" xfId="0" applyFont="1" applyAlignment="1">
      <alignment wrapText="1"/>
    </xf>
    <xf numFmtId="3" fontId="12" fillId="2" borderId="1" xfId="0" applyNumberFormat="1" applyFont="1" applyFill="1" applyBorder="1" applyAlignment="1">
      <alignment horizontal="center" wrapText="1"/>
    </xf>
    <xf numFmtId="49" fontId="12" fillId="2" borderId="1" xfId="0" applyNumberFormat="1" applyFont="1" applyFill="1" applyBorder="1" applyAlignment="1">
      <alignment horizontal="center" wrapText="1"/>
    </xf>
    <xf numFmtId="0" fontId="10" fillId="2" borderId="1" xfId="0" applyFont="1" applyFill="1" applyBorder="1" applyAlignment="1">
      <alignment horizontal="center" wrapText="1"/>
    </xf>
    <xf numFmtId="3" fontId="10" fillId="2" borderId="1" xfId="0" applyNumberFormat="1" applyFont="1" applyFill="1" applyBorder="1" applyAlignment="1">
      <alignment horizontal="center" wrapText="1"/>
    </xf>
    <xf numFmtId="4" fontId="10" fillId="2" borderId="1" xfId="0" applyNumberFormat="1" applyFont="1" applyFill="1" applyBorder="1" applyAlignment="1">
      <alignment horizontal="center" wrapText="1"/>
    </xf>
    <xf numFmtId="2" fontId="10" fillId="2" borderId="1" xfId="0" applyNumberFormat="1" applyFont="1" applyFill="1" applyBorder="1" applyAlignment="1">
      <alignment horizontal="center" wrapText="1"/>
    </xf>
    <xf numFmtId="3" fontId="7" fillId="0" borderId="0" xfId="0" applyNumberFormat="1" applyFont="1"/>
    <xf numFmtId="0" fontId="7" fillId="0" borderId="1" xfId="0" applyFont="1" applyBorder="1" applyAlignment="1">
      <alignment wrapText="1"/>
    </xf>
    <xf numFmtId="4" fontId="7" fillId="2" borderId="1" xfId="0" applyNumberFormat="1" applyFont="1" applyFill="1" applyBorder="1" applyAlignment="1">
      <alignment wrapText="1"/>
    </xf>
    <xf numFmtId="4" fontId="11" fillId="0" borderId="1" xfId="0" applyNumberFormat="1" applyFont="1" applyBorder="1" applyAlignment="1">
      <alignment wrapText="1"/>
    </xf>
    <xf numFmtId="4" fontId="10" fillId="0" borderId="0" xfId="0" applyNumberFormat="1" applyFont="1"/>
    <xf numFmtId="0" fontId="11" fillId="0" borderId="1" xfId="0" applyFont="1" applyBorder="1" applyAlignment="1">
      <alignment horizontal="center"/>
    </xf>
    <xf numFmtId="0" fontId="11" fillId="0" borderId="0" xfId="0" applyFont="1" applyAlignment="1">
      <alignment horizontal="center" vertical="center" wrapText="1"/>
    </xf>
    <xf numFmtId="0" fontId="11" fillId="0" borderId="0" xfId="0" applyFont="1" applyBorder="1" applyAlignment="1">
      <alignment horizontal="right"/>
    </xf>
    <xf numFmtId="0" fontId="11" fillId="0" borderId="4" xfId="0" applyFont="1" applyBorder="1" applyAlignment="1">
      <alignment horizontal="right"/>
    </xf>
    <xf numFmtId="0" fontId="3" fillId="0" borderId="0" xfId="3" applyFont="1" applyAlignment="1">
      <alignment horizontal="left" vertical="center" wrapText="1"/>
    </xf>
    <xf numFmtId="49" fontId="4" fillId="0" borderId="5" xfId="0" applyNumberFormat="1" applyFont="1" applyBorder="1" applyAlignment="1">
      <alignment horizontal="center" vertical="center" wrapText="1"/>
    </xf>
    <xf numFmtId="0" fontId="14" fillId="0" borderId="5" xfId="0" applyFont="1" applyBorder="1" applyAlignment="1">
      <alignment horizontal="center" vertical="center" wrapText="1"/>
    </xf>
  </cellXfs>
  <cellStyles count="4">
    <cellStyle name="Normal" xfId="0" builtinId="0"/>
    <cellStyle name="Normal 2 3" xfId="1" xr:uid="{980B9C33-19A0-4897-AAB8-0AC57F0D2363}"/>
    <cellStyle name="Normal 5" xfId="2" xr:uid="{813FB268-1B9B-49FC-99C0-BB97110C34F8}"/>
    <cellStyle name="Normal 6" xfId="3" xr:uid="{A754CFD4-9D08-4AE6-9285-7EAFA0707A2D}"/>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7F0000"/>
      <rgbColor rgb="00007F00"/>
      <rgbColor rgb="0000007F"/>
      <rgbColor rgb="007F7F00"/>
      <rgbColor rgb="007F007F"/>
      <rgbColor rgb="00007F7F"/>
      <rgbColor rgb="00C0C0C0"/>
      <rgbColor rgb="007F7F7F"/>
      <rgbColor rgb="009999FF"/>
      <rgbColor rgb="00993366"/>
      <rgbColor rgb="00FFFFCC"/>
      <rgbColor rgb="00CCFFFF"/>
      <rgbColor rgb="00660066"/>
      <rgbColor rgb="00FF7F7F"/>
      <rgbColor rgb="000066CC"/>
      <rgbColor rgb="00CCCCFF"/>
      <rgbColor rgb="0000007F"/>
      <rgbColor rgb="00FF00FF"/>
      <rgbColor rgb="00FFFF00"/>
      <rgbColor rgb="0000FFFF"/>
      <rgbColor rgb="007F007F"/>
      <rgbColor rgb="007F0000"/>
      <rgbColor rgb="00007F7F"/>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D9CE0-119F-4D0E-B3AD-A734274B90A2}">
  <dimension ref="A1:S21"/>
  <sheetViews>
    <sheetView view="pageBreakPreview" zoomScale="85" zoomScaleNormal="87" zoomScaleSheetLayoutView="85" workbookViewId="0">
      <selection activeCell="D22" sqref="D22"/>
    </sheetView>
  </sheetViews>
  <sheetFormatPr defaultRowHeight="26.1" customHeight="1" x14ac:dyDescent="0.2"/>
  <cols>
    <col min="1" max="1" width="20.140625" customWidth="1"/>
    <col min="2" max="2" width="11.140625" customWidth="1"/>
    <col min="3" max="3" width="12.5703125" customWidth="1"/>
    <col min="4" max="4" width="11.85546875" customWidth="1"/>
    <col min="5" max="5" width="10.5703125" customWidth="1"/>
    <col min="6" max="6" width="14.42578125" customWidth="1"/>
    <col min="7" max="7" width="16" customWidth="1"/>
    <col min="8" max="8" width="14" customWidth="1"/>
    <col min="9" max="9" width="13.28515625" customWidth="1"/>
    <col min="10" max="10" width="17" customWidth="1"/>
    <col min="11" max="11" width="11" customWidth="1"/>
    <col min="12" max="12" width="13" customWidth="1"/>
    <col min="13" max="14" width="13.140625" customWidth="1"/>
    <col min="15" max="15" width="16.140625" customWidth="1"/>
    <col min="16" max="16" width="10.140625" bestFit="1" customWidth="1"/>
  </cols>
  <sheetData>
    <row r="1" spans="1:19" ht="26.1" customHeight="1" x14ac:dyDescent="0.2">
      <c r="M1" s="58" t="s">
        <v>65</v>
      </c>
      <c r="N1" s="58"/>
      <c r="O1" s="58"/>
      <c r="P1" s="58"/>
    </row>
    <row r="2" spans="1:19" s="41" customFormat="1" ht="26.1" customHeight="1" x14ac:dyDescent="0.2">
      <c r="A2" s="55" t="s">
        <v>45</v>
      </c>
      <c r="B2" s="55"/>
      <c r="C2" s="55"/>
      <c r="D2" s="55"/>
      <c r="E2" s="55"/>
      <c r="F2" s="55"/>
      <c r="G2" s="55"/>
      <c r="H2" s="55"/>
      <c r="I2" s="55"/>
      <c r="J2" s="55"/>
      <c r="K2" s="55"/>
      <c r="L2" s="55"/>
      <c r="M2" s="55"/>
      <c r="N2" s="55"/>
      <c r="O2" s="55"/>
    </row>
    <row r="3" spans="1:19" s="42" customFormat="1" ht="76.5" customHeight="1" x14ac:dyDescent="0.2">
      <c r="A3" s="1" t="s">
        <v>0</v>
      </c>
      <c r="B3" s="1" t="s">
        <v>1</v>
      </c>
      <c r="C3" s="1" t="s">
        <v>2</v>
      </c>
      <c r="D3" s="1" t="s">
        <v>3</v>
      </c>
      <c r="E3" s="1" t="s">
        <v>4</v>
      </c>
      <c r="F3" s="1" t="s">
        <v>5</v>
      </c>
      <c r="G3" s="1" t="s">
        <v>71</v>
      </c>
      <c r="H3" s="1" t="s">
        <v>6</v>
      </c>
      <c r="I3" s="1" t="s">
        <v>7</v>
      </c>
      <c r="J3" s="1" t="s">
        <v>8</v>
      </c>
      <c r="K3" s="1" t="s">
        <v>9</v>
      </c>
      <c r="L3" s="2" t="s">
        <v>42</v>
      </c>
      <c r="M3" s="3" t="s">
        <v>44</v>
      </c>
      <c r="N3" s="3" t="s">
        <v>43</v>
      </c>
      <c r="O3" s="4" t="s">
        <v>68</v>
      </c>
      <c r="P3" s="5" t="s">
        <v>10</v>
      </c>
    </row>
    <row r="4" spans="1:19" s="41" customFormat="1" ht="26.1" customHeight="1" x14ac:dyDescent="0.2">
      <c r="A4" s="1">
        <v>1</v>
      </c>
      <c r="B4" s="7">
        <v>2</v>
      </c>
      <c r="C4" s="1">
        <v>3</v>
      </c>
      <c r="D4" s="1">
        <v>4</v>
      </c>
      <c r="E4" s="1">
        <v>5</v>
      </c>
      <c r="F4" s="1">
        <v>6</v>
      </c>
      <c r="G4" s="1" t="s">
        <v>70</v>
      </c>
      <c r="H4" s="1" t="s">
        <v>11</v>
      </c>
      <c r="I4" s="1" t="s">
        <v>12</v>
      </c>
      <c r="J4" s="1" t="s">
        <v>13</v>
      </c>
      <c r="K4" s="1" t="s">
        <v>14</v>
      </c>
      <c r="L4" s="8" t="s">
        <v>51</v>
      </c>
      <c r="M4" s="1" t="s">
        <v>15</v>
      </c>
      <c r="N4" s="1" t="s">
        <v>15</v>
      </c>
      <c r="O4" s="9" t="s">
        <v>15</v>
      </c>
      <c r="P4" s="1" t="s">
        <v>15</v>
      </c>
    </row>
    <row r="5" spans="1:19" s="42" customFormat="1" ht="26.1" customHeight="1" x14ac:dyDescent="0.2">
      <c r="A5" s="43" t="s">
        <v>40</v>
      </c>
      <c r="B5" s="43">
        <v>2</v>
      </c>
      <c r="C5" s="44">
        <v>28.3</v>
      </c>
      <c r="D5" s="43" t="s">
        <v>17</v>
      </c>
      <c r="E5" s="45">
        <v>10</v>
      </c>
      <c r="F5" s="46">
        <v>1994</v>
      </c>
      <c r="G5" s="47">
        <f>F5*0.05</f>
        <v>99.7</v>
      </c>
      <c r="H5" s="47">
        <f>F5*0.1</f>
        <v>199.4</v>
      </c>
      <c r="I5" s="47">
        <f>F5*0.05</f>
        <v>99.7</v>
      </c>
      <c r="J5" s="47">
        <f>(F5+G5+H5+I5)*0.2359</f>
        <v>564.46151999999995</v>
      </c>
      <c r="K5" s="47">
        <f>F5+G5+H5+I5+J5</f>
        <v>2957.2615199999996</v>
      </c>
      <c r="L5" s="47">
        <f>K5*12*B5</f>
        <v>70974.276479999986</v>
      </c>
      <c r="M5" s="48">
        <f>SUM(D11:D16)</f>
        <v>1146.7927702702702</v>
      </c>
      <c r="N5" s="48">
        <f>SUM(D17:D18)</f>
        <v>1149.3918918918921</v>
      </c>
      <c r="O5" s="48">
        <f>(N5+M5)*B5</f>
        <v>4592.3693243243251</v>
      </c>
      <c r="P5" s="46">
        <f>O5+L5</f>
        <v>75566.645804324304</v>
      </c>
    </row>
    <row r="6" spans="1:19" s="42" customFormat="1" ht="24" x14ac:dyDescent="0.2">
      <c r="A6" s="28" t="s">
        <v>41</v>
      </c>
      <c r="B6" s="43">
        <v>1</v>
      </c>
      <c r="C6" s="44">
        <v>28.3</v>
      </c>
      <c r="D6" s="43" t="s">
        <v>17</v>
      </c>
      <c r="E6" s="45">
        <v>11</v>
      </c>
      <c r="F6" s="46">
        <v>2264</v>
      </c>
      <c r="G6" s="47">
        <f>F6*0.05</f>
        <v>113.2</v>
      </c>
      <c r="H6" s="47">
        <f>F6*0.1</f>
        <v>226.4</v>
      </c>
      <c r="I6" s="47">
        <f>F6*0.05</f>
        <v>113.2</v>
      </c>
      <c r="J6" s="47">
        <f>(F6+G6+H6+I6)*0.2359</f>
        <v>640.89311999999995</v>
      </c>
      <c r="K6" s="47">
        <f>F6+G6+H6+I6+J6</f>
        <v>3357.6931199999999</v>
      </c>
      <c r="L6" s="47">
        <f>K6*12*B6</f>
        <v>40292.317439999999</v>
      </c>
      <c r="M6" s="48">
        <f>SUM(D11:D16)</f>
        <v>1146.7927702702702</v>
      </c>
      <c r="N6" s="48">
        <f>SUM(D17:D18)</f>
        <v>1149.3918918918921</v>
      </c>
      <c r="O6" s="48">
        <f>(N6+M6)*B6</f>
        <v>2296.1846621621626</v>
      </c>
      <c r="P6" s="46">
        <f>O6+L6</f>
        <v>42588.502102162165</v>
      </c>
    </row>
    <row r="7" spans="1:19" s="41" customFormat="1" ht="26.1" customHeight="1" x14ac:dyDescent="0.2">
      <c r="A7" s="19"/>
      <c r="B7" s="19"/>
      <c r="C7" s="19"/>
      <c r="D7" s="19"/>
      <c r="E7" s="19"/>
      <c r="F7" s="19"/>
      <c r="G7" s="19"/>
      <c r="H7" s="19"/>
      <c r="I7" s="53"/>
      <c r="J7" s="56" t="s">
        <v>39</v>
      </c>
      <c r="K7" s="57"/>
      <c r="L7" s="20">
        <f>SUM(L5:L6)</f>
        <v>111266.59391999998</v>
      </c>
      <c r="M7" s="21"/>
      <c r="N7" s="21"/>
      <c r="O7" s="22">
        <f>SUM(O5:O6)</f>
        <v>6888.5539864864877</v>
      </c>
      <c r="P7" s="22">
        <f>SUM(P5:P6)</f>
        <v>118155.14790648647</v>
      </c>
      <c r="S7" s="49"/>
    </row>
    <row r="8" spans="1:19" s="41" customFormat="1" ht="26.1" customHeight="1" x14ac:dyDescent="0.2"/>
    <row r="9" spans="1:19" s="41" customFormat="1" ht="12" x14ac:dyDescent="0.2">
      <c r="A9" s="54" t="s">
        <v>18</v>
      </c>
      <c r="B9" s="54"/>
      <c r="C9" s="54"/>
      <c r="D9" s="54"/>
    </row>
    <row r="10" spans="1:19" s="41" customFormat="1" ht="26.1" customHeight="1" x14ac:dyDescent="0.2">
      <c r="A10" s="2" t="s">
        <v>19</v>
      </c>
      <c r="B10" s="2" t="s">
        <v>20</v>
      </c>
      <c r="C10" s="2" t="s">
        <v>38</v>
      </c>
      <c r="D10" s="2" t="s">
        <v>21</v>
      </c>
    </row>
    <row r="11" spans="1:19" s="41" customFormat="1" ht="26.1" customHeight="1" x14ac:dyDescent="0.2">
      <c r="A11" s="50" t="s">
        <v>22</v>
      </c>
      <c r="B11" s="50" t="s">
        <v>23</v>
      </c>
      <c r="C11" s="51">
        <v>76039</v>
      </c>
      <c r="D11" s="51">
        <f>C11/148</f>
        <v>513.77702702702697</v>
      </c>
    </row>
    <row r="12" spans="1:19" s="41" customFormat="1" ht="26.1" customHeight="1" x14ac:dyDescent="0.2">
      <c r="A12" s="50" t="s">
        <v>24</v>
      </c>
      <c r="B12" s="50" t="s">
        <v>25</v>
      </c>
      <c r="C12" s="51">
        <v>3591</v>
      </c>
      <c r="D12" s="51">
        <f t="shared" ref="D12:D18" si="0">C12/148</f>
        <v>24.263513513513512</v>
      </c>
    </row>
    <row r="13" spans="1:19" s="41" customFormat="1" ht="14.25" customHeight="1" x14ac:dyDescent="0.2">
      <c r="A13" s="50" t="s">
        <v>26</v>
      </c>
      <c r="B13" s="50" t="s">
        <v>27</v>
      </c>
      <c r="C13" s="51">
        <v>47412</v>
      </c>
      <c r="D13" s="51">
        <f t="shared" si="0"/>
        <v>320.35135135135135</v>
      </c>
    </row>
    <row r="14" spans="1:19" s="41" customFormat="1" ht="26.1" customHeight="1" x14ac:dyDescent="0.2">
      <c r="A14" s="50" t="s">
        <v>28</v>
      </c>
      <c r="B14" s="50" t="s">
        <v>29</v>
      </c>
      <c r="C14" s="51">
        <v>18023.330000000002</v>
      </c>
      <c r="D14" s="51">
        <f t="shared" si="0"/>
        <v>121.77925675675677</v>
      </c>
    </row>
    <row r="15" spans="1:19" s="41" customFormat="1" ht="12" customHeight="1" x14ac:dyDescent="0.2">
      <c r="A15" s="50" t="s">
        <v>30</v>
      </c>
      <c r="B15" s="50" t="s">
        <v>31</v>
      </c>
      <c r="C15" s="51">
        <v>6520</v>
      </c>
      <c r="D15" s="51">
        <f t="shared" si="0"/>
        <v>44.054054054054056</v>
      </c>
    </row>
    <row r="16" spans="1:19" s="41" customFormat="1" ht="15" customHeight="1" x14ac:dyDescent="0.2">
      <c r="A16" s="50" t="s">
        <v>32</v>
      </c>
      <c r="B16" s="50" t="s">
        <v>33</v>
      </c>
      <c r="C16" s="51">
        <v>18140</v>
      </c>
      <c r="D16" s="51">
        <f t="shared" si="0"/>
        <v>122.56756756756756</v>
      </c>
    </row>
    <row r="17" spans="1:4" s="41" customFormat="1" ht="37.5" customHeight="1" x14ac:dyDescent="0.2">
      <c r="A17" s="50" t="s">
        <v>34</v>
      </c>
      <c r="B17" s="50" t="s">
        <v>35</v>
      </c>
      <c r="C17" s="51">
        <v>81736</v>
      </c>
      <c r="D17" s="51">
        <f t="shared" si="0"/>
        <v>552.27027027027032</v>
      </c>
    </row>
    <row r="18" spans="1:4" s="41" customFormat="1" ht="26.1" customHeight="1" x14ac:dyDescent="0.2">
      <c r="A18" s="50" t="s">
        <v>36</v>
      </c>
      <c r="B18" s="50" t="s">
        <v>37</v>
      </c>
      <c r="C18" s="51">
        <v>88374</v>
      </c>
      <c r="D18" s="51">
        <f t="shared" si="0"/>
        <v>597.12162162162167</v>
      </c>
    </row>
    <row r="19" spans="1:4" s="41" customFormat="1" ht="26.1" customHeight="1" x14ac:dyDescent="0.2">
      <c r="A19" s="50"/>
      <c r="B19" s="50"/>
      <c r="C19" s="50"/>
      <c r="D19" s="52">
        <f>SUM(D11:D18)</f>
        <v>2296.1846621621621</v>
      </c>
    </row>
    <row r="20" spans="1:4" s="41" customFormat="1" ht="26.1" customHeight="1" x14ac:dyDescent="0.2"/>
    <row r="21" spans="1:4" s="41" customFormat="1" ht="26.1" customHeight="1" x14ac:dyDescent="0.2"/>
  </sheetData>
  <mergeCells count="4">
    <mergeCell ref="A9:D9"/>
    <mergeCell ref="A2:O2"/>
    <mergeCell ref="J7:K7"/>
    <mergeCell ref="M1:P1"/>
  </mergeCells>
  <pageMargins left="0.75" right="0.75" top="1" bottom="1" header="0.5" footer="0.5"/>
  <pageSetup paperSize="9"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32A2E-9C36-42A3-A6CA-723D172533EE}">
  <dimension ref="A1:S20"/>
  <sheetViews>
    <sheetView view="pageBreakPreview" zoomScale="85" zoomScaleNormal="100" zoomScaleSheetLayoutView="85" workbookViewId="0">
      <selection activeCell="E9" sqref="E9"/>
    </sheetView>
  </sheetViews>
  <sheetFormatPr defaultRowHeight="12.75" x14ac:dyDescent="0.2"/>
  <cols>
    <col min="1" max="1" width="21.140625" customWidth="1"/>
    <col min="3" max="3" width="9.85546875" customWidth="1"/>
    <col min="12" max="12" width="11.42578125" customWidth="1"/>
    <col min="13" max="13" width="11.5703125" customWidth="1"/>
    <col min="14" max="14" width="10.85546875" customWidth="1"/>
    <col min="15" max="15" width="11.7109375" customWidth="1"/>
    <col min="16" max="16" width="10.140625" bestFit="1" customWidth="1"/>
  </cols>
  <sheetData>
    <row r="1" spans="1:19" ht="73.5" customHeight="1" x14ac:dyDescent="0.2">
      <c r="M1" s="58" t="s">
        <v>64</v>
      </c>
      <c r="N1" s="58"/>
      <c r="O1" s="58"/>
      <c r="P1" s="58"/>
    </row>
    <row r="2" spans="1:19" s="41" customFormat="1" ht="28.5" customHeight="1" x14ac:dyDescent="0.2">
      <c r="A2" s="55" t="s">
        <v>46</v>
      </c>
      <c r="B2" s="55"/>
      <c r="C2" s="55"/>
      <c r="D2" s="55"/>
      <c r="E2" s="55"/>
      <c r="F2" s="55"/>
      <c r="G2" s="55"/>
      <c r="H2" s="55"/>
      <c r="I2" s="55"/>
      <c r="J2" s="55"/>
      <c r="K2" s="55"/>
      <c r="L2" s="55"/>
      <c r="M2" s="55"/>
      <c r="N2" s="55"/>
      <c r="O2" s="55"/>
    </row>
    <row r="3" spans="1:19" s="42" customFormat="1" ht="133.5" customHeight="1" x14ac:dyDescent="0.2">
      <c r="A3" s="1" t="s">
        <v>0</v>
      </c>
      <c r="B3" s="1" t="s">
        <v>1</v>
      </c>
      <c r="C3" s="1" t="s">
        <v>2</v>
      </c>
      <c r="D3" s="1" t="s">
        <v>3</v>
      </c>
      <c r="E3" s="1" t="s">
        <v>4</v>
      </c>
      <c r="F3" s="1" t="s">
        <v>5</v>
      </c>
      <c r="G3" s="1" t="s">
        <v>71</v>
      </c>
      <c r="H3" s="1" t="s">
        <v>6</v>
      </c>
      <c r="I3" s="1" t="s">
        <v>7</v>
      </c>
      <c r="J3" s="1" t="s">
        <v>8</v>
      </c>
      <c r="K3" s="1" t="s">
        <v>9</v>
      </c>
      <c r="L3" s="2" t="s">
        <v>42</v>
      </c>
      <c r="M3" s="3" t="s">
        <v>44</v>
      </c>
      <c r="N3" s="3" t="s">
        <v>43</v>
      </c>
      <c r="O3" s="4" t="s">
        <v>68</v>
      </c>
      <c r="P3" s="5" t="s">
        <v>10</v>
      </c>
    </row>
    <row r="4" spans="1:19" s="41" customFormat="1" ht="36" x14ac:dyDescent="0.2">
      <c r="A4" s="1">
        <v>1</v>
      </c>
      <c r="B4" s="7">
        <v>2</v>
      </c>
      <c r="C4" s="1">
        <v>3</v>
      </c>
      <c r="D4" s="1">
        <v>4</v>
      </c>
      <c r="E4" s="1">
        <v>5</v>
      </c>
      <c r="F4" s="1">
        <v>6</v>
      </c>
      <c r="G4" s="1" t="s">
        <v>70</v>
      </c>
      <c r="H4" s="1" t="s">
        <v>11</v>
      </c>
      <c r="I4" s="1" t="s">
        <v>12</v>
      </c>
      <c r="J4" s="1" t="s">
        <v>13</v>
      </c>
      <c r="K4" s="1" t="s">
        <v>14</v>
      </c>
      <c r="L4" s="8" t="s">
        <v>51</v>
      </c>
      <c r="M4" s="1" t="s">
        <v>15</v>
      </c>
      <c r="N4" s="1" t="s">
        <v>15</v>
      </c>
      <c r="O4" s="9" t="s">
        <v>15</v>
      </c>
      <c r="P4" s="1" t="s">
        <v>15</v>
      </c>
    </row>
    <row r="5" spans="1:19" s="42" customFormat="1" ht="24" x14ac:dyDescent="0.2">
      <c r="A5" s="43" t="s">
        <v>47</v>
      </c>
      <c r="B5" s="43">
        <v>2</v>
      </c>
      <c r="C5" s="44" t="s">
        <v>48</v>
      </c>
      <c r="D5" s="43" t="s">
        <v>17</v>
      </c>
      <c r="E5" s="45">
        <v>9</v>
      </c>
      <c r="F5" s="46">
        <v>1994</v>
      </c>
      <c r="G5" s="47">
        <f>F5*0.05</f>
        <v>99.7</v>
      </c>
      <c r="H5" s="47">
        <f>F5*0.1</f>
        <v>199.4</v>
      </c>
      <c r="I5" s="47">
        <f>F5*0.05</f>
        <v>99.7</v>
      </c>
      <c r="J5" s="47">
        <f>(F5+G5+H5+I5)*0.2359</f>
        <v>564.46151999999995</v>
      </c>
      <c r="K5" s="47">
        <f>F5+G5+H5+I5+J5</f>
        <v>2957.2615199999996</v>
      </c>
      <c r="L5" s="47">
        <f>K5*12*B5</f>
        <v>70974.276479999986</v>
      </c>
      <c r="M5" s="48">
        <f>SUM(D12:D17)</f>
        <v>1146.7927702702702</v>
      </c>
      <c r="N5" s="48">
        <f>SUM(D18:D19)</f>
        <v>1149.3918918918921</v>
      </c>
      <c r="O5" s="48">
        <f>(N5+M5)*B5</f>
        <v>4592.3693243243251</v>
      </c>
      <c r="P5" s="46">
        <f>O5+L5</f>
        <v>75566.645804324304</v>
      </c>
    </row>
    <row r="6" spans="1:19" s="42" customFormat="1" ht="24" x14ac:dyDescent="0.2">
      <c r="A6" s="43" t="s">
        <v>49</v>
      </c>
      <c r="B6" s="43">
        <v>1</v>
      </c>
      <c r="C6" s="44" t="s">
        <v>48</v>
      </c>
      <c r="D6" s="43" t="s">
        <v>17</v>
      </c>
      <c r="E6" s="45">
        <v>12</v>
      </c>
      <c r="F6" s="46">
        <v>2716</v>
      </c>
      <c r="G6" s="47">
        <f>F6*0.05</f>
        <v>135.80000000000001</v>
      </c>
      <c r="H6" s="47">
        <f>F6*0.1</f>
        <v>271.60000000000002</v>
      </c>
      <c r="I6" s="47">
        <f>F6*0.05</f>
        <v>135.80000000000001</v>
      </c>
      <c r="J6" s="47">
        <f>(F6+G6+H6+I6)*0.2359</f>
        <v>768.84528000000012</v>
      </c>
      <c r="K6" s="47">
        <f>F6+G6+H6+I6+J6</f>
        <v>4028.0452800000003</v>
      </c>
      <c r="L6" s="47">
        <f>K6*12*B6</f>
        <v>48336.543360000003</v>
      </c>
      <c r="M6" s="48">
        <f>SUM(D12:D17)</f>
        <v>1146.7927702702702</v>
      </c>
      <c r="N6" s="48">
        <f>SUM(D18:D19)</f>
        <v>1149.3918918918921</v>
      </c>
      <c r="O6" s="48">
        <f>(N6+M6)*B6</f>
        <v>2296.1846621621626</v>
      </c>
      <c r="P6" s="46">
        <f>O6+L6</f>
        <v>50632.728022162162</v>
      </c>
    </row>
    <row r="7" spans="1:19" s="42" customFormat="1" ht="13.5" customHeight="1" x14ac:dyDescent="0.2">
      <c r="A7" s="43" t="s">
        <v>63</v>
      </c>
      <c r="B7" s="43">
        <v>1</v>
      </c>
      <c r="C7" s="44" t="s">
        <v>50</v>
      </c>
      <c r="D7" s="43" t="s">
        <v>16</v>
      </c>
      <c r="E7" s="45">
        <v>7</v>
      </c>
      <c r="F7" s="46">
        <v>1241</v>
      </c>
      <c r="G7" s="47">
        <f>F7*0.05</f>
        <v>62.050000000000004</v>
      </c>
      <c r="H7" s="47">
        <f>F7*0.1</f>
        <v>124.10000000000001</v>
      </c>
      <c r="I7" s="47">
        <f>F7*0.05</f>
        <v>62.050000000000004</v>
      </c>
      <c r="J7" s="47">
        <f>(F7+G7+H7+I7)*0.2359</f>
        <v>351.30227999999994</v>
      </c>
      <c r="K7" s="47">
        <f>F7+G7+H7+I7+J7</f>
        <v>1840.5022799999997</v>
      </c>
      <c r="L7" s="47">
        <f>K7*12*B7</f>
        <v>22086.027359999996</v>
      </c>
      <c r="M7" s="48">
        <f>SUM(D12:D17)</f>
        <v>1146.7927702702702</v>
      </c>
      <c r="N7" s="48">
        <f>SUM(D18:D19)</f>
        <v>1149.3918918918921</v>
      </c>
      <c r="O7" s="48">
        <f>(N7+M7)*B7</f>
        <v>2296.1846621621626</v>
      </c>
      <c r="P7" s="46">
        <f>O7+L7</f>
        <v>24382.212022162159</v>
      </c>
    </row>
    <row r="8" spans="1:19" s="41" customFormat="1" ht="12" x14ac:dyDescent="0.2">
      <c r="A8" s="19"/>
      <c r="B8" s="19"/>
      <c r="C8" s="19"/>
      <c r="D8" s="19"/>
      <c r="E8" s="19"/>
      <c r="F8" s="19"/>
      <c r="G8" s="19"/>
      <c r="H8" s="19"/>
      <c r="I8" s="19"/>
      <c r="J8" s="56" t="s">
        <v>39</v>
      </c>
      <c r="K8" s="57"/>
      <c r="L8" s="20">
        <f>SUM(L5:L7)</f>
        <v>141396.84719999999</v>
      </c>
      <c r="M8" s="21"/>
      <c r="N8" s="21"/>
      <c r="O8" s="22">
        <f>SUM(O5:O7)</f>
        <v>9184.7386486486503</v>
      </c>
      <c r="P8" s="22">
        <f>SUM(P5:P7)</f>
        <v>150581.58584864862</v>
      </c>
      <c r="S8" s="49"/>
    </row>
    <row r="9" spans="1:19" s="41" customFormat="1" ht="12" x14ac:dyDescent="0.2"/>
    <row r="10" spans="1:19" s="41" customFormat="1" ht="12" x14ac:dyDescent="0.2">
      <c r="A10" s="54" t="s">
        <v>18</v>
      </c>
      <c r="B10" s="54"/>
      <c r="C10" s="54"/>
      <c r="D10" s="54"/>
    </row>
    <row r="11" spans="1:19" s="41" customFormat="1" ht="48" x14ac:dyDescent="0.2">
      <c r="A11" s="2" t="s">
        <v>19</v>
      </c>
      <c r="B11" s="2" t="s">
        <v>20</v>
      </c>
      <c r="C11" s="2" t="s">
        <v>38</v>
      </c>
      <c r="D11" s="2" t="s">
        <v>21</v>
      </c>
    </row>
    <row r="12" spans="1:19" s="41" customFormat="1" ht="24" x14ac:dyDescent="0.2">
      <c r="A12" s="50" t="s">
        <v>22</v>
      </c>
      <c r="B12" s="50" t="s">
        <v>23</v>
      </c>
      <c r="C12" s="51">
        <v>76039</v>
      </c>
      <c r="D12" s="51">
        <f>C12/148</f>
        <v>513.77702702702697</v>
      </c>
    </row>
    <row r="13" spans="1:19" s="41" customFormat="1" ht="24" x14ac:dyDescent="0.2">
      <c r="A13" s="50" t="s">
        <v>24</v>
      </c>
      <c r="B13" s="50" t="s">
        <v>25</v>
      </c>
      <c r="C13" s="51">
        <v>3591</v>
      </c>
      <c r="D13" s="51">
        <f t="shared" ref="D13:D19" si="0">C13/148</f>
        <v>24.263513513513512</v>
      </c>
    </row>
    <row r="14" spans="1:19" s="41" customFormat="1" ht="12" x14ac:dyDescent="0.2">
      <c r="A14" s="50" t="s">
        <v>26</v>
      </c>
      <c r="B14" s="50" t="s">
        <v>27</v>
      </c>
      <c r="C14" s="51">
        <v>47412</v>
      </c>
      <c r="D14" s="51">
        <f t="shared" si="0"/>
        <v>320.35135135135135</v>
      </c>
    </row>
    <row r="15" spans="1:19" s="41" customFormat="1" ht="24" x14ac:dyDescent="0.2">
      <c r="A15" s="50" t="s">
        <v>28</v>
      </c>
      <c r="B15" s="50" t="s">
        <v>29</v>
      </c>
      <c r="C15" s="51">
        <v>18023.330000000002</v>
      </c>
      <c r="D15" s="51">
        <f t="shared" si="0"/>
        <v>121.77925675675677</v>
      </c>
    </row>
    <row r="16" spans="1:19" s="41" customFormat="1" ht="12" x14ac:dyDescent="0.2">
      <c r="A16" s="50" t="s">
        <v>30</v>
      </c>
      <c r="B16" s="50" t="s">
        <v>31</v>
      </c>
      <c r="C16" s="51">
        <v>6520</v>
      </c>
      <c r="D16" s="51">
        <f t="shared" si="0"/>
        <v>44.054054054054056</v>
      </c>
    </row>
    <row r="17" spans="1:4" s="41" customFormat="1" ht="12" x14ac:dyDescent="0.2">
      <c r="A17" s="50" t="s">
        <v>32</v>
      </c>
      <c r="B17" s="50" t="s">
        <v>33</v>
      </c>
      <c r="C17" s="51">
        <v>18140</v>
      </c>
      <c r="D17" s="51">
        <f t="shared" si="0"/>
        <v>122.56756756756756</v>
      </c>
    </row>
    <row r="18" spans="1:4" s="41" customFormat="1" ht="36" x14ac:dyDescent="0.2">
      <c r="A18" s="50" t="s">
        <v>34</v>
      </c>
      <c r="B18" s="50" t="s">
        <v>35</v>
      </c>
      <c r="C18" s="51">
        <v>81736</v>
      </c>
      <c r="D18" s="51">
        <f t="shared" si="0"/>
        <v>552.27027027027032</v>
      </c>
    </row>
    <row r="19" spans="1:4" s="41" customFormat="1" ht="24" x14ac:dyDescent="0.2">
      <c r="A19" s="50" t="s">
        <v>36</v>
      </c>
      <c r="B19" s="50" t="s">
        <v>37</v>
      </c>
      <c r="C19" s="51">
        <v>88374</v>
      </c>
      <c r="D19" s="51">
        <f t="shared" si="0"/>
        <v>597.12162162162167</v>
      </c>
    </row>
    <row r="20" spans="1:4" s="41" customFormat="1" ht="12" x14ac:dyDescent="0.2">
      <c r="A20" s="50"/>
      <c r="B20" s="50"/>
      <c r="C20" s="50"/>
      <c r="D20" s="52">
        <f>SUM(D12:D19)</f>
        <v>2296.1846621621621</v>
      </c>
    </row>
  </sheetData>
  <mergeCells count="4">
    <mergeCell ref="A2:O2"/>
    <mergeCell ref="J8:K8"/>
    <mergeCell ref="A10:D10"/>
    <mergeCell ref="M1:P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4CC96-BABF-4824-B810-F3FECA3C1FD2}">
  <dimension ref="A1:P24"/>
  <sheetViews>
    <sheetView tabSelected="1" view="pageBreakPreview" zoomScaleNormal="100" zoomScaleSheetLayoutView="100" workbookViewId="0">
      <selection activeCell="H16" sqref="H16"/>
    </sheetView>
  </sheetViews>
  <sheetFormatPr defaultRowHeight="12.75" x14ac:dyDescent="0.2"/>
  <cols>
    <col min="1" max="1" width="18.7109375" customWidth="1"/>
    <col min="2" max="2" width="13.42578125" customWidth="1"/>
    <col min="3" max="4" width="13.5703125" customWidth="1"/>
    <col min="5" max="6" width="13" customWidth="1"/>
    <col min="7" max="7" width="12.5703125" customWidth="1"/>
    <col min="8" max="8" width="12.85546875" customWidth="1"/>
    <col min="9" max="9" width="15.42578125" customWidth="1"/>
    <col min="10" max="10" width="12.5703125" customWidth="1"/>
    <col min="11" max="11" width="12.85546875" customWidth="1"/>
    <col min="12" max="12" width="12.5703125" customWidth="1"/>
    <col min="13" max="13" width="11.85546875" customWidth="1"/>
    <col min="14" max="14" width="11.42578125" customWidth="1"/>
    <col min="15" max="15" width="12.42578125" customWidth="1"/>
    <col min="16" max="16" width="10.140625" customWidth="1"/>
  </cols>
  <sheetData>
    <row r="1" spans="1:16" ht="39.6" customHeight="1" x14ac:dyDescent="0.2">
      <c r="M1" s="58" t="s">
        <v>66</v>
      </c>
      <c r="N1" s="58"/>
      <c r="O1" s="58"/>
      <c r="P1" s="58"/>
    </row>
    <row r="2" spans="1:16" s="10" customFormat="1" ht="25.5" customHeight="1" x14ac:dyDescent="0.2">
      <c r="A2" s="59" t="s">
        <v>69</v>
      </c>
      <c r="B2" s="59"/>
      <c r="C2" s="59"/>
      <c r="D2" s="59"/>
      <c r="E2" s="59"/>
      <c r="F2" s="59"/>
      <c r="G2" s="59"/>
      <c r="H2" s="59"/>
      <c r="I2" s="59"/>
      <c r="J2" s="59"/>
      <c r="K2" s="59"/>
      <c r="L2" s="59"/>
      <c r="M2" s="59"/>
      <c r="N2" s="59"/>
      <c r="O2" s="59"/>
      <c r="P2" s="59"/>
    </row>
    <row r="3" spans="1:16" s="6" customFormat="1" ht="96" x14ac:dyDescent="0.2">
      <c r="A3" s="1" t="s">
        <v>0</v>
      </c>
      <c r="B3" s="1" t="s">
        <v>1</v>
      </c>
      <c r="C3" s="1" t="s">
        <v>2</v>
      </c>
      <c r="D3" s="1" t="s">
        <v>3</v>
      </c>
      <c r="E3" s="1" t="s">
        <v>4</v>
      </c>
      <c r="F3" s="1" t="s">
        <v>5</v>
      </c>
      <c r="G3" s="1" t="s">
        <v>71</v>
      </c>
      <c r="H3" s="1" t="s">
        <v>6</v>
      </c>
      <c r="I3" s="1" t="s">
        <v>7</v>
      </c>
      <c r="J3" s="1" t="s">
        <v>8</v>
      </c>
      <c r="K3" s="1" t="s">
        <v>9</v>
      </c>
      <c r="L3" s="2" t="s">
        <v>42</v>
      </c>
      <c r="M3" s="3" t="s">
        <v>44</v>
      </c>
      <c r="N3" s="3" t="s">
        <v>43</v>
      </c>
      <c r="O3" s="4" t="s">
        <v>67</v>
      </c>
      <c r="P3" s="5" t="s">
        <v>10</v>
      </c>
    </row>
    <row r="4" spans="1:16" s="10" customFormat="1" ht="24" x14ac:dyDescent="0.2">
      <c r="A4" s="1">
        <v>1</v>
      </c>
      <c r="B4" s="7">
        <v>2</v>
      </c>
      <c r="C4" s="1">
        <v>3</v>
      </c>
      <c r="D4" s="1">
        <v>4</v>
      </c>
      <c r="E4" s="1">
        <v>5</v>
      </c>
      <c r="F4" s="1">
        <v>6</v>
      </c>
      <c r="G4" s="1" t="s">
        <v>70</v>
      </c>
      <c r="H4" s="1" t="s">
        <v>11</v>
      </c>
      <c r="I4" s="1" t="s">
        <v>12</v>
      </c>
      <c r="J4" s="1" t="s">
        <v>13</v>
      </c>
      <c r="K4" s="1" t="s">
        <v>14</v>
      </c>
      <c r="L4" s="8" t="s">
        <v>51</v>
      </c>
      <c r="M4" s="1" t="s">
        <v>15</v>
      </c>
      <c r="N4" s="1" t="s">
        <v>15</v>
      </c>
      <c r="O4" s="9" t="s">
        <v>15</v>
      </c>
      <c r="P4" s="1" t="s">
        <v>15</v>
      </c>
    </row>
    <row r="5" spans="1:16" s="17" customFormat="1" ht="12" x14ac:dyDescent="0.2">
      <c r="A5" s="11" t="s">
        <v>52</v>
      </c>
      <c r="B5" s="1">
        <v>1</v>
      </c>
      <c r="C5" s="11">
        <v>13</v>
      </c>
      <c r="D5" s="12" t="s">
        <v>16</v>
      </c>
      <c r="E5" s="13">
        <v>11</v>
      </c>
      <c r="F5" s="14">
        <v>2264</v>
      </c>
      <c r="G5" s="15">
        <f>F5*0.05</f>
        <v>113.2</v>
      </c>
      <c r="H5" s="15">
        <f>F5*0.1</f>
        <v>226.4</v>
      </c>
      <c r="I5" s="15">
        <f>F5*0.05</f>
        <v>113.2</v>
      </c>
      <c r="J5" s="15">
        <f>(F5+G5+H5+I5)*0.2359</f>
        <v>640.89311999999995</v>
      </c>
      <c r="K5" s="15">
        <f>F5+G5+H5+I5+J5</f>
        <v>3357.6931199999999</v>
      </c>
      <c r="L5" s="15">
        <f>K5*12*B5</f>
        <v>40292.317439999999</v>
      </c>
      <c r="M5" s="16">
        <f>SUM(D15:D20)</f>
        <v>1146.7927702702702</v>
      </c>
      <c r="N5" s="16">
        <f>SUM(D21:D22)</f>
        <v>1149.3918918918921</v>
      </c>
      <c r="O5" s="16">
        <f>(N5+M5)*B5</f>
        <v>2296.1846621621626</v>
      </c>
      <c r="P5" s="14">
        <f>O5+L5</f>
        <v>42588.502102162165</v>
      </c>
    </row>
    <row r="6" spans="1:16" s="17" customFormat="1" ht="12" x14ac:dyDescent="0.2">
      <c r="A6" s="12" t="s">
        <v>53</v>
      </c>
      <c r="B6" s="12">
        <v>2</v>
      </c>
      <c r="C6" s="12">
        <v>24</v>
      </c>
      <c r="D6" s="12" t="s">
        <v>17</v>
      </c>
      <c r="E6" s="13">
        <v>10</v>
      </c>
      <c r="F6" s="18">
        <v>1994</v>
      </c>
      <c r="G6" s="15">
        <f>F6*0.05</f>
        <v>99.7</v>
      </c>
      <c r="H6" s="15">
        <f>F6*0.1</f>
        <v>199.4</v>
      </c>
      <c r="I6" s="15">
        <f>F6*0.05</f>
        <v>99.7</v>
      </c>
      <c r="J6" s="15">
        <f>(F6+G6+H6+I6)*0.2359</f>
        <v>564.46151999999995</v>
      </c>
      <c r="K6" s="15">
        <f>F6+G6+H6+I6+J6</f>
        <v>2957.2615199999996</v>
      </c>
      <c r="L6" s="15">
        <f>K6*12*B6</f>
        <v>70974.276479999986</v>
      </c>
      <c r="M6" s="16">
        <f>SUM(D15:D20)</f>
        <v>1146.7927702702702</v>
      </c>
      <c r="N6" s="16">
        <f>SUM(D21:D22)</f>
        <v>1149.3918918918921</v>
      </c>
      <c r="O6" s="16">
        <f>(N6+M6)*B6</f>
        <v>4592.3693243243251</v>
      </c>
      <c r="P6" s="14">
        <f>O6+L6</f>
        <v>75566.645804324304</v>
      </c>
    </row>
    <row r="7" spans="1:16" s="10" customFormat="1" ht="12" x14ac:dyDescent="0.2">
      <c r="A7" s="19"/>
      <c r="B7" s="19"/>
      <c r="C7" s="19"/>
      <c r="D7" s="19"/>
      <c r="E7" s="19"/>
      <c r="F7" s="19"/>
      <c r="G7" s="19"/>
      <c r="H7" s="19"/>
      <c r="I7" s="19"/>
      <c r="J7" s="56" t="s">
        <v>39</v>
      </c>
      <c r="K7" s="57"/>
      <c r="L7" s="20">
        <f>SUM(L5:L6)</f>
        <v>111266.59391999998</v>
      </c>
      <c r="M7" s="21"/>
      <c r="N7" s="21"/>
      <c r="O7" s="22">
        <f>SUM(O5:O6)</f>
        <v>6888.5539864864877</v>
      </c>
      <c r="P7" s="22">
        <f>SUM(P5:P6)</f>
        <v>118155.14790648647</v>
      </c>
    </row>
    <row r="8" spans="1:16" s="10" customFormat="1" ht="12" x14ac:dyDescent="0.2">
      <c r="A8" s="23"/>
      <c r="E8" s="24"/>
      <c r="F8" s="24"/>
      <c r="G8" s="25"/>
    </row>
    <row r="9" spans="1:16" s="10" customFormat="1" ht="45" customHeight="1" x14ac:dyDescent="0.2">
      <c r="A9" s="60" t="s">
        <v>61</v>
      </c>
      <c r="B9" s="60"/>
      <c r="C9" s="60"/>
      <c r="D9" s="60"/>
      <c r="E9" s="60"/>
      <c r="F9" s="60"/>
      <c r="G9" s="60"/>
      <c r="H9" s="60"/>
    </row>
    <row r="10" spans="1:16" s="29" customFormat="1" ht="54.6" customHeight="1" x14ac:dyDescent="0.2">
      <c r="A10" s="26" t="s">
        <v>0</v>
      </c>
      <c r="B10" s="26" t="s">
        <v>59</v>
      </c>
      <c r="C10" s="26" t="s">
        <v>54</v>
      </c>
      <c r="D10" s="26" t="s">
        <v>60</v>
      </c>
      <c r="E10" s="27" t="s">
        <v>55</v>
      </c>
      <c r="F10" s="28" t="s">
        <v>62</v>
      </c>
      <c r="G10" s="28" t="s">
        <v>8</v>
      </c>
      <c r="H10" s="28" t="s">
        <v>58</v>
      </c>
    </row>
    <row r="11" spans="1:16" s="10" customFormat="1" ht="24.75" thickBot="1" x14ac:dyDescent="0.25">
      <c r="A11" s="30" t="s">
        <v>57</v>
      </c>
      <c r="B11" s="26">
        <v>50</v>
      </c>
      <c r="C11" s="26">
        <v>22</v>
      </c>
      <c r="D11" s="31">
        <v>1100</v>
      </c>
      <c r="E11" s="32" t="s">
        <v>56</v>
      </c>
      <c r="F11" s="33">
        <f>D11*E11</f>
        <v>22000</v>
      </c>
      <c r="G11" s="34">
        <f>F11*0.2359</f>
        <v>5189.8</v>
      </c>
      <c r="H11" s="35">
        <f>F11+G11</f>
        <v>27189.8</v>
      </c>
      <c r="J11" s="36"/>
      <c r="L11" s="36"/>
    </row>
    <row r="12" spans="1:16" s="10" customFormat="1" ht="12" x14ac:dyDescent="0.2"/>
    <row r="13" spans="1:16" s="10" customFormat="1" ht="12" x14ac:dyDescent="0.2">
      <c r="A13" s="54" t="s">
        <v>18</v>
      </c>
      <c r="B13" s="54"/>
      <c r="C13" s="54"/>
      <c r="D13" s="54"/>
    </row>
    <row r="14" spans="1:16" s="10" customFormat="1" ht="24" x14ac:dyDescent="0.2">
      <c r="A14" s="37" t="s">
        <v>19</v>
      </c>
      <c r="B14" s="37" t="s">
        <v>20</v>
      </c>
      <c r="C14" s="37" t="s">
        <v>38</v>
      </c>
      <c r="D14" s="37" t="s">
        <v>21</v>
      </c>
    </row>
    <row r="15" spans="1:16" s="10" customFormat="1" ht="24" x14ac:dyDescent="0.2">
      <c r="A15" s="38" t="s">
        <v>22</v>
      </c>
      <c r="B15" s="38" t="s">
        <v>23</v>
      </c>
      <c r="C15" s="39">
        <v>76039</v>
      </c>
      <c r="D15" s="39">
        <f>C15/148</f>
        <v>513.77702702702697</v>
      </c>
    </row>
    <row r="16" spans="1:16" s="10" customFormat="1" ht="36" x14ac:dyDescent="0.2">
      <c r="A16" s="38" t="s">
        <v>24</v>
      </c>
      <c r="B16" s="38" t="s">
        <v>25</v>
      </c>
      <c r="C16" s="39">
        <v>3591</v>
      </c>
      <c r="D16" s="39">
        <f t="shared" ref="D16:D22" si="0">C16/148</f>
        <v>24.263513513513512</v>
      </c>
    </row>
    <row r="17" spans="1:4" s="10" customFormat="1" ht="24" x14ac:dyDescent="0.2">
      <c r="A17" s="38" t="s">
        <v>26</v>
      </c>
      <c r="B17" s="38" t="s">
        <v>27</v>
      </c>
      <c r="C17" s="39">
        <v>47412</v>
      </c>
      <c r="D17" s="39">
        <f t="shared" si="0"/>
        <v>320.35135135135135</v>
      </c>
    </row>
    <row r="18" spans="1:4" s="10" customFormat="1" ht="36" x14ac:dyDescent="0.2">
      <c r="A18" s="38" t="s">
        <v>28</v>
      </c>
      <c r="B18" s="38" t="s">
        <v>29</v>
      </c>
      <c r="C18" s="39">
        <v>18023.330000000002</v>
      </c>
      <c r="D18" s="39">
        <f t="shared" si="0"/>
        <v>121.77925675675677</v>
      </c>
    </row>
    <row r="19" spans="1:4" s="10" customFormat="1" ht="12" x14ac:dyDescent="0.2">
      <c r="A19" s="38" t="s">
        <v>30</v>
      </c>
      <c r="B19" s="38" t="s">
        <v>31</v>
      </c>
      <c r="C19" s="39">
        <v>6520</v>
      </c>
      <c r="D19" s="39">
        <f t="shared" si="0"/>
        <v>44.054054054054056</v>
      </c>
    </row>
    <row r="20" spans="1:4" s="10" customFormat="1" ht="12" x14ac:dyDescent="0.2">
      <c r="A20" s="38" t="s">
        <v>32</v>
      </c>
      <c r="B20" s="38" t="s">
        <v>33</v>
      </c>
      <c r="C20" s="39">
        <v>18140</v>
      </c>
      <c r="D20" s="39">
        <f t="shared" si="0"/>
        <v>122.56756756756756</v>
      </c>
    </row>
    <row r="21" spans="1:4" s="10" customFormat="1" ht="36" x14ac:dyDescent="0.2">
      <c r="A21" s="38" t="s">
        <v>34</v>
      </c>
      <c r="B21" s="38" t="s">
        <v>35</v>
      </c>
      <c r="C21" s="39">
        <v>81736</v>
      </c>
      <c r="D21" s="39">
        <f t="shared" si="0"/>
        <v>552.27027027027032</v>
      </c>
    </row>
    <row r="22" spans="1:4" s="10" customFormat="1" ht="24" x14ac:dyDescent="0.2">
      <c r="A22" s="38" t="s">
        <v>36</v>
      </c>
      <c r="B22" s="38" t="s">
        <v>37</v>
      </c>
      <c r="C22" s="39">
        <v>88374</v>
      </c>
      <c r="D22" s="39">
        <f t="shared" si="0"/>
        <v>597.12162162162167</v>
      </c>
    </row>
    <row r="23" spans="1:4" s="10" customFormat="1" ht="12" x14ac:dyDescent="0.2">
      <c r="A23" s="38"/>
      <c r="B23" s="38"/>
      <c r="C23" s="38"/>
      <c r="D23" s="40">
        <f>SUM(D15:D22)</f>
        <v>2296.1846621621621</v>
      </c>
    </row>
    <row r="24" spans="1:4" s="10" customFormat="1" ht="12" x14ac:dyDescent="0.2"/>
  </sheetData>
  <mergeCells count="5">
    <mergeCell ref="A13:D13"/>
    <mergeCell ref="A2:P2"/>
    <mergeCell ref="J7:K7"/>
    <mergeCell ref="A9:H9"/>
    <mergeCell ref="M1:P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1.pielikums</vt:lpstr>
      <vt:lpstr>2.pielikums</vt:lpstr>
      <vt:lpstr>3.pielikums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Tatjana Berdņikova</dc:creator>
  <cp:lastModifiedBy>Igors Belovs</cp:lastModifiedBy>
  <dcterms:created xsi:type="dcterms:W3CDTF">2024-07-02T08:58:06Z</dcterms:created>
  <dcterms:modified xsi:type="dcterms:W3CDTF">2024-07-17T08:43:50Z</dcterms:modified>
</cp:coreProperties>
</file>