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vnozare.pri\vm\Redirect_profiles\VM_Ivita_Lazdina\Desktop\ES_rekini\2025_gads\Projekts_LNG_2trais_variants\Med_daļa_Lienes\"/>
    </mc:Choice>
  </mc:AlternateContent>
  <xr:revisionPtr revIDLastSave="0" documentId="8_{853728F0-FC76-40A8-8379-1A896DE752D6}" xr6:coauthVersionLast="47" xr6:coauthVersionMax="47" xr10:uidLastSave="{00000000-0000-0000-0000-000000000000}"/>
  <bookViews>
    <workbookView xWindow="9780" yWindow="0" windowWidth="18960" windowHeight="15600" activeTab="2" xr2:uid="{9643B213-3ABF-423A-AF1C-EF073A6A4713}"/>
  </bookViews>
  <sheets>
    <sheet name="KOPSAVILKUMS" sheetId="3" r:id="rId1"/>
    <sheet name="Finans_kompens_med" sheetId="4" r:id="rId2"/>
    <sheet name="LNG" sheetId="1" r:id="rId3"/>
  </sheets>
  <externalReferences>
    <externalReference r:id="rId4"/>
  </externalReferenc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4" l="1"/>
  <c r="C19" i="4"/>
  <c r="B13" i="4"/>
  <c r="C7" i="1"/>
  <c r="C13" i="4"/>
  <c r="B12" i="4" l="1"/>
  <c r="F6" i="3"/>
  <c r="E6" i="3"/>
  <c r="D6" i="3"/>
  <c r="C6" i="3"/>
  <c r="B6" i="3"/>
  <c r="H11" i="1" l="1"/>
  <c r="C11" i="1"/>
  <c r="N16" i="1"/>
  <c r="N15" i="1"/>
  <c r="I11" i="1"/>
  <c r="J11" i="1" s="1"/>
  <c r="I10" i="1"/>
  <c r="J10" i="1" s="1"/>
  <c r="H10" i="1"/>
  <c r="H17" i="1"/>
  <c r="L17" i="1"/>
  <c r="O17" i="1" s="1"/>
  <c r="L11" i="1" l="1"/>
  <c r="O11" i="1" s="1"/>
  <c r="K11" i="1"/>
  <c r="M11" i="1" s="1"/>
  <c r="N11" i="1"/>
  <c r="H8" i="1"/>
  <c r="K10" i="1"/>
  <c r="L10" i="1"/>
  <c r="I7" i="1"/>
  <c r="J7" i="1"/>
  <c r="H7" i="1"/>
  <c r="K8" i="1" l="1"/>
  <c r="L8" i="1"/>
  <c r="O8" i="1" s="1"/>
  <c r="L7" i="1" l="1"/>
  <c r="K17" i="1" l="1"/>
  <c r="K7" i="1" s="1"/>
  <c r="E8" i="1"/>
  <c r="E7" i="1" s="1"/>
  <c r="O7" i="1"/>
  <c r="F10" i="1"/>
  <c r="G17" i="1"/>
  <c r="D8" i="1"/>
  <c r="G11" i="1" l="1"/>
  <c r="D7" i="1"/>
  <c r="F7" i="1" s="1"/>
  <c r="G7" i="1" s="1"/>
  <c r="N8" i="1"/>
  <c r="N7" i="1" s="1"/>
  <c r="M17" i="1"/>
  <c r="C10" i="1"/>
  <c r="N10" i="1" s="1"/>
  <c r="G10" i="1" l="1"/>
  <c r="O10" i="1"/>
  <c r="M10" i="1"/>
  <c r="F8" i="1" l="1"/>
  <c r="G8" i="1" s="1"/>
  <c r="M7" i="1"/>
  <c r="M8" i="1"/>
</calcChain>
</file>

<file path=xl/sharedStrings.xml><?xml version="1.0" encoding="utf-8"?>
<sst xmlns="http://schemas.openxmlformats.org/spreadsheetml/2006/main" count="63" uniqueCount="61">
  <si>
    <t>Izpilde</t>
  </si>
  <si>
    <t>Naudas plūsma</t>
  </si>
  <si>
    <r>
      <t xml:space="preserve">Faktiskā izpilde 2025.gada 8M,  </t>
    </r>
    <r>
      <rPr>
        <i/>
        <sz val="10"/>
        <rFont val="Times New Roman"/>
        <family val="1"/>
        <charset val="186"/>
      </rPr>
      <t>euro</t>
    </r>
  </si>
  <si>
    <t>no tā:</t>
  </si>
  <si>
    <t>Kompensējamo medikamentu un materiālu apmaksai</t>
  </si>
  <si>
    <t>Maksājums aptiekām par farmaceita pakalpojumu</t>
  </si>
  <si>
    <t>Virsplāna ieņēmumi (ir iesniegti FM priekšlikumi budžeta aproriācijai)</t>
  </si>
  <si>
    <t>NVD esošā finansējuma ietvaros (prognozētais ietaupījums no zāļu reformas)</t>
  </si>
  <si>
    <t>Papildus finansējums no 74. resora programmas 20.00.00</t>
  </si>
  <si>
    <r>
      <t xml:space="preserve">Norēķini par 2024.gada saistībām, kas apmaksāti 2025. gadā, </t>
    </r>
    <r>
      <rPr>
        <i/>
        <sz val="10"/>
        <rFont val="Times New Roman"/>
        <family val="1"/>
        <charset val="186"/>
      </rPr>
      <t>euro</t>
    </r>
  </si>
  <si>
    <t>Kopā izdevumi 2025. gada 8 mēnešos, ņemot vērā iepriekšējā gada saistības, euro</t>
  </si>
  <si>
    <t>Apgūtais finansējums 2025. gada 8 mēnešos no kopējā, %</t>
  </si>
  <si>
    <r>
      <t xml:space="preserve">VM budžetā 2025. gadā pieejamais finansējums kompensējamo medikamentu apmaksai, </t>
    </r>
    <r>
      <rPr>
        <i/>
        <sz val="10"/>
        <rFont val="Times New Roman"/>
        <family val="1"/>
        <charset val="186"/>
      </rPr>
      <t>euro</t>
    </r>
  </si>
  <si>
    <t>KOPĀ</t>
  </si>
  <si>
    <t>tai skaitā farmaceita pakalpojumam:</t>
  </si>
  <si>
    <t>Papildus nepieciešamais finansējums kompensējamiem medikamentu pieejamībai 2025.gadam</t>
  </si>
  <si>
    <r>
      <t xml:space="preserve">Finanšu līdzekļu iztrūkums -/pārpalikums 2025. gadā pilnam gadam, </t>
    </r>
    <r>
      <rPr>
        <i/>
        <sz val="10"/>
        <rFont val="Times New Roman"/>
        <family val="1"/>
        <charset val="186"/>
      </rPr>
      <t>euro</t>
    </r>
  </si>
  <si>
    <t>Apro pārdale starp budžeta apakšprogrammām no 45.01.00 (tiks sniegts FM)</t>
  </si>
  <si>
    <t>Indikatīvi prognozētais finansējums 2025. gada 11 mēnešiem, euro</t>
  </si>
  <si>
    <t>Indikatīvi prognozētais finansējums 2025. gada decembrim, euro</t>
  </si>
  <si>
    <r>
      <t xml:space="preserve">Indikatīvi prognozējamais kopējais nepieciešamais finansējums 2025.gadā kompensējamo medikamentu apmaksai, balstoties uz 8 mēnešu izpildes datiem (+ norēķini par 2024.gada saistībām), </t>
    </r>
    <r>
      <rPr>
        <i/>
        <sz val="10"/>
        <rFont val="Times New Roman"/>
        <family val="1"/>
        <charset val="186"/>
      </rPr>
      <t>euro</t>
    </r>
    <r>
      <rPr>
        <sz val="10"/>
        <rFont val="Times New Roman"/>
        <family val="1"/>
        <charset val="186"/>
      </rPr>
      <t xml:space="preserve"> </t>
    </r>
  </si>
  <si>
    <t>* Finansējums kompensējamo medikamentu apmaksai KZS sistēmas ietvaros, izņemot finansējums, kas piešķirts ar Ministru kabineta 2025.gada 7.oktobra rīkojumu Nr.655 (prot. Nr.41  27.§) - 120 295 EUR apmērā, lai segtu izdevumus, kas radušies saistībā ar atbalsta sniegšanu Ukrainas civiliedzīvotājiem Latvijas Republikā. Finansējums piešķirts un izlietots noteiktam mērķim.</t>
  </si>
  <si>
    <t>Indikatīvi prognozētais finansējums 2025. gada decembra apmaksai, ja tiek nodrošināts avansa maksājumam 51% apmērā, euro</t>
  </si>
  <si>
    <t>Lai noavansētu 51% no 2025. gada decembra mēneša, 2025. gadam nepieciešamais finansējums (+ norēķini par 2024. gada saistībām), euro*</t>
  </si>
  <si>
    <t>VM budžetā pieejamais finansējums 2025. gada decembra apmaksai, euro</t>
  </si>
  <si>
    <r>
      <t xml:space="preserve">Finanšu līdzekļu iztrūkums -/pārpalikums 2025. gadā, ja no decembra mēneša plānots noavansēt 51%, </t>
    </r>
    <r>
      <rPr>
        <b/>
        <i/>
        <sz val="10"/>
        <rFont val="Times New Roman"/>
        <family val="1"/>
        <charset val="186"/>
      </rPr>
      <t>euro</t>
    </r>
    <r>
      <rPr>
        <b/>
        <sz val="10"/>
        <rFont val="Times New Roman"/>
        <family val="1"/>
        <charset val="186"/>
      </rPr>
      <t xml:space="preserve"> **</t>
    </r>
  </si>
  <si>
    <t>Kompensējamo medikamentu un materiālu apmaksāšana</t>
  </si>
  <si>
    <t>2.1. Pielikums MK rīkojumu projekta "Par finanšu līdzekļu piešķiršanu no valsts budžeta programmas "Līdzekļi neparedzētiem gadījumiem"" anotācijai</t>
  </si>
  <si>
    <t>Kopējie prognozētie izdevumi 2025. gada 12 mēnešiem, tai skaitā ņemot vērā iepriekšējā gada saistības, kas apmaksājamas 2025. gadā, euro</t>
  </si>
  <si>
    <t>Papildus novirzāmais finansējums no valsts budžeta programmas 02.00.00 "Līdzekļi neparedzētiem gadījumiem", euro</t>
  </si>
  <si>
    <t>2.2. Pielikums MK rīkojumu projekta "Par finanšu līdzekļu piešķiršanu no valsts budžeta programmas "Līdzekļi neparedzētiem gadījumiem"" anotācijai</t>
  </si>
  <si>
    <t>Gads</t>
  </si>
  <si>
    <t>Plānotais finansējums uz gada sākumu atbilstoši kārtējā gada likumam par valsts budžetu (tai skaitā no apakšprogrammas 33.19.00 “Krievijas Federācijas militāro pensionāru veselības aprūpe” novirzītais finansējuma apjoms), EUR</t>
  </si>
  <si>
    <t>Pieaugums gada noslēgumā pret gada sākumā plānoto finansējumu, %</t>
  </si>
  <si>
    <t>Pieaugums gada noslēgumā pret iepriekšējā gada noslēgumu, %</t>
  </si>
  <si>
    <t>+32,7</t>
  </si>
  <si>
    <t>-</t>
  </si>
  <si>
    <t>+9,1</t>
  </si>
  <si>
    <t>+4,6</t>
  </si>
  <si>
    <t>+9,2</t>
  </si>
  <si>
    <t>+1,4</t>
  </si>
  <si>
    <t>+15,2</t>
  </si>
  <si>
    <t>+7,1</t>
  </si>
  <si>
    <t>+16,0</t>
  </si>
  <si>
    <t>+23,0</t>
  </si>
  <si>
    <t>Kopējais finansējums ambulatorajai ārstēšanai paredzēto zāļu un medicīnisko ierīču iegādes izdevumu kompensācijai 2018.-2025.gadā</t>
  </si>
  <si>
    <t>+8,5</t>
  </si>
  <si>
    <t>+32,3</t>
  </si>
  <si>
    <t>+13,5</t>
  </si>
  <si>
    <t>* Indikatīvā prognoze 2025. gada faktiskajam finansējuma izlietojumam kompensējamo medikamentu apmaksai</t>
  </si>
  <si>
    <t>2025 *</t>
  </si>
  <si>
    <t xml:space="preserve">Finansējums gada noslēgumā atbilstoši kārtējā gada likumam par valsts budžetu un FM rīkojumiem (tai skaitā no apakšprogrammas 33.19.00 “Krievijas Federācijas militāro pensionāru veselības aprūpe” novirzītais finansējuma apjoms), EUR </t>
  </si>
  <si>
    <t>2.3. Pielikums MK rīkojumu projekta "Par finanšu līdzekļu piešķiršanu no valsts budžeta programmas "Līdzekļi neparedzētiem gadījumiem"" anotācijai</t>
  </si>
  <si>
    <t>+7,9</t>
  </si>
  <si>
    <t>+13.2</t>
  </si>
  <si>
    <t>+20.9</t>
  </si>
  <si>
    <t>**  Ar finansējuma apjomu 10 776 207 euro apmērā varēs apmaksāt ≈ 269 878 receptes (aprēķins: 10 776 207 euro / 39,93 euro (2025.gada septembra vienas receptes vidējā cena))</t>
  </si>
  <si>
    <t>Pieejamais un indikatīvi prognozētais finansējums ambulatorajai ārstēšanai paredzēto zāļu un medicīnisko ierīču iegādes izdevumu kompensācijai 2025. gadā</t>
  </si>
  <si>
    <t>Pieejamais finansējums  kompensējamo medikamentu apmaksi uz 2025. gada 14. novembri, tai skaitā ņemot vērā arī plānotās pārdales (tai skaitā no apakšprogrammas 33.19.00 “Krievijas Federācijas militāro pensionāru veselības aprūpe” novirzītais finansējuma apjoms), euro</t>
  </si>
  <si>
    <t>Budžeta apakšprogramma 03.03.00 "Kompensējamo medikamentu un materiālu apmaksāšana"*</t>
  </si>
  <si>
    <t>Budžeta apakšprogramma 33.19.00 "Krievijas Federācijas militāro pensionāru veselības aprūpe" (no Krievijas Federācijas līdzekļiem)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</si>
</sst>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Aptos Narrow"/>
      <family val="2"/>
      <charset val="186"/>
      <scheme val="minor"/>
    </font>
    <font>
      <sz val="10"/>
      <name val="Times New Roman"/>
      <family val="1"/>
      <charset val="186"/>
    </font>
    <font>
      <i/>
      <sz val="10"/>
      <name val="Times New Roman"/>
      <family val="1"/>
      <charset val="186"/>
    </font>
    <font>
      <b/>
      <sz val="10"/>
      <name val="Times New Roman"/>
      <family val="1"/>
      <charset val="186"/>
    </font>
    <font>
      <sz val="10"/>
      <color indexed="8"/>
      <name val="Arial"/>
      <family val="2"/>
    </font>
    <font>
      <i/>
      <sz val="10"/>
      <color theme="1"/>
      <name val="Times New Roman"/>
      <family val="1"/>
      <charset val="186"/>
    </font>
    <font>
      <sz val="10"/>
      <name val="Arial"/>
      <family val="2"/>
      <charset val="186"/>
    </font>
    <font>
      <b/>
      <sz val="14"/>
      <name val="Times New Roman"/>
      <family val="1"/>
      <charset val="186"/>
    </font>
    <font>
      <sz val="11"/>
      <color theme="1"/>
      <name val="Aptos Narrow"/>
      <family val="2"/>
      <charset val="186"/>
      <scheme val="minor"/>
    </font>
    <font>
      <b/>
      <i/>
      <sz val="10"/>
      <name val="Times New Roman"/>
      <family val="1"/>
      <charset val="186"/>
    </font>
    <font>
      <i/>
      <sz val="11"/>
      <color theme="1"/>
      <name val="Aptos Narrow"/>
      <family val="2"/>
      <charset val="186"/>
      <scheme val="minor"/>
    </font>
    <font>
      <b/>
      <sz val="14"/>
      <color rgb="FF000000"/>
      <name val="Times New Roman"/>
      <family val="1"/>
      <charset val="186"/>
    </font>
    <font>
      <sz val="12"/>
      <color rgb="FF000000"/>
      <name val="Times New Roman"/>
      <family val="1"/>
      <charset val="186"/>
    </font>
    <font>
      <sz val="12"/>
      <color theme="1"/>
      <name val="Times New Roman"/>
      <family val="1"/>
      <charset val="186"/>
    </font>
    <font>
      <sz val="12"/>
      <name val="Times New Roman"/>
      <family val="1"/>
      <charset val="186"/>
    </font>
    <font>
      <b/>
      <sz val="12"/>
      <color rgb="FF000000"/>
      <name val="Times New Roman"/>
      <family val="1"/>
      <charset val="186"/>
    </font>
    <font>
      <b/>
      <sz val="12"/>
      <name val="Times New Roman"/>
      <family val="1"/>
      <charset val="186"/>
    </font>
    <font>
      <b/>
      <sz val="14"/>
      <color theme="1"/>
      <name val="Times New Roman"/>
      <family val="1"/>
      <charset val="186"/>
    </font>
    <font>
      <sz val="8"/>
      <name val="Aptos Narrow"/>
      <family val="2"/>
      <charset val="186"/>
      <scheme val="minor"/>
    </font>
  </fonts>
  <fills count="6">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9"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4">
    <xf numFmtId="0" fontId="0" fillId="0" borderId="0"/>
    <xf numFmtId="0" fontId="4" fillId="0" borderId="2" applyBorder="0"/>
    <xf numFmtId="0" fontId="6" fillId="0" borderId="0"/>
    <xf numFmtId="9" fontId="8" fillId="0" borderId="0" applyFont="0" applyFill="0" applyBorder="0" applyAlignment="0" applyProtection="0"/>
  </cellStyleXfs>
  <cellXfs count="59">
    <xf numFmtId="0" fontId="0" fillId="0" borderId="0" xfId="0"/>
    <xf numFmtId="0" fontId="1" fillId="0" borderId="0" xfId="0" applyFont="1"/>
    <xf numFmtId="0" fontId="1" fillId="0" borderId="1" xfId="0" applyFont="1" applyBorder="1" applyAlignment="1">
      <alignment horizontal="center" vertical="center" wrapText="1"/>
    </xf>
    <xf numFmtId="3" fontId="1" fillId="0" borderId="1" xfId="0" applyNumberFormat="1" applyFont="1" applyBorder="1" applyAlignment="1">
      <alignment horizontal="center" vertical="center" wrapText="1"/>
    </xf>
    <xf numFmtId="3" fontId="3" fillId="0" borderId="0" xfId="0" applyNumberFormat="1" applyFont="1" applyAlignment="1">
      <alignment vertical="center"/>
    </xf>
    <xf numFmtId="3" fontId="1" fillId="0" borderId="0" xfId="0" applyNumberFormat="1" applyFont="1"/>
    <xf numFmtId="3" fontId="2" fillId="0" borderId="0" xfId="0" applyNumberFormat="1" applyFont="1"/>
    <xf numFmtId="0" fontId="2" fillId="0" borderId="0" xfId="0" applyFont="1"/>
    <xf numFmtId="0" fontId="1" fillId="0" borderId="0" xfId="0" applyFont="1" applyAlignment="1">
      <alignment horizontal="left" vertical="center" wrapText="1"/>
    </xf>
    <xf numFmtId="4" fontId="1" fillId="0" borderId="0" xfId="0" applyNumberFormat="1" applyFont="1"/>
    <xf numFmtId="0" fontId="2" fillId="2" borderId="0" xfId="0" applyFont="1" applyFill="1"/>
    <xf numFmtId="0" fontId="7" fillId="0" borderId="0" xfId="0" applyFont="1"/>
    <xf numFmtId="3" fontId="3" fillId="3" borderId="1" xfId="0" applyNumberFormat="1" applyFont="1" applyFill="1" applyBorder="1" applyAlignment="1">
      <alignment horizontal="right"/>
    </xf>
    <xf numFmtId="3" fontId="2" fillId="0" borderId="1" xfId="0" applyNumberFormat="1" applyFont="1" applyBorder="1" applyAlignment="1">
      <alignment horizontal="right"/>
    </xf>
    <xf numFmtId="3" fontId="2" fillId="4" borderId="1" xfId="0" applyNumberFormat="1" applyFont="1" applyFill="1" applyBorder="1" applyAlignment="1">
      <alignment horizontal="right"/>
    </xf>
    <xf numFmtId="3" fontId="2" fillId="2" borderId="1" xfId="0" applyNumberFormat="1" applyFont="1" applyFill="1" applyBorder="1" applyAlignment="1">
      <alignment horizontal="right"/>
    </xf>
    <xf numFmtId="3" fontId="1" fillId="5" borderId="1" xfId="0" applyNumberFormat="1" applyFont="1" applyFill="1" applyBorder="1" applyAlignment="1">
      <alignment horizontal="right"/>
    </xf>
    <xf numFmtId="164" fontId="3" fillId="3" borderId="1" xfId="0" applyNumberFormat="1" applyFont="1" applyFill="1" applyBorder="1" applyAlignment="1">
      <alignment horizontal="right"/>
    </xf>
    <xf numFmtId="164" fontId="1" fillId="5" borderId="1" xfId="0" applyNumberFormat="1" applyFont="1" applyFill="1" applyBorder="1" applyAlignment="1">
      <alignment horizontal="right"/>
    </xf>
    <xf numFmtId="164" fontId="2" fillId="0" borderId="1" xfId="0" applyNumberFormat="1" applyFont="1" applyBorder="1" applyAlignment="1">
      <alignment horizontal="right"/>
    </xf>
    <xf numFmtId="164" fontId="2" fillId="4" borderId="1" xfId="0" applyNumberFormat="1" applyFont="1" applyFill="1" applyBorder="1" applyAlignment="1">
      <alignment horizontal="right"/>
    </xf>
    <xf numFmtId="3" fontId="5" fillId="4" borderId="1" xfId="0" applyNumberFormat="1" applyFont="1" applyFill="1" applyBorder="1" applyAlignment="1">
      <alignment horizontal="right"/>
    </xf>
    <xf numFmtId="164" fontId="2" fillId="2" borderId="1" xfId="0" applyNumberFormat="1" applyFont="1" applyFill="1" applyBorder="1" applyAlignment="1">
      <alignment horizontal="right"/>
    </xf>
    <xf numFmtId="4" fontId="2" fillId="2" borderId="1" xfId="0" applyNumberFormat="1" applyFont="1" applyFill="1" applyBorder="1" applyAlignment="1">
      <alignment horizontal="right"/>
    </xf>
    <xf numFmtId="3" fontId="1" fillId="5" borderId="1" xfId="3" applyNumberFormat="1" applyFont="1" applyFill="1" applyBorder="1" applyAlignment="1">
      <alignment horizontal="right"/>
    </xf>
    <xf numFmtId="3" fontId="3" fillId="0" borderId="1" xfId="0" applyNumberFormat="1" applyFont="1" applyBorder="1" applyAlignment="1">
      <alignment horizontal="center" vertical="center" wrapText="1"/>
    </xf>
    <xf numFmtId="3" fontId="3" fillId="5" borderId="1" xfId="0" applyNumberFormat="1" applyFont="1" applyFill="1" applyBorder="1" applyAlignment="1">
      <alignment horizontal="right"/>
    </xf>
    <xf numFmtId="3" fontId="9" fillId="0" borderId="1" xfId="0" applyNumberFormat="1" applyFont="1" applyBorder="1" applyAlignment="1">
      <alignment horizontal="right"/>
    </xf>
    <xf numFmtId="3" fontId="9" fillId="4" borderId="1" xfId="0" applyNumberFormat="1" applyFont="1" applyFill="1" applyBorder="1" applyAlignment="1">
      <alignment horizontal="right"/>
    </xf>
    <xf numFmtId="3" fontId="9" fillId="2" borderId="1" xfId="0" applyNumberFormat="1" applyFont="1" applyFill="1" applyBorder="1" applyAlignment="1">
      <alignment horizontal="right"/>
    </xf>
    <xf numFmtId="0" fontId="12" fillId="0" borderId="3" xfId="0" applyFont="1" applyBorder="1" applyAlignment="1">
      <alignment horizontal="justify" vertical="center" wrapText="1"/>
    </xf>
    <xf numFmtId="0" fontId="12" fillId="0" borderId="5" xfId="0" applyFont="1" applyBorder="1" applyAlignment="1">
      <alignment horizontal="justify" vertical="center" wrapText="1"/>
    </xf>
    <xf numFmtId="3" fontId="12" fillId="0" borderId="6" xfId="0" applyNumberFormat="1" applyFont="1" applyBorder="1" applyAlignment="1">
      <alignment horizontal="right" vertical="center" wrapText="1"/>
    </xf>
    <xf numFmtId="0" fontId="13"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3" fontId="15" fillId="3" borderId="1" xfId="0" applyNumberFormat="1" applyFont="1" applyFill="1" applyBorder="1" applyAlignment="1">
      <alignment wrapText="1"/>
    </xf>
    <xf numFmtId="3" fontId="16" fillId="0" borderId="1" xfId="0" applyNumberFormat="1" applyFont="1" applyBorder="1"/>
    <xf numFmtId="0" fontId="12" fillId="4" borderId="1" xfId="0" applyFont="1" applyFill="1" applyBorder="1" applyAlignment="1">
      <alignment horizontal="justify" vertical="center" wrapText="1"/>
    </xf>
    <xf numFmtId="0" fontId="15" fillId="0" borderId="1" xfId="0" applyFont="1" applyBorder="1" applyAlignment="1">
      <alignment horizontal="justify" vertical="center" wrapText="1"/>
    </xf>
    <xf numFmtId="3" fontId="15" fillId="0" borderId="1" xfId="0" applyNumberFormat="1" applyFont="1" applyBorder="1" applyAlignment="1">
      <alignment wrapText="1"/>
    </xf>
    <xf numFmtId="0" fontId="12" fillId="0" borderId="4" xfId="0" applyFont="1" applyBorder="1" applyAlignment="1">
      <alignment horizontal="center" vertical="center" wrapText="1"/>
    </xf>
    <xf numFmtId="0" fontId="12" fillId="0" borderId="6" xfId="0" applyFont="1" applyBorder="1" applyAlignment="1">
      <alignment horizontal="right" vertical="center" wrapText="1"/>
    </xf>
    <xf numFmtId="0" fontId="13" fillId="0" borderId="6" xfId="0" applyFont="1" applyBorder="1" applyAlignment="1">
      <alignment horizontal="right" vertical="center" wrapText="1"/>
    </xf>
    <xf numFmtId="49" fontId="12" fillId="0" borderId="6" xfId="0" applyNumberFormat="1" applyFont="1" applyBorder="1" applyAlignment="1">
      <alignment horizontal="right" vertical="center" wrapText="1"/>
    </xf>
    <xf numFmtId="0" fontId="11" fillId="0" borderId="0" xfId="0" applyFont="1" applyAlignment="1">
      <alignment horizontal="center" vertical="center"/>
    </xf>
    <xf numFmtId="0" fontId="10" fillId="0" borderId="0" xfId="0" applyFont="1" applyAlignment="1">
      <alignment horizontal="right" wrapText="1"/>
    </xf>
    <xf numFmtId="0" fontId="17" fillId="0" borderId="0" xfId="0" applyFont="1" applyAlignment="1">
      <alignment horizontal="center" vertical="center" wrapText="1"/>
    </xf>
    <xf numFmtId="0" fontId="2" fillId="4" borderId="1"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left"/>
    </xf>
    <xf numFmtId="0" fontId="2" fillId="0" borderId="0" xfId="0" applyFont="1" applyAlignment="1">
      <alignment horizontal="right" wrapText="1"/>
    </xf>
    <xf numFmtId="3" fontId="1" fillId="0" borderId="1" xfId="0" applyNumberFormat="1" applyFont="1" applyBorder="1" applyAlignment="1">
      <alignment horizontal="center" vertical="center" wrapText="1"/>
    </xf>
    <xf numFmtId="0" fontId="3" fillId="3" borderId="1" xfId="0" applyFont="1" applyFill="1" applyBorder="1" applyAlignment="1">
      <alignment horizontal="right" vertical="center" wrapText="1"/>
    </xf>
    <xf numFmtId="0" fontId="2" fillId="2" borderId="1" xfId="0" applyFont="1" applyFill="1" applyBorder="1" applyAlignment="1">
      <alignment horizontal="left" vertical="center" wrapText="1"/>
    </xf>
    <xf numFmtId="0" fontId="1" fillId="5" borderId="1" xfId="0" applyFont="1" applyFill="1" applyBorder="1" applyAlignment="1">
      <alignment vertical="center" wrapText="1"/>
    </xf>
    <xf numFmtId="0" fontId="1" fillId="5"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left"/>
    </xf>
  </cellXfs>
  <cellStyles count="4">
    <cellStyle name="Normal" xfId="0" builtinId="0"/>
    <cellStyle name="Normal 2 2" xfId="1" xr:uid="{D15A2EBF-828E-43C9-A311-81B9A4FBE4C2}"/>
    <cellStyle name="Normal 3" xfId="2" xr:uid="{5D9804F4-7012-4E32-B353-32F97318B14D}"/>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M_LIE~1\AppData\Local\Temp\MicrosoftEdgeDownloads\45bd5a9d-04b1-4fd7-965e-baa1ba31fe63\VManotp_061224_LNG.xlsx" TargetMode="External"/><Relationship Id="rId1" Type="http://schemas.openxmlformats.org/officeDocument/2006/relationships/externalLinkPath" Target="file:///C:\Users\VM_LIE~1\AppData\Local\Temp\MicrosoftEdgeDownloads\45bd5a9d-04b1-4fd7-965e-baa1ba31fe63\VManotp_061224_LN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SAVILKUMS"/>
      <sheetName val="Fin_kompensējamie_med"/>
      <sheetName val="Medikamenti"/>
    </sheetNames>
    <sheetDataSet>
      <sheetData sheetId="0"/>
      <sheetData sheetId="1"/>
      <sheetData sheetId="2">
        <row r="35">
          <cell r="B35">
            <v>221407809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F2961-76E6-4961-B361-8866499FB745}">
  <dimension ref="A1:H6"/>
  <sheetViews>
    <sheetView zoomScale="78" zoomScaleNormal="78" workbookViewId="0">
      <selection activeCell="C13" sqref="C13"/>
    </sheetView>
  </sheetViews>
  <sheetFormatPr defaultRowHeight="15" x14ac:dyDescent="0.25"/>
  <cols>
    <col min="1" max="1" width="42" customWidth="1"/>
    <col min="2" max="2" width="33.140625" customWidth="1"/>
    <col min="3" max="4" width="25.5703125" customWidth="1"/>
    <col min="5" max="5" width="24" customWidth="1"/>
    <col min="6" max="6" width="20.5703125" customWidth="1"/>
  </cols>
  <sheetData>
    <row r="1" spans="1:8" ht="33" customHeight="1" x14ac:dyDescent="0.25">
      <c r="D1" s="45" t="s">
        <v>27</v>
      </c>
      <c r="E1" s="45"/>
      <c r="F1" s="45"/>
    </row>
    <row r="3" spans="1:8" ht="18.75" x14ac:dyDescent="0.25">
      <c r="A3" s="44" t="s">
        <v>57</v>
      </c>
      <c r="B3" s="44"/>
      <c r="C3" s="44"/>
      <c r="D3" s="44"/>
      <c r="E3" s="44"/>
      <c r="F3" s="44"/>
      <c r="G3" s="44"/>
      <c r="H3" s="44"/>
    </row>
    <row r="5" spans="1:8" ht="157.5" x14ac:dyDescent="0.25">
      <c r="A5" s="37"/>
      <c r="B5" s="33" t="s">
        <v>58</v>
      </c>
      <c r="C5" s="33" t="s">
        <v>28</v>
      </c>
      <c r="D5" s="34" t="s">
        <v>22</v>
      </c>
      <c r="E5" s="34" t="s">
        <v>24</v>
      </c>
      <c r="F5" s="33" t="s">
        <v>29</v>
      </c>
    </row>
    <row r="6" spans="1:8" ht="38.25" customHeight="1" x14ac:dyDescent="0.25">
      <c r="A6" s="38" t="s">
        <v>26</v>
      </c>
      <c r="B6" s="39">
        <f>LNG!C7</f>
        <v>321621736</v>
      </c>
      <c r="C6" s="39">
        <f>LNG!K7</f>
        <v>345801890</v>
      </c>
      <c r="D6" s="36">
        <f>LNG!J7</f>
        <v>13951046</v>
      </c>
      <c r="E6" s="36">
        <f>LNG!N7</f>
        <v>3174839</v>
      </c>
      <c r="F6" s="35">
        <f>D6-E6</f>
        <v>10776207</v>
      </c>
    </row>
  </sheetData>
  <mergeCells count="2">
    <mergeCell ref="A3:H3"/>
    <mergeCell ref="D1:F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60281-ABC8-46AB-96C7-05B8AA4B9428}">
  <dimension ref="A1:F19"/>
  <sheetViews>
    <sheetView workbookViewId="0">
      <selection activeCell="D20" sqref="D20"/>
    </sheetView>
  </sheetViews>
  <sheetFormatPr defaultRowHeight="15" x14ac:dyDescent="0.25"/>
  <cols>
    <col min="1" max="1" width="11.28515625" customWidth="1"/>
    <col min="2" max="2" width="29.5703125" customWidth="1"/>
    <col min="3" max="3" width="27.85546875" customWidth="1"/>
    <col min="4" max="5" width="22.140625" customWidth="1"/>
    <col min="7" max="7" width="10" bestFit="1" customWidth="1"/>
  </cols>
  <sheetData>
    <row r="1" spans="1:6" ht="30.75" customHeight="1" x14ac:dyDescent="0.25">
      <c r="C1" s="45" t="s">
        <v>30</v>
      </c>
      <c r="D1" s="45"/>
      <c r="E1" s="45"/>
    </row>
    <row r="3" spans="1:6" ht="38.25" customHeight="1" x14ac:dyDescent="0.25">
      <c r="A3" s="46" t="s">
        <v>45</v>
      </c>
      <c r="B3" s="46"/>
      <c r="C3" s="46"/>
      <c r="D3" s="46"/>
      <c r="E3" s="46"/>
      <c r="F3" s="46"/>
    </row>
    <row r="4" spans="1:6" ht="15.75" thickBot="1" x14ac:dyDescent="0.3"/>
    <row r="5" spans="1:6" ht="142.5" thickBot="1" x14ac:dyDescent="0.3">
      <c r="A5" s="30" t="s">
        <v>31</v>
      </c>
      <c r="B5" s="40" t="s">
        <v>32</v>
      </c>
      <c r="C5" s="40" t="s">
        <v>51</v>
      </c>
      <c r="D5" s="40" t="s">
        <v>33</v>
      </c>
      <c r="E5" s="40" t="s">
        <v>34</v>
      </c>
    </row>
    <row r="6" spans="1:6" ht="16.5" thickBot="1" x14ac:dyDescent="0.3">
      <c r="A6" s="31">
        <v>2018</v>
      </c>
      <c r="B6" s="32">
        <v>130960039</v>
      </c>
      <c r="C6" s="32">
        <v>173775430</v>
      </c>
      <c r="D6" s="41" t="s">
        <v>35</v>
      </c>
      <c r="E6" s="42" t="s">
        <v>36</v>
      </c>
    </row>
    <row r="7" spans="1:6" ht="16.5" thickBot="1" x14ac:dyDescent="0.3">
      <c r="A7" s="31">
        <v>2019</v>
      </c>
      <c r="B7" s="32">
        <v>166500454</v>
      </c>
      <c r="C7" s="32">
        <v>181686924</v>
      </c>
      <c r="D7" s="41" t="s">
        <v>37</v>
      </c>
      <c r="E7" s="41" t="s">
        <v>38</v>
      </c>
    </row>
    <row r="8" spans="1:6" ht="16.5" thickBot="1" x14ac:dyDescent="0.3">
      <c r="A8" s="31">
        <v>2020</v>
      </c>
      <c r="B8" s="32">
        <v>168667008</v>
      </c>
      <c r="C8" s="32">
        <v>184237688</v>
      </c>
      <c r="D8" s="41" t="s">
        <v>39</v>
      </c>
      <c r="E8" s="41" t="s">
        <v>40</v>
      </c>
    </row>
    <row r="9" spans="1:6" ht="16.5" thickBot="1" x14ac:dyDescent="0.3">
      <c r="A9" s="31">
        <v>2021</v>
      </c>
      <c r="B9" s="32">
        <v>171198831</v>
      </c>
      <c r="C9" s="32">
        <v>197228956</v>
      </c>
      <c r="D9" s="41" t="s">
        <v>41</v>
      </c>
      <c r="E9" s="41" t="s">
        <v>42</v>
      </c>
    </row>
    <row r="10" spans="1:6" ht="16.5" thickBot="1" x14ac:dyDescent="0.3">
      <c r="A10" s="31">
        <v>2022</v>
      </c>
      <c r="B10" s="32">
        <v>192461047</v>
      </c>
      <c r="C10" s="32">
        <v>223170202</v>
      </c>
      <c r="D10" s="41" t="s">
        <v>43</v>
      </c>
      <c r="E10" s="43" t="s">
        <v>54</v>
      </c>
    </row>
    <row r="11" spans="1:6" ht="16.5" thickBot="1" x14ac:dyDescent="0.3">
      <c r="A11" s="31">
        <v>2023</v>
      </c>
      <c r="B11" s="32">
        <v>219458919</v>
      </c>
      <c r="C11" s="32">
        <v>269839859</v>
      </c>
      <c r="D11" s="41" t="s">
        <v>44</v>
      </c>
      <c r="E11" s="43" t="s">
        <v>55</v>
      </c>
    </row>
    <row r="12" spans="1:6" ht="16.5" thickBot="1" x14ac:dyDescent="0.3">
      <c r="A12" s="31">
        <v>2024</v>
      </c>
      <c r="B12" s="32">
        <f>[1]Medikamenti!B35</f>
        <v>221407809</v>
      </c>
      <c r="C12" s="32">
        <v>292889552</v>
      </c>
      <c r="D12" s="43" t="s">
        <v>47</v>
      </c>
      <c r="E12" s="43" t="s">
        <v>46</v>
      </c>
    </row>
    <row r="13" spans="1:6" ht="16.5" thickBot="1" x14ac:dyDescent="0.3">
      <c r="A13" s="31" t="s">
        <v>50</v>
      </c>
      <c r="B13" s="32">
        <f>307815686+LNG!C17</f>
        <v>308061183</v>
      </c>
      <c r="C13" s="32">
        <f>LNG!L7</f>
        <v>332397943</v>
      </c>
      <c r="D13" s="43" t="s">
        <v>53</v>
      </c>
      <c r="E13" s="43" t="s">
        <v>48</v>
      </c>
    </row>
    <row r="15" spans="1:6" x14ac:dyDescent="0.25">
      <c r="A15" t="s">
        <v>49</v>
      </c>
    </row>
    <row r="19" spans="3:4" x14ac:dyDescent="0.25">
      <c r="C19">
        <f>B13/B6</f>
        <v>2.3523296522536925</v>
      </c>
      <c r="D19">
        <f>C12/C6</f>
        <v>1.6854485815399796</v>
      </c>
    </row>
  </sheetData>
  <mergeCells count="2">
    <mergeCell ref="C1:E1"/>
    <mergeCell ref="A3:F3"/>
  </mergeCells>
  <phoneticPr fontId="1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D9F45-1B67-40ED-9477-61C9063CA618}">
  <dimension ref="A1:Q47"/>
  <sheetViews>
    <sheetView tabSelected="1" topLeftCell="A4" workbookViewId="0">
      <selection activeCell="A17" sqref="A17:B17"/>
    </sheetView>
  </sheetViews>
  <sheetFormatPr defaultColWidth="13" defaultRowHeight="12.75" outlineLevelCol="1" x14ac:dyDescent="0.2"/>
  <cols>
    <col min="1" max="1" width="13" style="1"/>
    <col min="2" max="2" width="29" style="1" customWidth="1"/>
    <col min="3" max="7" width="13" style="1"/>
    <col min="8" max="8" width="15.140625" style="1" customWidth="1"/>
    <col min="9" max="9" width="14.42578125" style="1" customWidth="1"/>
    <col min="10" max="10" width="14.5703125" style="1" customWidth="1"/>
    <col min="11" max="11" width="19.7109375" style="1" customWidth="1" outlineLevel="1"/>
    <col min="12" max="12" width="16.5703125" style="1" customWidth="1" outlineLevel="1"/>
    <col min="13" max="14" width="13" style="1" outlineLevel="1"/>
    <col min="15" max="15" width="14.140625" style="1" customWidth="1" outlineLevel="1"/>
    <col min="16" max="16384" width="13" style="1"/>
  </cols>
  <sheetData>
    <row r="1" spans="1:17" ht="33" customHeight="1" x14ac:dyDescent="0.2">
      <c r="K1" s="50" t="s">
        <v>52</v>
      </c>
      <c r="L1" s="50"/>
      <c r="M1" s="50"/>
      <c r="N1" s="50"/>
      <c r="O1" s="50"/>
    </row>
    <row r="3" spans="1:17" ht="18.75" x14ac:dyDescent="0.3">
      <c r="B3" s="11" t="s">
        <v>15</v>
      </c>
    </row>
    <row r="4" spans="1:17" x14ac:dyDescent="0.2">
      <c r="H4" s="5"/>
      <c r="I4" s="5"/>
    </row>
    <row r="5" spans="1:17" ht="15" customHeight="1" x14ac:dyDescent="0.2">
      <c r="A5" s="56"/>
      <c r="B5" s="56"/>
      <c r="C5" s="57" t="s">
        <v>12</v>
      </c>
      <c r="D5" s="56" t="s">
        <v>0</v>
      </c>
      <c r="E5" s="56"/>
      <c r="F5" s="56"/>
      <c r="G5" s="56"/>
      <c r="H5" s="51" t="s">
        <v>1</v>
      </c>
      <c r="I5" s="51"/>
      <c r="J5" s="51"/>
      <c r="K5" s="51"/>
      <c r="L5" s="51"/>
      <c r="M5" s="51"/>
      <c r="N5" s="51"/>
      <c r="O5" s="51"/>
    </row>
    <row r="6" spans="1:17" ht="135" customHeight="1" x14ac:dyDescent="0.2">
      <c r="A6" s="56"/>
      <c r="B6" s="56"/>
      <c r="C6" s="57"/>
      <c r="D6" s="2" t="s">
        <v>9</v>
      </c>
      <c r="E6" s="2" t="s">
        <v>2</v>
      </c>
      <c r="F6" s="2" t="s">
        <v>10</v>
      </c>
      <c r="G6" s="2" t="s">
        <v>11</v>
      </c>
      <c r="H6" s="2" t="s">
        <v>18</v>
      </c>
      <c r="I6" s="2" t="s">
        <v>19</v>
      </c>
      <c r="J6" s="2" t="s">
        <v>22</v>
      </c>
      <c r="K6" s="3" t="s">
        <v>20</v>
      </c>
      <c r="L6" s="3" t="s">
        <v>23</v>
      </c>
      <c r="M6" s="3" t="s">
        <v>16</v>
      </c>
      <c r="N6" s="2" t="s">
        <v>24</v>
      </c>
      <c r="O6" s="25" t="s">
        <v>25</v>
      </c>
      <c r="P6" s="4"/>
    </row>
    <row r="7" spans="1:17" x14ac:dyDescent="0.2">
      <c r="A7" s="52" t="s">
        <v>13</v>
      </c>
      <c r="B7" s="52"/>
      <c r="C7" s="12">
        <f>SUM(C8+C17+C15+C16)</f>
        <v>321621736</v>
      </c>
      <c r="D7" s="12">
        <f>SUM(D8+D17)</f>
        <v>17296474</v>
      </c>
      <c r="E7" s="12">
        <f>SUM(E8+E17)</f>
        <v>218957698</v>
      </c>
      <c r="F7" s="12">
        <f>SUM(D7:E7)</f>
        <v>236254172</v>
      </c>
      <c r="G7" s="17">
        <f>SUM(F7)/C7</f>
        <v>0.73457153405825781</v>
      </c>
      <c r="H7" s="12">
        <f>H10+H11+H17</f>
        <v>301150423</v>
      </c>
      <c r="I7" s="12">
        <f>I10+I11</f>
        <v>27354993</v>
      </c>
      <c r="J7" s="12">
        <f>J10+J11</f>
        <v>13951046</v>
      </c>
      <c r="K7" s="12">
        <f>SUM(K8+K17)</f>
        <v>345801890</v>
      </c>
      <c r="L7" s="12">
        <f>SUM(L8+L17)</f>
        <v>332397943</v>
      </c>
      <c r="M7" s="12">
        <f>SUM(C7-K7)</f>
        <v>-24180154</v>
      </c>
      <c r="N7" s="12">
        <f>N8+N15+N16</f>
        <v>3174839</v>
      </c>
      <c r="O7" s="12">
        <f>C7-L7</f>
        <v>-10776207</v>
      </c>
      <c r="P7" s="5"/>
    </row>
    <row r="8" spans="1:17" ht="27" customHeight="1" x14ac:dyDescent="0.2">
      <c r="A8" s="55" t="s">
        <v>59</v>
      </c>
      <c r="B8" s="55"/>
      <c r="C8" s="16">
        <v>318640679</v>
      </c>
      <c r="D8" s="16">
        <f t="shared" ref="D8" si="0">SUM(D15+D11+D10)</f>
        <v>17296474</v>
      </c>
      <c r="E8" s="16">
        <f>SUM(E11+E10)</f>
        <v>218839946.56999999</v>
      </c>
      <c r="F8" s="16">
        <f>SUM(F11+F10)</f>
        <v>236136420.56999999</v>
      </c>
      <c r="G8" s="18">
        <f>SUM(F8/C8)</f>
        <v>0.74107430762159532</v>
      </c>
      <c r="H8" s="16">
        <f>H10+H11</f>
        <v>300904926</v>
      </c>
      <c r="I8" s="18"/>
      <c r="J8" s="18"/>
      <c r="K8" s="16">
        <f>SUM(K11+K10)</f>
        <v>345556393</v>
      </c>
      <c r="L8" s="16">
        <f>SUM(L11+L10)</f>
        <v>332152446</v>
      </c>
      <c r="M8" s="16">
        <f>SUM(M15+M11+M10)</f>
        <v>-26915714</v>
      </c>
      <c r="N8" s="16">
        <f>C8-D8-H8</f>
        <v>439279</v>
      </c>
      <c r="O8" s="26">
        <f>C8-L8</f>
        <v>-13511767</v>
      </c>
      <c r="P8" s="5"/>
    </row>
    <row r="9" spans="1:17" s="7" customFormat="1" ht="13.5" x14ac:dyDescent="0.25">
      <c r="A9" s="58" t="s">
        <v>3</v>
      </c>
      <c r="B9" s="58"/>
      <c r="C9" s="13"/>
      <c r="D9" s="13"/>
      <c r="E9" s="13"/>
      <c r="F9" s="13"/>
      <c r="G9" s="19"/>
      <c r="H9" s="19"/>
      <c r="I9" s="19"/>
      <c r="J9" s="19"/>
      <c r="K9" s="13"/>
      <c r="L9" s="13"/>
      <c r="M9" s="13"/>
      <c r="N9" s="13"/>
      <c r="O9" s="27"/>
    </row>
    <row r="10" spans="1:17" s="7" customFormat="1" ht="12.75" customHeight="1" x14ac:dyDescent="0.25">
      <c r="A10" s="47" t="s">
        <v>4</v>
      </c>
      <c r="B10" s="47"/>
      <c r="C10" s="14">
        <f>C8-C11</f>
        <v>303511214</v>
      </c>
      <c r="D10" s="14">
        <v>17296474</v>
      </c>
      <c r="E10" s="14">
        <v>209277575.56999999</v>
      </c>
      <c r="F10" s="14">
        <f>SUM(D10:E10)</f>
        <v>226574049.56999999</v>
      </c>
      <c r="G10" s="20">
        <f>SUM(F10/C10)</f>
        <v>0.74650964814104037</v>
      </c>
      <c r="H10" s="21">
        <f>ROUND(E10/8*11,0)</f>
        <v>287756666</v>
      </c>
      <c r="I10" s="21">
        <f>ROUND(E10/8*1,0)</f>
        <v>26159697</v>
      </c>
      <c r="J10" s="21">
        <f>ROUND(I10*0.51,0)</f>
        <v>13341445</v>
      </c>
      <c r="K10" s="21">
        <f>H10+I10+D10</f>
        <v>331212837</v>
      </c>
      <c r="L10" s="21">
        <f>H10+J10+D10</f>
        <v>318394585</v>
      </c>
      <c r="M10" s="14">
        <f>SUM(C10-K10)</f>
        <v>-27701623</v>
      </c>
      <c r="N10" s="14">
        <f>C10-D10-H10</f>
        <v>-1541926</v>
      </c>
      <c r="O10" s="28">
        <f>C10-L10</f>
        <v>-14883371</v>
      </c>
      <c r="Q10" s="6"/>
    </row>
    <row r="11" spans="1:17" s="7" customFormat="1" ht="15.75" customHeight="1" x14ac:dyDescent="0.25">
      <c r="A11" s="47" t="s">
        <v>5</v>
      </c>
      <c r="B11" s="47"/>
      <c r="C11" s="14">
        <f>SUM(C13:C14)</f>
        <v>15129465</v>
      </c>
      <c r="D11" s="14"/>
      <c r="E11" s="14">
        <v>9562371</v>
      </c>
      <c r="F11" s="14">
        <v>9562371</v>
      </c>
      <c r="G11" s="20">
        <f>SUM(F11/C11)</f>
        <v>0.63203629474009826</v>
      </c>
      <c r="H11" s="21">
        <f>ROUND(E11/8*11,0)</f>
        <v>13148260</v>
      </c>
      <c r="I11" s="21">
        <f>ROUND(E11/8*1,0)</f>
        <v>1195296</v>
      </c>
      <c r="J11" s="21">
        <f>ROUND(I11*0.51,0)</f>
        <v>609601</v>
      </c>
      <c r="K11" s="14">
        <f>I11+H11</f>
        <v>14343556</v>
      </c>
      <c r="L11" s="14">
        <f>H11+J11</f>
        <v>13757861</v>
      </c>
      <c r="M11" s="14">
        <f>SUM(C11-K11)</f>
        <v>785909</v>
      </c>
      <c r="N11" s="14">
        <f>C11-D11-H11</f>
        <v>1981205</v>
      </c>
      <c r="O11" s="28">
        <f>C11-L11</f>
        <v>1371604</v>
      </c>
    </row>
    <row r="12" spans="1:17" s="10" customFormat="1" ht="14.25" customHeight="1" x14ac:dyDescent="0.25">
      <c r="A12" s="53" t="s">
        <v>14</v>
      </c>
      <c r="B12" s="53"/>
      <c r="C12" s="15"/>
      <c r="D12" s="15"/>
      <c r="E12" s="15"/>
      <c r="F12" s="15"/>
      <c r="G12" s="22"/>
      <c r="H12" s="22"/>
      <c r="I12" s="22"/>
      <c r="J12" s="22"/>
      <c r="K12" s="15"/>
      <c r="L12" s="15"/>
      <c r="M12" s="15"/>
      <c r="N12" s="15"/>
      <c r="O12" s="29"/>
    </row>
    <row r="13" spans="1:17" s="10" customFormat="1" ht="27" customHeight="1" x14ac:dyDescent="0.25">
      <c r="A13" s="53" t="s">
        <v>7</v>
      </c>
      <c r="B13" s="53"/>
      <c r="C13" s="15">
        <v>5647209</v>
      </c>
      <c r="D13" s="23"/>
      <c r="E13" s="15"/>
      <c r="F13" s="15"/>
      <c r="G13" s="22"/>
      <c r="H13" s="15"/>
      <c r="I13" s="15"/>
      <c r="J13" s="15"/>
      <c r="K13" s="15"/>
      <c r="L13" s="15"/>
      <c r="M13" s="15"/>
      <c r="N13" s="15"/>
      <c r="O13" s="29"/>
    </row>
    <row r="14" spans="1:17" s="10" customFormat="1" ht="24.75" customHeight="1" x14ac:dyDescent="0.25">
      <c r="A14" s="53" t="s">
        <v>8</v>
      </c>
      <c r="B14" s="53"/>
      <c r="C14" s="15">
        <v>9482256</v>
      </c>
      <c r="D14" s="23"/>
      <c r="E14" s="15"/>
      <c r="F14" s="15"/>
      <c r="G14" s="22"/>
      <c r="H14" s="15"/>
      <c r="I14" s="15"/>
      <c r="J14" s="15"/>
      <c r="K14" s="15"/>
      <c r="L14" s="15"/>
      <c r="M14" s="15"/>
      <c r="N14" s="15"/>
      <c r="O14" s="29"/>
    </row>
    <row r="15" spans="1:17" s="7" customFormat="1" ht="26.25" customHeight="1" x14ac:dyDescent="0.2">
      <c r="A15" s="54" t="s">
        <v>6</v>
      </c>
      <c r="B15" s="54"/>
      <c r="C15" s="16">
        <v>2533737</v>
      </c>
      <c r="D15" s="16"/>
      <c r="E15" s="16"/>
      <c r="F15" s="16"/>
      <c r="G15" s="18"/>
      <c r="H15" s="18"/>
      <c r="I15" s="18"/>
      <c r="J15" s="18"/>
      <c r="K15" s="16"/>
      <c r="L15" s="16"/>
      <c r="M15" s="16"/>
      <c r="N15" s="16">
        <f>C15</f>
        <v>2533737</v>
      </c>
      <c r="O15" s="26"/>
    </row>
    <row r="16" spans="1:17" s="7" customFormat="1" ht="26.25" customHeight="1" x14ac:dyDescent="0.2">
      <c r="A16" s="54" t="s">
        <v>17</v>
      </c>
      <c r="B16" s="54"/>
      <c r="C16" s="16">
        <v>201823</v>
      </c>
      <c r="D16" s="16"/>
      <c r="E16" s="16"/>
      <c r="F16" s="16"/>
      <c r="G16" s="18"/>
      <c r="H16" s="18"/>
      <c r="I16" s="18"/>
      <c r="J16" s="18"/>
      <c r="K16" s="16"/>
      <c r="L16" s="16"/>
      <c r="M16" s="16"/>
      <c r="N16" s="16">
        <f>C16</f>
        <v>201823</v>
      </c>
      <c r="O16" s="26"/>
    </row>
    <row r="17" spans="1:15" ht="36.75" customHeight="1" x14ac:dyDescent="0.2">
      <c r="A17" s="55" t="s">
        <v>60</v>
      </c>
      <c r="B17" s="55"/>
      <c r="C17" s="16">
        <v>245497</v>
      </c>
      <c r="D17" s="16"/>
      <c r="E17" s="16">
        <v>117751.43</v>
      </c>
      <c r="F17" s="16">
        <v>117751.43</v>
      </c>
      <c r="G17" s="18">
        <f>SUM(F17/C17)</f>
        <v>0.47964508731267591</v>
      </c>
      <c r="H17" s="24">
        <f>C17</f>
        <v>245497</v>
      </c>
      <c r="I17" s="24"/>
      <c r="J17" s="24"/>
      <c r="K17" s="16">
        <f>SUM(C17)</f>
        <v>245497</v>
      </c>
      <c r="L17" s="16">
        <f>C17</f>
        <v>245497</v>
      </c>
      <c r="M17" s="16">
        <f>SUM(C17-K17)</f>
        <v>0</v>
      </c>
      <c r="N17" s="16"/>
      <c r="O17" s="26">
        <f>SUM(C17-L17)</f>
        <v>0</v>
      </c>
    </row>
    <row r="18" spans="1:15" x14ac:dyDescent="0.2">
      <c r="A18" s="8"/>
      <c r="B18" s="8"/>
      <c r="H18" s="5"/>
      <c r="I18" s="5"/>
      <c r="J18" s="5"/>
      <c r="K18" s="5"/>
      <c r="L18" s="5"/>
      <c r="M18" s="5"/>
      <c r="N18" s="5"/>
    </row>
    <row r="19" spans="1:15" ht="27" customHeight="1" x14ac:dyDescent="0.2">
      <c r="A19" s="48" t="s">
        <v>21</v>
      </c>
      <c r="B19" s="48"/>
      <c r="C19" s="48"/>
      <c r="D19" s="48"/>
      <c r="E19" s="48"/>
      <c r="F19" s="48"/>
      <c r="G19" s="48"/>
      <c r="H19" s="48"/>
      <c r="I19" s="48"/>
      <c r="J19" s="48"/>
      <c r="K19" s="48"/>
      <c r="L19" s="48"/>
      <c r="M19" s="48"/>
      <c r="N19" s="48"/>
      <c r="O19" s="48"/>
    </row>
    <row r="20" spans="1:15" x14ac:dyDescent="0.2">
      <c r="A20" s="7" t="s">
        <v>56</v>
      </c>
      <c r="K20" s="5"/>
    </row>
    <row r="21" spans="1:15" x14ac:dyDescent="0.2">
      <c r="A21" s="49"/>
      <c r="B21" s="49"/>
      <c r="C21" s="49"/>
      <c r="D21" s="49"/>
      <c r="E21" s="49"/>
      <c r="F21" s="49"/>
      <c r="G21" s="49"/>
      <c r="H21" s="49"/>
      <c r="I21" s="49"/>
      <c r="J21" s="49"/>
      <c r="K21" s="49"/>
      <c r="L21" s="49"/>
      <c r="M21" s="49"/>
      <c r="N21" s="49"/>
      <c r="O21" s="49"/>
    </row>
    <row r="22" spans="1:15" x14ac:dyDescent="0.2">
      <c r="C22" s="5"/>
      <c r="H22" s="5"/>
      <c r="I22" s="5"/>
      <c r="J22" s="5"/>
    </row>
    <row r="23" spans="1:15" x14ac:dyDescent="0.2">
      <c r="C23" s="5"/>
    </row>
    <row r="25" spans="1:15" x14ac:dyDescent="0.2">
      <c r="H25" s="9"/>
      <c r="I25" s="9"/>
      <c r="J25" s="9"/>
    </row>
    <row r="26" spans="1:15" x14ac:dyDescent="0.2">
      <c r="H26" s="9"/>
      <c r="I26" s="9"/>
      <c r="J26" s="9"/>
    </row>
    <row r="27" spans="1:15" x14ac:dyDescent="0.2">
      <c r="H27" s="9"/>
      <c r="I27" s="9"/>
      <c r="J27" s="9"/>
    </row>
    <row r="28" spans="1:15" x14ac:dyDescent="0.2">
      <c r="H28" s="9"/>
      <c r="I28" s="9"/>
      <c r="J28" s="9"/>
    </row>
    <row r="29" spans="1:15" x14ac:dyDescent="0.2">
      <c r="H29" s="9"/>
      <c r="I29" s="9"/>
      <c r="J29" s="9"/>
    </row>
    <row r="30" spans="1:15" x14ac:dyDescent="0.2">
      <c r="H30" s="9"/>
      <c r="I30" s="9"/>
      <c r="J30" s="9"/>
    </row>
    <row r="31" spans="1:15" x14ac:dyDescent="0.2">
      <c r="H31" s="9"/>
      <c r="I31" s="9"/>
      <c r="J31" s="9"/>
    </row>
    <row r="32" spans="1:15" x14ac:dyDescent="0.2">
      <c r="H32" s="9"/>
      <c r="I32" s="9"/>
      <c r="J32" s="9"/>
    </row>
    <row r="33" spans="8:10" x14ac:dyDescent="0.2">
      <c r="H33" s="9"/>
      <c r="I33" s="9"/>
      <c r="J33" s="9"/>
    </row>
    <row r="34" spans="8:10" x14ac:dyDescent="0.2">
      <c r="H34" s="9"/>
      <c r="I34" s="9"/>
      <c r="J34" s="9"/>
    </row>
    <row r="35" spans="8:10" x14ac:dyDescent="0.2">
      <c r="H35" s="9"/>
      <c r="I35" s="9"/>
      <c r="J35" s="9"/>
    </row>
    <row r="36" spans="8:10" x14ac:dyDescent="0.2">
      <c r="H36" s="9"/>
      <c r="I36" s="9"/>
      <c r="J36" s="9"/>
    </row>
    <row r="37" spans="8:10" x14ac:dyDescent="0.2">
      <c r="H37" s="5"/>
      <c r="I37" s="5"/>
      <c r="J37" s="5"/>
    </row>
    <row r="38" spans="8:10" x14ac:dyDescent="0.2">
      <c r="H38" s="9"/>
      <c r="I38" s="9"/>
      <c r="J38" s="9"/>
    </row>
    <row r="39" spans="8:10" x14ac:dyDescent="0.2">
      <c r="H39" s="9"/>
      <c r="I39" s="9"/>
      <c r="J39" s="9"/>
    </row>
    <row r="40" spans="8:10" x14ac:dyDescent="0.2">
      <c r="H40" s="9"/>
      <c r="I40" s="9"/>
      <c r="J40" s="9"/>
    </row>
    <row r="41" spans="8:10" x14ac:dyDescent="0.2">
      <c r="H41" s="9"/>
      <c r="I41" s="9"/>
      <c r="J41" s="9"/>
    </row>
    <row r="42" spans="8:10" x14ac:dyDescent="0.2">
      <c r="H42" s="5"/>
      <c r="I42" s="5"/>
      <c r="J42" s="5"/>
    </row>
    <row r="43" spans="8:10" x14ac:dyDescent="0.2">
      <c r="H43" s="5"/>
      <c r="I43" s="5"/>
      <c r="J43" s="5"/>
    </row>
    <row r="44" spans="8:10" x14ac:dyDescent="0.2">
      <c r="H44" s="5"/>
      <c r="I44" s="5"/>
      <c r="J44" s="5"/>
    </row>
    <row r="45" spans="8:10" x14ac:dyDescent="0.2">
      <c r="H45" s="5"/>
      <c r="I45" s="5"/>
      <c r="J45" s="5"/>
    </row>
    <row r="46" spans="8:10" x14ac:dyDescent="0.2">
      <c r="H46" s="5"/>
      <c r="I46" s="5"/>
      <c r="J46" s="5"/>
    </row>
    <row r="47" spans="8:10" x14ac:dyDescent="0.2">
      <c r="H47" s="5"/>
      <c r="I47" s="5"/>
      <c r="J47" s="5"/>
    </row>
  </sheetData>
  <mergeCells count="18">
    <mergeCell ref="A8:B8"/>
    <mergeCell ref="A9:B9"/>
    <mergeCell ref="A10:B10"/>
    <mergeCell ref="A11:B11"/>
    <mergeCell ref="A19:O19"/>
    <mergeCell ref="A21:O21"/>
    <mergeCell ref="K1:O1"/>
    <mergeCell ref="H5:O5"/>
    <mergeCell ref="A7:B7"/>
    <mergeCell ref="A14:B14"/>
    <mergeCell ref="A15:B15"/>
    <mergeCell ref="A17:B17"/>
    <mergeCell ref="A16:B16"/>
    <mergeCell ref="A13:B13"/>
    <mergeCell ref="A5:B6"/>
    <mergeCell ref="C5:C6"/>
    <mergeCell ref="D5:G5"/>
    <mergeCell ref="A12:B12"/>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KOPSAVILKUMS</vt:lpstr>
      <vt:lpstr>Finans_kompens_med</vt:lpstr>
      <vt:lpstr>LNG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Indra Jurdža</dc:creator>
  <cp:keywords/>
  <dc:description/>
  <cp:lastModifiedBy>Ivita Šņore</cp:lastModifiedBy>
  <cp:revision/>
  <dcterms:created xsi:type="dcterms:W3CDTF">2025-10-28T14:07:41Z</dcterms:created>
  <dcterms:modified xsi:type="dcterms:W3CDTF">2025-11-24T09:45:39Z</dcterms:modified>
  <cp:category/>
  <cp:contentStatus/>
</cp:coreProperties>
</file>