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7"/>
  <workbookPr/>
  <mc:AlternateContent xmlns:mc="http://schemas.openxmlformats.org/markup-compatibility/2006">
    <mc:Choice Requires="x15">
      <x15ac:absPath xmlns:x15ac="http://schemas.microsoft.com/office/spreadsheetml/2010/11/ac" url="C:\Users\inga.kola\Desktop\AR Ievu jaunais\"/>
    </mc:Choice>
  </mc:AlternateContent>
  <xr:revisionPtr revIDLastSave="0" documentId="8_{F845A53E-172D-42EF-9DAA-ED7E5388F3E1}" xr6:coauthVersionLast="36" xr6:coauthVersionMax="36" xr10:uidLastSave="{00000000-0000-0000-0000-000000000000}"/>
  <bookViews>
    <workbookView xWindow="0" yWindow="0" windowWidth="19200" windowHeight="6936" xr2:uid="{00000000-000D-0000-FFFF-FFFF00000000}"/>
  </bookViews>
  <sheets>
    <sheet name="1 tab apro2024" sheetId="1" r:id="rId1"/>
    <sheet name="2 tab Kopsavilkums"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1" i="2" l="1"/>
  <c r="E11" i="2"/>
  <c r="E33" i="1"/>
  <c r="D12" i="2"/>
  <c r="C11" i="2"/>
  <c r="G43" i="1" l="1"/>
  <c r="G37" i="1"/>
  <c r="I37" i="1"/>
  <c r="E38" i="1"/>
  <c r="E37" i="1"/>
  <c r="F32" i="1" l="1"/>
  <c r="G32" i="1" s="1"/>
  <c r="F31" i="1"/>
  <c r="F30" i="1"/>
  <c r="F29" i="1"/>
  <c r="F28" i="1"/>
  <c r="G28" i="1" s="1"/>
  <c r="H28" i="1" s="1"/>
  <c r="F27" i="1"/>
  <c r="H27" i="1" s="1"/>
  <c r="F26" i="1"/>
  <c r="H26" i="1" s="1"/>
  <c r="F25" i="1"/>
  <c r="H25" i="1" s="1"/>
  <c r="F24" i="1"/>
  <c r="H24" i="1" s="1"/>
  <c r="F23" i="1"/>
  <c r="F22" i="1"/>
  <c r="F21" i="1"/>
  <c r="G21" i="1" s="1"/>
  <c r="H21" i="1" s="1"/>
  <c r="G20" i="1"/>
  <c r="F20" i="1"/>
  <c r="E18" i="1"/>
  <c r="F17" i="1"/>
  <c r="F16" i="1"/>
  <c r="F15" i="1"/>
  <c r="G15" i="1" s="1"/>
  <c r="F14" i="1"/>
  <c r="G14" i="1" s="1"/>
  <c r="F13" i="1"/>
  <c r="F12" i="1"/>
  <c r="G12" i="1" s="1"/>
  <c r="H12" i="1" s="1"/>
  <c r="F11" i="1"/>
  <c r="F10" i="1"/>
  <c r="F9" i="1"/>
  <c r="F8" i="1"/>
  <c r="F38" i="1" l="1"/>
  <c r="E35" i="1"/>
  <c r="H23" i="1"/>
  <c r="H37" i="1" s="1"/>
  <c r="G46" i="1" s="1"/>
  <c r="F37" i="1"/>
  <c r="I15" i="1"/>
  <c r="F33" i="1"/>
  <c r="G29" i="1"/>
  <c r="H29" i="1" s="1"/>
  <c r="G9" i="1"/>
  <c r="H9" i="1" s="1"/>
  <c r="H14" i="1"/>
  <c r="G17" i="1"/>
  <c r="I17" i="1" s="1"/>
  <c r="I32" i="1"/>
  <c r="F18" i="1"/>
  <c r="G16" i="1"/>
  <c r="I16" i="1" s="1"/>
  <c r="H20" i="1"/>
  <c r="G30" i="1"/>
  <c r="I30" i="1" s="1"/>
  <c r="G10" i="1"/>
  <c r="H10" i="1" s="1"/>
  <c r="G31" i="1"/>
  <c r="I31" i="1" s="1"/>
  <c r="G13" i="1"/>
  <c r="H13" i="1" s="1"/>
  <c r="G22" i="1"/>
  <c r="G8" i="1"/>
  <c r="G11" i="1"/>
  <c r="H11" i="1" s="1"/>
  <c r="I38" i="1" l="1"/>
  <c r="I44" i="1" s="1"/>
  <c r="G38" i="1"/>
  <c r="F35" i="1"/>
  <c r="I18" i="1"/>
  <c r="I33" i="1"/>
  <c r="G33" i="1"/>
  <c r="G18" i="1"/>
  <c r="G35" i="1" s="1"/>
  <c r="H22" i="1"/>
  <c r="H33" i="1" s="1"/>
  <c r="H8" i="1"/>
  <c r="H18" i="1" l="1"/>
  <c r="H35" i="1" s="1"/>
  <c r="G44" i="1" s="1"/>
  <c r="H38" i="1"/>
  <c r="G47" i="1" s="1"/>
  <c r="I35" i="1"/>
  <c r="I47" i="1"/>
</calcChain>
</file>

<file path=xl/sharedStrings.xml><?xml version="1.0" encoding="utf-8"?>
<sst xmlns="http://schemas.openxmlformats.org/spreadsheetml/2006/main" count="117" uniqueCount="87">
  <si>
    <t>Speciālo transportlīdzekļu un aprīkojuma iegādei nepieciešamā finansējuma aprēķins 2024.-2025. gadā</t>
  </si>
  <si>
    <t>Nr.p.k.</t>
  </si>
  <si>
    <t>Transportlīdzekļa/aprīkojuma veids</t>
  </si>
  <si>
    <t>Izdevumu klasifikā-
cijas kods</t>
  </si>
  <si>
    <r>
      <t>Vienības cena bez PVN (</t>
    </r>
    <r>
      <rPr>
        <i/>
        <sz val="10"/>
        <color rgb="FF333333"/>
        <rFont val="Times New Roman"/>
        <family val="1"/>
        <charset val="186"/>
      </rPr>
      <t>euro</t>
    </r>
    <r>
      <rPr>
        <sz val="10"/>
        <color rgb="FF333333"/>
        <rFont val="Times New Roman"/>
        <family val="1"/>
        <charset val="186"/>
      </rPr>
      <t>)</t>
    </r>
  </si>
  <si>
    <t>Skaits (gab.)</t>
  </si>
  <si>
    <r>
      <t>Līguma summa  ar PVN (</t>
    </r>
    <r>
      <rPr>
        <i/>
        <sz val="10"/>
        <color rgb="FF333333"/>
        <rFont val="Times New Roman"/>
        <family val="1"/>
        <charset val="186"/>
      </rPr>
      <t>euro</t>
    </r>
    <r>
      <rPr>
        <sz val="10"/>
        <color rgb="FF333333"/>
        <rFont val="Times New Roman"/>
        <family val="1"/>
        <charset val="186"/>
      </rPr>
      <t>)</t>
    </r>
  </si>
  <si>
    <r>
      <t>Avansa maksājums 40% (</t>
    </r>
    <r>
      <rPr>
        <i/>
        <sz val="10"/>
        <color rgb="FF333333"/>
        <rFont val="Times New Roman"/>
        <family val="1"/>
        <charset val="186"/>
      </rPr>
      <t>euro</t>
    </r>
    <r>
      <rPr>
        <sz val="10"/>
        <color rgb="FF333333"/>
        <rFont val="Times New Roman"/>
        <family val="1"/>
        <charset val="186"/>
      </rPr>
      <t>)</t>
    </r>
  </si>
  <si>
    <r>
      <t>Gala maksājums (</t>
    </r>
    <r>
      <rPr>
        <i/>
        <sz val="10"/>
        <color rgb="FF333333"/>
        <rFont val="Times New Roman"/>
        <family val="1"/>
        <charset val="186"/>
      </rPr>
      <t>euro</t>
    </r>
    <r>
      <rPr>
        <sz val="10"/>
        <color rgb="FF333333"/>
        <rFont val="Times New Roman"/>
        <family val="1"/>
        <charset val="186"/>
      </rPr>
      <t>)</t>
    </r>
  </si>
  <si>
    <t>2024. gads</t>
  </si>
  <si>
    <t>2025. gads</t>
  </si>
  <si>
    <t>1.</t>
  </si>
  <si>
    <t>2.</t>
  </si>
  <si>
    <t>3.</t>
  </si>
  <si>
    <t>4.</t>
  </si>
  <si>
    <t>5.</t>
  </si>
  <si>
    <t>6.=(4.*5.*1,21)</t>
  </si>
  <si>
    <t>7.=(6.*0,40)</t>
  </si>
  <si>
    <t>8.=(6.-7.)</t>
  </si>
  <si>
    <t>Speciālie transportlīdzekļi</t>
  </si>
  <si>
    <t xml:space="preserve">Kravas laiva </t>
  </si>
  <si>
    <t>Laiva (mazā)</t>
  </si>
  <si>
    <t>Laiva (lielā)</t>
  </si>
  <si>
    <t>15</t>
  </si>
  <si>
    <t>Piekabe (mazā)</t>
  </si>
  <si>
    <t>Piekabe (lielā)</t>
  </si>
  <si>
    <t>6.</t>
  </si>
  <si>
    <t>Kvadricikli ar transportpiekabi tā pārvietošanai</t>
  </si>
  <si>
    <t>7.</t>
  </si>
  <si>
    <t>Vieglie transportlīdzekļi</t>
  </si>
  <si>
    <t>8.</t>
  </si>
  <si>
    <t>Apvidus transportlīdzekļi</t>
  </si>
  <si>
    <t>9.</t>
  </si>
  <si>
    <t>Apvidus transportlīdzekļi (pasažieru 9 vietas)</t>
  </si>
  <si>
    <t>10.</t>
  </si>
  <si>
    <t>Mikroautobuss aprīkojuma pārvadāšanai</t>
  </si>
  <si>
    <t xml:space="preserve">Speciālie transportlīdzekļi - kopā 
</t>
  </si>
  <si>
    <t>x</t>
  </si>
  <si>
    <t>Aprīkojums</t>
  </si>
  <si>
    <t>Ģenerators</t>
  </si>
  <si>
    <t>Ar akumulatoru darbināms diska zāģis</t>
  </si>
  <si>
    <t>Ar akumulatoru darbināms ķēdes zāģis</t>
  </si>
  <si>
    <t xml:space="preserve">Triecienurbjmašīna </t>
  </si>
  <si>
    <t>Leņķa slīpmašīna</t>
  </si>
  <si>
    <t>Zobenzāģis</t>
  </si>
  <si>
    <t>Akumulators</t>
  </si>
  <si>
    <t>Akumulatora lādētājs</t>
  </si>
  <si>
    <t>Termokamera</t>
  </si>
  <si>
    <t>Taktiskā līmeņa bezpilota gaisa kuģis ar kameru 
un termokameru</t>
  </si>
  <si>
    <t>11.</t>
  </si>
  <si>
    <t>Ūdens konteineris</t>
  </si>
  <si>
    <t>12.</t>
  </si>
  <si>
    <t>13.</t>
  </si>
  <si>
    <t>Iekšzemes ūdeņu norobežojošo bonu konteineris</t>
  </si>
  <si>
    <t>Aprīkojums - kopā</t>
  </si>
  <si>
    <t>2000+5000</t>
  </si>
  <si>
    <t>Kopsavilkums</t>
  </si>
  <si>
    <t>Nosaukums</t>
  </si>
  <si>
    <t>Izdevumu klasifikācijas
kods</t>
  </si>
  <si>
    <r>
      <t>2024. gadā
nepieciešamais finansējums - kopā (</t>
    </r>
    <r>
      <rPr>
        <b/>
        <i/>
        <sz val="11"/>
        <color theme="1"/>
        <rFont val="Times New Roman"/>
        <family val="1"/>
        <charset val="186"/>
      </rPr>
      <t>euro</t>
    </r>
    <r>
      <rPr>
        <b/>
        <sz val="11"/>
        <color theme="1"/>
        <rFont val="Times New Roman"/>
        <family val="1"/>
        <charset val="186"/>
      </rPr>
      <t>)</t>
    </r>
  </si>
  <si>
    <r>
      <t>2025.gadā
nepieciešamais finansējums - kopā (</t>
    </r>
    <r>
      <rPr>
        <b/>
        <i/>
        <sz val="11"/>
        <color theme="1"/>
        <rFont val="Times New Roman"/>
        <family val="1"/>
        <charset val="186"/>
      </rPr>
      <t>euro</t>
    </r>
    <r>
      <rPr>
        <b/>
        <sz val="11"/>
        <color theme="1"/>
        <rFont val="Times New Roman"/>
        <family val="1"/>
        <charset val="186"/>
      </rPr>
      <t>)</t>
    </r>
  </si>
  <si>
    <t>tajā skaitā:</t>
  </si>
  <si>
    <t>Piešķirts 2024. gadā gala maksājumiem par 152 autocisternu iegādi atbilstoši MK sēdes protokollēmumam</t>
  </si>
  <si>
    <t>Faktiski nepieciešams gala maksājumiem 2024. gadā par 152 autocisternām atbilstoši noslēgtiem līgumiem</t>
  </si>
  <si>
    <t xml:space="preserve">Atlikums no 2024. gadā piešķirtā finansējuma </t>
  </si>
  <si>
    <t xml:space="preserve">Speciālie transportlīdzekļi un aprīkojums - kopā </t>
  </si>
  <si>
    <t>Precizētais nepieciešamais finansējums, ņemot vērā atlikumā esošo finanšu līdzekļu apmēru un plānoto tā izmantošanu 2024. gadā speciālo transportlīdzekļu un aprīkojuma iegādei</t>
  </si>
  <si>
    <t>Štāba konteineris</t>
  </si>
  <si>
    <t xml:space="preserve">Speciālie transportlīdzekļi un aprīkojums </t>
  </si>
  <si>
    <t>Pielikums Ministru kabineta rīkojuma projektam "Par apropriācijas pārdali no budžeta resora "74. Gadskārtējā valsts budžeta izpildes procesā pārdalāmais finansējums" programmas 18.00.00 "Finansējums valsts drošības stiprināšanas pasākumiem"" sākotnējās ietekmes novērtējuma ziņojumam (anotācijai)</t>
  </si>
  <si>
    <t>1.tabula</t>
  </si>
  <si>
    <t>Rezervēts finansējums</t>
  </si>
  <si>
    <t>Rādītājs</t>
  </si>
  <si>
    <t>Budžeta resora "74. Gadskārtējā valsts budžeta izpildes procesā pārdalāmais finansējums" programmā 18.00.00 "Finansējums valsts drošības stiprināšanas pasākumiem"  plānotais finansējums un tā pārdale uz Iekšlietu ministrijas budžeta programmu 07.00.00 "Ugunsdrošība, glābšana un civilā aizsardzība"</t>
  </si>
  <si>
    <t xml:space="preserve">3. </t>
  </si>
  <si>
    <r>
      <t xml:space="preserve">Piešķirts finansējums
MK 02.05.2023. rīkojums Nr.245 (23-TA-807)
(Ministru kabineta 02.05.2023. sēdē nolemtais (prot.Nr.24 10.§)
</t>
    </r>
    <r>
      <rPr>
        <b/>
        <i/>
        <sz val="10"/>
        <color theme="1"/>
        <rFont val="Times New Roman"/>
        <family val="1"/>
        <charset val="186"/>
      </rPr>
      <t>152 ugunsdzēsības autocisternu iegāde</t>
    </r>
  </si>
  <si>
    <r>
      <t>Ar valsts drošību saistītais prioritārais pasākums</t>
    </r>
    <r>
      <rPr>
        <b/>
        <sz val="10"/>
        <color theme="1"/>
        <rFont val="Times New Roman"/>
        <family val="1"/>
        <charset val="186"/>
      </rPr>
      <t xml:space="preserve"> 
"Speciālo ugunsdzēsības un glābšanas transportlīdzekļu iegāde" </t>
    </r>
  </si>
  <si>
    <t xml:space="preserve">4. </t>
  </si>
  <si>
    <t>2.tabula</t>
  </si>
  <si>
    <t xml:space="preserve">Atlikums budžeta resora "74. Gadskārtējā valsts budžeta izpildes procesā pārdalāmais finansējums" programmā 18.00.00 "Finansējums valsts drošības stiprināšanas pasākumiem" </t>
  </si>
  <si>
    <t>5. 
(1.-2.-3.)</t>
  </si>
  <si>
    <r>
      <t xml:space="preserve">Apgūts finansējums
(veikti avansa maksājumi par 88 ugunsdzēsības autocisternām 13 081 703 </t>
    </r>
    <r>
      <rPr>
        <i/>
        <sz val="10"/>
        <color theme="1"/>
        <rFont val="Times New Roman"/>
        <family val="1"/>
        <charset val="186"/>
      </rPr>
      <t>euro</t>
    </r>
    <r>
      <rPr>
        <sz val="10"/>
        <color theme="1"/>
        <rFont val="Times New Roman"/>
        <family val="1"/>
        <charset val="186"/>
      </rPr>
      <t>)</t>
    </r>
  </si>
  <si>
    <t>2023.</t>
  </si>
  <si>
    <t>2024.</t>
  </si>
  <si>
    <t>2025.</t>
  </si>
  <si>
    <r>
      <t xml:space="preserve">Pieprasīts finansējums (24-TA-548)
</t>
    </r>
    <r>
      <rPr>
        <b/>
        <i/>
        <sz val="10"/>
        <color theme="1"/>
        <rFont val="Times New Roman"/>
        <family val="1"/>
        <charset val="186"/>
      </rPr>
      <t>259 speciālo transportlīdzekļu un 631 vienību aprīkojuma iegāde</t>
    </r>
  </si>
  <si>
    <r>
      <t xml:space="preserve">Pieprasīts finansējums no budžeta programmas 01.00.00 "Apropriācijas rezerve" 2024. gadam 
IeM 29.02.2024. vēstule Nr.1-25/605 "Par priekšlikumiem apropriācijas rezerves izmantošanai" (64 ugunsdzēsības autocisternu iegādei (gala maksājumi un avanss) 9 989 120 </t>
    </r>
    <r>
      <rPr>
        <i/>
        <sz val="10"/>
        <color theme="1"/>
        <rFont val="Times New Roman"/>
        <family val="1"/>
        <charset val="186"/>
      </rPr>
      <t>euro</t>
    </r>
    <r>
      <rPr>
        <sz val="10"/>
        <color theme="1"/>
        <rFont val="Times New Roman"/>
        <family val="1"/>
        <charset val="186"/>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</si>
</sst>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 _€_-;\-* #,##0.00\ _€_-;_-* &quot;-&quot;??\ _€_-;_-@_-"/>
    <numFmt numFmtId="164" formatCode="_-* #,##0.00_-;\-* #,##0.00_-;_-* &quot;-&quot;??_-;_-@_-"/>
  </numFmts>
  <fonts count="17" x14ac:knownFonts="1">
    <font>
      <sz val="11"/>
      <color theme="1"/>
      <name val="Calibri"/>
      <family val="2"/>
      <charset val="186"/>
      <scheme val="minor"/>
    </font>
    <font>
      <sz val="11"/>
      <color theme="1"/>
      <name val="Calibri"/>
      <family val="2"/>
      <charset val="186"/>
      <scheme val="minor"/>
    </font>
    <font>
      <sz val="10"/>
      <color theme="1"/>
      <name val="Times New Roman"/>
      <family val="1"/>
      <charset val="186"/>
    </font>
    <font>
      <sz val="12"/>
      <color theme="1"/>
      <name val="Times New Roman"/>
      <family val="1"/>
      <charset val="186"/>
    </font>
    <font>
      <sz val="10"/>
      <color rgb="FF333333"/>
      <name val="Times New Roman"/>
      <family val="1"/>
      <charset val="186"/>
    </font>
    <font>
      <i/>
      <sz val="10"/>
      <color rgb="FF333333"/>
      <name val="Times New Roman"/>
      <family val="1"/>
      <charset val="186"/>
    </font>
    <font>
      <b/>
      <i/>
      <sz val="11"/>
      <color rgb="FF333333"/>
      <name val="Times New Roman"/>
      <family val="1"/>
      <charset val="186"/>
    </font>
    <font>
      <sz val="11"/>
      <color theme="1"/>
      <name val="Times New Roman"/>
      <family val="1"/>
      <charset val="186"/>
    </font>
    <font>
      <sz val="11"/>
      <name val="Times New Roman"/>
      <family val="1"/>
      <charset val="186"/>
    </font>
    <font>
      <b/>
      <sz val="11"/>
      <color theme="1"/>
      <name val="Times New Roman"/>
      <family val="1"/>
      <charset val="186"/>
    </font>
    <font>
      <b/>
      <i/>
      <sz val="11"/>
      <color theme="1"/>
      <name val="Times New Roman"/>
      <family val="1"/>
      <charset val="186"/>
    </font>
    <font>
      <b/>
      <u/>
      <sz val="12"/>
      <color theme="1"/>
      <name val="Times New Roman"/>
      <family val="1"/>
      <charset val="186"/>
    </font>
    <font>
      <b/>
      <sz val="12"/>
      <color theme="1"/>
      <name val="Times New Roman"/>
      <family val="1"/>
      <charset val="186"/>
    </font>
    <font>
      <b/>
      <sz val="10"/>
      <color theme="1"/>
      <name val="Times New Roman"/>
      <family val="1"/>
      <charset val="186"/>
    </font>
    <font>
      <b/>
      <i/>
      <sz val="10"/>
      <color theme="1"/>
      <name val="Times New Roman"/>
      <family val="1"/>
      <charset val="186"/>
    </font>
    <font>
      <sz val="9"/>
      <color theme="1"/>
      <name val="Times New Roman"/>
      <family val="1"/>
      <charset val="186"/>
    </font>
    <font>
      <i/>
      <sz val="10"/>
      <color theme="1"/>
      <name val="Times New Roman"/>
      <family val="1"/>
      <charset val="186"/>
    </font>
  </fonts>
  <fills count="5">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4.9989318521683403E-2"/>
        <bgColor indexed="64"/>
      </patternFill>
    </fill>
  </fills>
  <borders count="21">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style="thin">
        <color theme="0" tint="-0.24994659260841701"/>
      </bottom>
      <diagonal/>
    </border>
    <border>
      <left style="medium">
        <color theme="1" tint="0.34998626667073579"/>
      </left>
      <right style="thin">
        <color theme="0" tint="-0.24994659260841701"/>
      </right>
      <top style="medium">
        <color theme="1" tint="0.34998626667073579"/>
      </top>
      <bottom style="medium">
        <color theme="1" tint="0.34998626667073579"/>
      </bottom>
      <diagonal/>
    </border>
    <border>
      <left style="thin">
        <color theme="0" tint="-0.24994659260841701"/>
      </left>
      <right style="thin">
        <color theme="0" tint="-0.24994659260841701"/>
      </right>
      <top style="medium">
        <color theme="1" tint="0.34998626667073579"/>
      </top>
      <bottom style="medium">
        <color theme="1" tint="0.34998626667073579"/>
      </bottom>
      <diagonal/>
    </border>
    <border>
      <left style="thin">
        <color theme="0" tint="-0.24994659260841701"/>
      </left>
      <right style="medium">
        <color theme="1" tint="0.34998626667073579"/>
      </right>
      <top style="medium">
        <color theme="1" tint="0.34998626667073579"/>
      </top>
      <bottom style="medium">
        <color theme="1" tint="0.34998626667073579"/>
      </bottom>
      <diagonal/>
    </border>
  </borders>
  <cellStyleXfs count="2">
    <xf numFmtId="0" fontId="0" fillId="0" borderId="0"/>
    <xf numFmtId="164" fontId="1" fillId="0" borderId="0" applyFont="0" applyFill="0" applyBorder="0" applyAlignment="0" applyProtection="0"/>
  </cellStyleXfs>
  <cellXfs count="110">
    <xf numFmtId="0" fontId="0" fillId="0" borderId="0" xfId="0"/>
    <xf numFmtId="0" fontId="2" fillId="0" borderId="0" xfId="0" applyFont="1" applyBorder="1" applyAlignment="1">
      <alignment horizontal="left" wrapText="1"/>
    </xf>
    <xf numFmtId="0" fontId="4" fillId="2" borderId="3"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7" fillId="0" borderId="3" xfId="0" applyFont="1" applyBorder="1" applyAlignment="1">
      <alignment horizontal="center" vertical="center"/>
    </xf>
    <xf numFmtId="0" fontId="7" fillId="0" borderId="3" xfId="0" applyFont="1" applyBorder="1" applyAlignment="1">
      <alignment horizontal="left" vertical="center"/>
    </xf>
    <xf numFmtId="164" fontId="7" fillId="0" borderId="3" xfId="1" applyNumberFormat="1" applyFont="1" applyBorder="1" applyAlignment="1">
      <alignment horizontal="center" vertical="center"/>
    </xf>
    <xf numFmtId="164" fontId="7" fillId="0" borderId="3" xfId="1" applyFont="1" applyBorder="1" applyAlignment="1">
      <alignment horizontal="center" vertical="center"/>
    </xf>
    <xf numFmtId="43" fontId="7" fillId="0" borderId="3" xfId="0" applyNumberFormat="1" applyFont="1" applyBorder="1" applyAlignment="1">
      <alignment horizontal="center" vertical="center"/>
    </xf>
    <xf numFmtId="0" fontId="7" fillId="0" borderId="3" xfId="0" quotePrefix="1" applyFont="1" applyBorder="1" applyAlignment="1">
      <alignment horizontal="center" vertical="center"/>
    </xf>
    <xf numFmtId="0" fontId="7" fillId="3" borderId="3" xfId="0" applyFont="1" applyFill="1" applyBorder="1" applyAlignment="1">
      <alignment horizontal="center" vertical="center"/>
    </xf>
    <xf numFmtId="0" fontId="7" fillId="3" borderId="3" xfId="0" applyFont="1" applyFill="1" applyBorder="1" applyAlignment="1">
      <alignment horizontal="left" vertical="center"/>
    </xf>
    <xf numFmtId="164" fontId="7" fillId="3" borderId="3" xfId="1" applyFont="1" applyFill="1" applyBorder="1" applyAlignment="1">
      <alignment horizontal="center" vertical="center"/>
    </xf>
    <xf numFmtId="0" fontId="8" fillId="3" borderId="3" xfId="0" applyFont="1" applyFill="1" applyBorder="1" applyAlignment="1">
      <alignment horizontal="left" vertical="center"/>
    </xf>
    <xf numFmtId="164" fontId="0" fillId="0" borderId="0" xfId="1" applyFont="1"/>
    <xf numFmtId="0" fontId="7" fillId="3" borderId="3" xfId="0" applyFont="1" applyFill="1" applyBorder="1" applyAlignment="1">
      <alignment horizontal="center"/>
    </xf>
    <xf numFmtId="0" fontId="9" fillId="3" borderId="3" xfId="0" applyFont="1" applyFill="1" applyBorder="1" applyAlignment="1">
      <alignment horizontal="center" vertical="center"/>
    </xf>
    <xf numFmtId="164" fontId="9" fillId="3" borderId="3" xfId="1" applyFont="1" applyFill="1" applyBorder="1" applyAlignment="1">
      <alignment horizontal="center" vertical="center"/>
    </xf>
    <xf numFmtId="164" fontId="7" fillId="3" borderId="3" xfId="1" applyNumberFormat="1" applyFont="1" applyFill="1" applyBorder="1" applyAlignment="1">
      <alignment horizontal="center" vertical="center"/>
    </xf>
    <xf numFmtId="43" fontId="7" fillId="3" borderId="3" xfId="0" applyNumberFormat="1" applyFont="1" applyFill="1" applyBorder="1" applyAlignment="1">
      <alignment horizontal="center" vertical="center"/>
    </xf>
    <xf numFmtId="0" fontId="0" fillId="3" borderId="0" xfId="0" applyFill="1"/>
    <xf numFmtId="0" fontId="7" fillId="3" borderId="3" xfId="0" applyFont="1" applyFill="1" applyBorder="1" applyAlignment="1">
      <alignment horizontal="left" vertical="center" wrapText="1"/>
    </xf>
    <xf numFmtId="0" fontId="7" fillId="0" borderId="3" xfId="0" applyFont="1" applyFill="1" applyBorder="1" applyAlignment="1">
      <alignment horizontal="center" vertical="center"/>
    </xf>
    <xf numFmtId="0" fontId="7" fillId="0" borderId="3" xfId="0" applyFont="1" applyFill="1" applyBorder="1" applyAlignment="1">
      <alignment horizontal="left" vertical="center" wrapText="1"/>
    </xf>
    <xf numFmtId="0" fontId="12" fillId="3" borderId="3" xfId="0" applyFont="1" applyFill="1" applyBorder="1" applyAlignment="1">
      <alignment horizontal="center" vertical="center"/>
    </xf>
    <xf numFmtId="164" fontId="12" fillId="3" borderId="3" xfId="1" applyFont="1" applyFill="1" applyBorder="1" applyAlignment="1">
      <alignment horizontal="center" vertical="center"/>
    </xf>
    <xf numFmtId="0" fontId="9" fillId="3" borderId="3" xfId="0" applyFont="1" applyFill="1" applyBorder="1" applyAlignment="1">
      <alignment horizontal="center" vertical="center" wrapText="1"/>
    </xf>
    <xf numFmtId="0" fontId="12" fillId="3" borderId="5" xfId="0" applyFont="1" applyFill="1" applyBorder="1" applyAlignment="1">
      <alignment horizontal="center" vertical="center"/>
    </xf>
    <xf numFmtId="0" fontId="7" fillId="0" borderId="0" xfId="0" applyFont="1"/>
    <xf numFmtId="0" fontId="2" fillId="0" borderId="0" xfId="0" applyFont="1" applyBorder="1" applyAlignment="1">
      <alignment horizontal="right" vertical="center" wrapText="1"/>
    </xf>
    <xf numFmtId="0" fontId="7" fillId="0" borderId="0" xfId="0" applyFont="1" applyAlignment="1">
      <alignment wrapText="1"/>
    </xf>
    <xf numFmtId="0" fontId="2" fillId="0" borderId="0" xfId="0" applyFont="1" applyAlignment="1">
      <alignment wrapText="1"/>
    </xf>
    <xf numFmtId="0" fontId="2" fillId="0" borderId="0" xfId="0" applyFont="1" applyAlignment="1">
      <alignment vertical="center" wrapText="1"/>
    </xf>
    <xf numFmtId="3" fontId="2" fillId="0" borderId="0" xfId="0" applyNumberFormat="1" applyFont="1" applyAlignment="1">
      <alignment vertical="center" wrapText="1"/>
    </xf>
    <xf numFmtId="3" fontId="2" fillId="0" borderId="0" xfId="0" applyNumberFormat="1" applyFont="1" applyAlignment="1">
      <alignment wrapText="1"/>
    </xf>
    <xf numFmtId="3" fontId="7" fillId="0" borderId="0" xfId="0" applyNumberFormat="1" applyFont="1" applyAlignment="1">
      <alignment wrapText="1"/>
    </xf>
    <xf numFmtId="0" fontId="9" fillId="0" borderId="0" xfId="0" applyFont="1" applyAlignment="1">
      <alignment wrapText="1"/>
    </xf>
    <xf numFmtId="0" fontId="2" fillId="0" borderId="0" xfId="0" applyFont="1" applyAlignment="1">
      <alignment horizontal="center" vertical="center" wrapText="1"/>
    </xf>
    <xf numFmtId="3" fontId="13" fillId="0" borderId="0" xfId="0" applyNumberFormat="1" applyFont="1" applyAlignment="1">
      <alignment wrapText="1"/>
    </xf>
    <xf numFmtId="0" fontId="13" fillId="0" borderId="0" xfId="0" applyFont="1" applyAlignment="1">
      <alignment wrapText="1"/>
    </xf>
    <xf numFmtId="0" fontId="9" fillId="0" borderId="15"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5" xfId="0" applyFont="1" applyBorder="1" applyAlignment="1">
      <alignment vertical="center" wrapText="1"/>
    </xf>
    <xf numFmtId="3" fontId="2" fillId="0" borderId="15" xfId="0" applyNumberFormat="1" applyFont="1" applyBorder="1" applyAlignment="1">
      <alignment horizontal="center" vertical="center" wrapText="1"/>
    </xf>
    <xf numFmtId="0" fontId="13" fillId="4" borderId="15" xfId="0" applyFont="1" applyFill="1" applyBorder="1" applyAlignment="1">
      <alignment horizontal="center" vertical="center" wrapText="1"/>
    </xf>
    <xf numFmtId="0" fontId="13" fillId="4" borderId="15" xfId="0" applyFont="1" applyFill="1" applyBorder="1" applyAlignment="1">
      <alignment vertical="center" wrapText="1"/>
    </xf>
    <xf numFmtId="3" fontId="13" fillId="4" borderId="15" xfId="0" applyNumberFormat="1" applyFont="1" applyFill="1" applyBorder="1" applyAlignment="1">
      <alignment horizontal="center" vertical="center" wrapText="1"/>
    </xf>
    <xf numFmtId="0" fontId="2" fillId="0" borderId="16" xfId="0" applyFont="1" applyBorder="1" applyAlignment="1">
      <alignment horizontal="center" vertical="center" wrapText="1"/>
    </xf>
    <xf numFmtId="0" fontId="2" fillId="0" borderId="16" xfId="0" applyFont="1" applyBorder="1" applyAlignment="1">
      <alignment vertical="center" wrapText="1"/>
    </xf>
    <xf numFmtId="3" fontId="2" fillId="0" borderId="16" xfId="0" applyNumberFormat="1" applyFont="1" applyBorder="1" applyAlignment="1">
      <alignment horizontal="center" vertical="center" wrapText="1"/>
    </xf>
    <xf numFmtId="0" fontId="2" fillId="0" borderId="17" xfId="0" applyFont="1" applyBorder="1" applyAlignment="1">
      <alignment horizontal="center" vertical="center" wrapText="1"/>
    </xf>
    <xf numFmtId="0" fontId="2" fillId="0" borderId="17" xfId="0" applyFont="1" applyBorder="1" applyAlignment="1">
      <alignment vertical="center" wrapText="1"/>
    </xf>
    <xf numFmtId="3" fontId="2" fillId="0" borderId="17" xfId="0" applyNumberFormat="1"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vertical="center" wrapText="1"/>
    </xf>
    <xf numFmtId="3" fontId="13" fillId="0" borderId="19" xfId="0" applyNumberFormat="1" applyFont="1" applyBorder="1" applyAlignment="1">
      <alignment horizontal="center" vertical="center" wrapText="1"/>
    </xf>
    <xf numFmtId="3" fontId="13" fillId="0" borderId="20" xfId="0" applyNumberFormat="1" applyFont="1" applyBorder="1" applyAlignment="1">
      <alignment horizontal="center" vertical="center" wrapText="1"/>
    </xf>
    <xf numFmtId="0" fontId="2" fillId="0" borderId="0" xfId="0" applyFont="1" applyAlignment="1">
      <alignment horizontal="right" vertical="center"/>
    </xf>
    <xf numFmtId="0" fontId="9" fillId="3" borderId="4"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5" xfId="0" applyFont="1" applyFill="1" applyBorder="1" applyAlignment="1">
      <alignment horizontal="center" vertical="center"/>
    </xf>
    <xf numFmtId="0" fontId="9" fillId="3" borderId="8" xfId="0" applyFont="1" applyFill="1" applyBorder="1" applyAlignment="1">
      <alignment horizontal="center" vertical="center"/>
    </xf>
    <xf numFmtId="0" fontId="9" fillId="3" borderId="10" xfId="0" applyFont="1" applyFill="1" applyBorder="1" applyAlignment="1">
      <alignment horizontal="center" vertical="center"/>
    </xf>
    <xf numFmtId="0" fontId="9" fillId="3" borderId="11" xfId="0" applyFont="1" applyFill="1" applyBorder="1" applyAlignment="1">
      <alignment horizontal="center" vertical="center"/>
    </xf>
    <xf numFmtId="0" fontId="9" fillId="3" borderId="12" xfId="0" applyFont="1" applyFill="1" applyBorder="1" applyAlignment="1">
      <alignment horizontal="center" vertical="center"/>
    </xf>
    <xf numFmtId="0" fontId="9" fillId="3" borderId="13" xfId="0" applyFont="1" applyFill="1" applyBorder="1" applyAlignment="1">
      <alignment horizontal="center" vertical="center"/>
    </xf>
    <xf numFmtId="0" fontId="9" fillId="3" borderId="14" xfId="0" applyFont="1" applyFill="1" applyBorder="1" applyAlignment="1">
      <alignment horizontal="center" vertical="center"/>
    </xf>
    <xf numFmtId="0" fontId="10" fillId="3" borderId="4" xfId="0" applyFont="1" applyFill="1" applyBorder="1" applyAlignment="1">
      <alignment horizontal="center"/>
    </xf>
    <xf numFmtId="0" fontId="10" fillId="3" borderId="7" xfId="0" applyFont="1" applyFill="1" applyBorder="1" applyAlignment="1">
      <alignment horizontal="center"/>
    </xf>
    <xf numFmtId="0" fontId="10" fillId="3" borderId="5" xfId="0" applyFont="1" applyFill="1" applyBorder="1" applyAlignment="1">
      <alignment horizontal="center"/>
    </xf>
    <xf numFmtId="0" fontId="9" fillId="3" borderId="4"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3" borderId="5" xfId="0" applyFont="1" applyFill="1" applyBorder="1" applyAlignment="1">
      <alignment horizontal="left" vertical="center" wrapText="1"/>
    </xf>
    <xf numFmtId="164" fontId="9" fillId="3" borderId="4" xfId="1" applyFont="1" applyFill="1" applyBorder="1" applyAlignment="1">
      <alignment horizontal="center" vertical="center"/>
    </xf>
    <xf numFmtId="164" fontId="9" fillId="3" borderId="5" xfId="1" applyFont="1" applyFill="1" applyBorder="1" applyAlignment="1">
      <alignment horizontal="center" vertical="center"/>
    </xf>
    <xf numFmtId="0" fontId="11" fillId="3" borderId="3" xfId="0" applyFont="1" applyFill="1" applyBorder="1" applyAlignment="1">
      <alignment horizontal="center"/>
    </xf>
    <xf numFmtId="0" fontId="12" fillId="3" borderId="4" xfId="0" applyFont="1" applyFill="1" applyBorder="1" applyAlignment="1">
      <alignment horizontal="center" vertical="center"/>
    </xf>
    <xf numFmtId="0" fontId="12" fillId="3" borderId="7" xfId="0" applyFont="1" applyFill="1" applyBorder="1" applyAlignment="1">
      <alignment horizontal="center" vertical="center"/>
    </xf>
    <xf numFmtId="0" fontId="12" fillId="3" borderId="5" xfId="0" applyFont="1" applyFill="1" applyBorder="1" applyAlignment="1">
      <alignment horizontal="center" vertical="center"/>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12" fillId="3" borderId="8" xfId="0" applyFont="1" applyFill="1" applyBorder="1" applyAlignment="1">
      <alignment horizontal="left" vertical="center" wrapText="1"/>
    </xf>
    <xf numFmtId="0" fontId="12" fillId="3" borderId="9" xfId="0" applyFont="1" applyFill="1" applyBorder="1" applyAlignment="1">
      <alignment horizontal="left" vertical="center" wrapText="1"/>
    </xf>
    <xf numFmtId="0" fontId="12" fillId="3" borderId="10" xfId="0" applyFont="1" applyFill="1" applyBorder="1" applyAlignment="1">
      <alignment horizontal="left" vertical="center" wrapText="1"/>
    </xf>
    <xf numFmtId="0" fontId="12" fillId="3" borderId="11" xfId="0" applyFont="1" applyFill="1" applyBorder="1" applyAlignment="1">
      <alignment horizontal="left" vertical="center" wrapText="1"/>
    </xf>
    <xf numFmtId="0" fontId="12" fillId="3" borderId="0" xfId="0" applyFont="1" applyFill="1" applyBorder="1" applyAlignment="1">
      <alignment horizontal="left" vertical="center" wrapText="1"/>
    </xf>
    <xf numFmtId="0" fontId="12" fillId="3" borderId="12" xfId="0" applyFont="1" applyFill="1" applyBorder="1" applyAlignment="1">
      <alignment horizontal="left" vertical="center" wrapText="1"/>
    </xf>
    <xf numFmtId="0" fontId="12" fillId="3" borderId="13" xfId="0" applyFont="1" applyFill="1" applyBorder="1" applyAlignment="1">
      <alignment horizontal="left" vertical="center" wrapText="1"/>
    </xf>
    <xf numFmtId="0" fontId="12" fillId="3" borderId="1" xfId="0" applyFont="1" applyFill="1" applyBorder="1" applyAlignment="1">
      <alignment horizontal="left" vertical="center" wrapText="1"/>
    </xf>
    <xf numFmtId="0" fontId="12" fillId="3" borderId="14" xfId="0" applyFont="1" applyFill="1" applyBorder="1" applyAlignment="1">
      <alignment horizontal="left" vertical="center" wrapText="1"/>
    </xf>
    <xf numFmtId="164" fontId="12" fillId="3" borderId="4" xfId="1" applyFont="1" applyFill="1" applyBorder="1" applyAlignment="1">
      <alignment horizontal="center" vertical="center"/>
    </xf>
    <xf numFmtId="164" fontId="12" fillId="3" borderId="5" xfId="1" applyFont="1" applyFill="1" applyBorder="1" applyAlignment="1">
      <alignment horizontal="center" vertical="center"/>
    </xf>
    <xf numFmtId="0" fontId="9" fillId="3" borderId="7" xfId="0" applyFont="1" applyFill="1" applyBorder="1" applyAlignment="1">
      <alignment horizontal="center"/>
    </xf>
    <xf numFmtId="0" fontId="9" fillId="3" borderId="5" xfId="0" applyFont="1" applyFill="1" applyBorder="1" applyAlignment="1">
      <alignment horizontal="center"/>
    </xf>
    <xf numFmtId="0" fontId="2" fillId="0" borderId="0" xfId="0" applyFont="1" applyBorder="1" applyAlignment="1">
      <alignment horizontal="left" wrapText="1"/>
    </xf>
    <xf numFmtId="0" fontId="3" fillId="0" borderId="1" xfId="0" applyFont="1" applyBorder="1" applyAlignment="1">
      <alignment horizontal="center" vertical="center" wrapText="1"/>
    </xf>
    <xf numFmtId="0" fontId="4" fillId="2" borderId="2"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9" fillId="3" borderId="3" xfId="0" applyFont="1" applyFill="1" applyBorder="1" applyAlignment="1">
      <alignment horizontal="center"/>
    </xf>
    <xf numFmtId="0" fontId="2" fillId="0" borderId="0" xfId="0" applyFont="1" applyAlignment="1">
      <alignment horizontal="center" wrapText="1"/>
    </xf>
    <xf numFmtId="0" fontId="2" fillId="0" borderId="0" xfId="0" applyFont="1" applyAlignment="1">
      <alignment horizontal="center" vertical="center" wrapText="1"/>
    </xf>
    <xf numFmtId="0" fontId="15" fillId="0" borderId="0" xfId="0" applyFont="1" applyAlignment="1">
      <alignment horizontal="right" wrapText="1"/>
    </xf>
  </cellXfs>
  <cellStyles count="2">
    <cellStyle name="Comma" xfId="1" builtinId="3"/>
    <cellStyle name="Normal" xfId="0" builtinId="0"/>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CFFCC"/>
  </sheetPr>
  <dimension ref="A1:Q47"/>
  <sheetViews>
    <sheetView tabSelected="1" zoomScale="70" zoomScaleNormal="70" workbookViewId="0">
      <selection activeCell="E33" sqref="E33"/>
    </sheetView>
  </sheetViews>
  <sheetFormatPr defaultRowHeight="14.4" x14ac:dyDescent="0.3"/>
  <cols>
    <col min="1" max="1" width="5.6640625" customWidth="1"/>
    <col min="2" max="2" width="40.6640625" customWidth="1"/>
    <col min="3" max="3" width="10.44140625" customWidth="1"/>
    <col min="4" max="4" width="12.77734375" customWidth="1"/>
    <col min="5" max="5" width="9.21875" customWidth="1"/>
    <col min="6" max="6" width="15.109375" customWidth="1"/>
    <col min="7" max="7" width="14.33203125" customWidth="1"/>
    <col min="8" max="8" width="14" customWidth="1"/>
    <col min="9" max="9" width="16.77734375" customWidth="1"/>
    <col min="10" max="10" width="12.44140625" bestFit="1" customWidth="1"/>
  </cols>
  <sheetData>
    <row r="1" spans="1:10" ht="56.55" customHeight="1" x14ac:dyDescent="0.3">
      <c r="E1" s="94" t="s">
        <v>69</v>
      </c>
      <c r="F1" s="94"/>
      <c r="G1" s="94"/>
      <c r="H1" s="94"/>
      <c r="I1" s="94"/>
    </row>
    <row r="2" spans="1:10" ht="16.05" customHeight="1" x14ac:dyDescent="0.3">
      <c r="E2" s="1"/>
      <c r="F2" s="1"/>
      <c r="G2" s="1"/>
      <c r="H2" s="1"/>
      <c r="I2" s="29" t="s">
        <v>70</v>
      </c>
    </row>
    <row r="3" spans="1:10" ht="27" customHeight="1" x14ac:dyDescent="0.3">
      <c r="A3" s="95" t="s">
        <v>0</v>
      </c>
      <c r="B3" s="95"/>
      <c r="C3" s="95"/>
      <c r="D3" s="95"/>
      <c r="E3" s="95"/>
      <c r="F3" s="95"/>
      <c r="G3" s="95"/>
      <c r="H3" s="95"/>
      <c r="I3" s="95"/>
    </row>
    <row r="4" spans="1:10" ht="37.5" customHeight="1" x14ac:dyDescent="0.3">
      <c r="A4" s="96" t="s">
        <v>1</v>
      </c>
      <c r="B4" s="98" t="s">
        <v>2</v>
      </c>
      <c r="C4" s="96" t="s">
        <v>3</v>
      </c>
      <c r="D4" s="98" t="s">
        <v>4</v>
      </c>
      <c r="E4" s="98" t="s">
        <v>5</v>
      </c>
      <c r="F4" s="98" t="s">
        <v>6</v>
      </c>
      <c r="G4" s="2" t="s">
        <v>7</v>
      </c>
      <c r="H4" s="99" t="s">
        <v>8</v>
      </c>
      <c r="I4" s="100"/>
    </row>
    <row r="5" spans="1:10" ht="25.5" customHeight="1" x14ac:dyDescent="0.3">
      <c r="A5" s="97"/>
      <c r="B5" s="98"/>
      <c r="C5" s="97"/>
      <c r="D5" s="98"/>
      <c r="E5" s="98"/>
      <c r="F5" s="98"/>
      <c r="G5" s="2" t="s">
        <v>9</v>
      </c>
      <c r="H5" s="2" t="s">
        <v>9</v>
      </c>
      <c r="I5" s="2" t="s">
        <v>10</v>
      </c>
    </row>
    <row r="6" spans="1:10" ht="22.95" customHeight="1" x14ac:dyDescent="0.3">
      <c r="A6" s="3" t="s">
        <v>11</v>
      </c>
      <c r="B6" s="3" t="s">
        <v>12</v>
      </c>
      <c r="C6" s="3" t="s">
        <v>13</v>
      </c>
      <c r="D6" s="3" t="s">
        <v>14</v>
      </c>
      <c r="E6" s="3" t="s">
        <v>15</v>
      </c>
      <c r="F6" s="3" t="s">
        <v>16</v>
      </c>
      <c r="G6" s="3" t="s">
        <v>17</v>
      </c>
      <c r="H6" s="101" t="s">
        <v>18</v>
      </c>
      <c r="I6" s="102"/>
    </row>
    <row r="7" spans="1:10" ht="15.45" customHeight="1" x14ac:dyDescent="0.3">
      <c r="A7" s="103" t="s">
        <v>19</v>
      </c>
      <c r="B7" s="104"/>
      <c r="C7" s="104"/>
      <c r="D7" s="104"/>
      <c r="E7" s="104"/>
      <c r="F7" s="104"/>
      <c r="G7" s="104"/>
      <c r="H7" s="104"/>
      <c r="I7" s="105"/>
    </row>
    <row r="8" spans="1:10" x14ac:dyDescent="0.3">
      <c r="A8" s="4" t="s">
        <v>11</v>
      </c>
      <c r="B8" s="5" t="s">
        <v>20</v>
      </c>
      <c r="C8" s="4">
        <v>5231</v>
      </c>
      <c r="D8" s="6">
        <v>137427</v>
      </c>
      <c r="E8" s="4">
        <v>3</v>
      </c>
      <c r="F8" s="7">
        <f t="shared" ref="F8:F17" si="0">ROUND(D8*E8*1.21,2)</f>
        <v>498860.01</v>
      </c>
      <c r="G8" s="7">
        <f t="shared" ref="G8:G17" si="1">ROUND(F8*0.4,2)</f>
        <v>199544</v>
      </c>
      <c r="H8" s="7">
        <f t="shared" ref="H8:H14" si="2">F8-G8</f>
        <v>299316.01</v>
      </c>
      <c r="I8" s="8">
        <v>0</v>
      </c>
    </row>
    <row r="9" spans="1:10" x14ac:dyDescent="0.3">
      <c r="A9" s="4" t="s">
        <v>12</v>
      </c>
      <c r="B9" s="5" t="s">
        <v>21</v>
      </c>
      <c r="C9" s="4">
        <v>5231</v>
      </c>
      <c r="D9" s="6">
        <v>4495</v>
      </c>
      <c r="E9" s="4">
        <v>30</v>
      </c>
      <c r="F9" s="7">
        <f t="shared" si="0"/>
        <v>163168.5</v>
      </c>
      <c r="G9" s="7">
        <f t="shared" si="1"/>
        <v>65267.4</v>
      </c>
      <c r="H9" s="7">
        <f t="shared" si="2"/>
        <v>97901.1</v>
      </c>
      <c r="I9" s="8">
        <v>0</v>
      </c>
    </row>
    <row r="10" spans="1:10" x14ac:dyDescent="0.3">
      <c r="A10" s="4" t="s">
        <v>13</v>
      </c>
      <c r="B10" s="5" t="s">
        <v>22</v>
      </c>
      <c r="C10" s="4">
        <v>5231</v>
      </c>
      <c r="D10" s="6">
        <v>8075</v>
      </c>
      <c r="E10" s="9" t="s">
        <v>23</v>
      </c>
      <c r="F10" s="7">
        <f t="shared" si="0"/>
        <v>146561.25</v>
      </c>
      <c r="G10" s="7">
        <f t="shared" si="1"/>
        <v>58624.5</v>
      </c>
      <c r="H10" s="7">
        <f t="shared" si="2"/>
        <v>87936.75</v>
      </c>
      <c r="I10" s="8">
        <v>0</v>
      </c>
    </row>
    <row r="11" spans="1:10" x14ac:dyDescent="0.3">
      <c r="A11" s="4" t="s">
        <v>14</v>
      </c>
      <c r="B11" s="5" t="s">
        <v>24</v>
      </c>
      <c r="C11" s="4">
        <v>5231</v>
      </c>
      <c r="D11" s="6">
        <v>6170</v>
      </c>
      <c r="E11" s="4">
        <v>30</v>
      </c>
      <c r="F11" s="7">
        <f t="shared" si="0"/>
        <v>223971</v>
      </c>
      <c r="G11" s="7">
        <f t="shared" si="1"/>
        <v>89588.4</v>
      </c>
      <c r="H11" s="7">
        <f t="shared" si="2"/>
        <v>134382.6</v>
      </c>
      <c r="I11" s="8">
        <v>0</v>
      </c>
    </row>
    <row r="12" spans="1:10" x14ac:dyDescent="0.3">
      <c r="A12" s="4" t="s">
        <v>15</v>
      </c>
      <c r="B12" s="5" t="s">
        <v>25</v>
      </c>
      <c r="C12" s="4">
        <v>5231</v>
      </c>
      <c r="D12" s="6">
        <v>6700</v>
      </c>
      <c r="E12" s="4">
        <v>15</v>
      </c>
      <c r="F12" s="7">
        <f t="shared" si="0"/>
        <v>121605</v>
      </c>
      <c r="G12" s="7">
        <f t="shared" si="1"/>
        <v>48642</v>
      </c>
      <c r="H12" s="7">
        <f t="shared" si="2"/>
        <v>72963</v>
      </c>
      <c r="I12" s="8">
        <v>0</v>
      </c>
    </row>
    <row r="13" spans="1:10" x14ac:dyDescent="0.3">
      <c r="A13" s="10" t="s">
        <v>26</v>
      </c>
      <c r="B13" s="11" t="s">
        <v>27</v>
      </c>
      <c r="C13" s="4">
        <v>5231</v>
      </c>
      <c r="D13" s="7">
        <v>17293</v>
      </c>
      <c r="E13" s="4">
        <v>25</v>
      </c>
      <c r="F13" s="7">
        <f t="shared" si="0"/>
        <v>523113.25</v>
      </c>
      <c r="G13" s="7">
        <f t="shared" si="1"/>
        <v>209245.3</v>
      </c>
      <c r="H13" s="12">
        <f t="shared" si="2"/>
        <v>313867.95</v>
      </c>
      <c r="I13" s="8">
        <v>0</v>
      </c>
    </row>
    <row r="14" spans="1:10" x14ac:dyDescent="0.3">
      <c r="A14" s="10" t="s">
        <v>28</v>
      </c>
      <c r="B14" s="13" t="s">
        <v>29</v>
      </c>
      <c r="C14" s="4">
        <v>5231</v>
      </c>
      <c r="D14" s="7">
        <v>27485.95</v>
      </c>
      <c r="E14" s="4">
        <v>36</v>
      </c>
      <c r="F14" s="7">
        <f t="shared" si="0"/>
        <v>1197287.98</v>
      </c>
      <c r="G14" s="12">
        <f t="shared" si="1"/>
        <v>478915.19</v>
      </c>
      <c r="H14" s="12">
        <f t="shared" si="2"/>
        <v>718372.79</v>
      </c>
      <c r="I14" s="8">
        <v>0</v>
      </c>
      <c r="J14" s="14"/>
    </row>
    <row r="15" spans="1:10" x14ac:dyDescent="0.3">
      <c r="A15" s="10" t="s">
        <v>30</v>
      </c>
      <c r="B15" s="13" t="s">
        <v>31</v>
      </c>
      <c r="C15" s="4">
        <v>5231</v>
      </c>
      <c r="D15" s="7">
        <v>45850</v>
      </c>
      <c r="E15" s="4">
        <v>91</v>
      </c>
      <c r="F15" s="7">
        <f t="shared" si="0"/>
        <v>5048543.5</v>
      </c>
      <c r="G15" s="7">
        <f t="shared" si="1"/>
        <v>2019417.4</v>
      </c>
      <c r="H15" s="8">
        <v>0</v>
      </c>
      <c r="I15" s="8">
        <f>F15-G15</f>
        <v>3029126.1</v>
      </c>
    </row>
    <row r="16" spans="1:10" x14ac:dyDescent="0.3">
      <c r="A16" s="15" t="s">
        <v>32</v>
      </c>
      <c r="B16" s="13" t="s">
        <v>33</v>
      </c>
      <c r="C16" s="4">
        <v>5231</v>
      </c>
      <c r="D16" s="7">
        <v>38987.599999999999</v>
      </c>
      <c r="E16" s="4">
        <v>18</v>
      </c>
      <c r="F16" s="7">
        <f t="shared" si="0"/>
        <v>849149.93</v>
      </c>
      <c r="G16" s="7">
        <f t="shared" si="1"/>
        <v>339659.97</v>
      </c>
      <c r="H16" s="8">
        <v>0</v>
      </c>
      <c r="I16" s="8">
        <f>F16-G16</f>
        <v>509489.96000000008</v>
      </c>
    </row>
    <row r="17" spans="1:17" x14ac:dyDescent="0.3">
      <c r="A17" s="15" t="s">
        <v>34</v>
      </c>
      <c r="B17" s="11" t="s">
        <v>35</v>
      </c>
      <c r="C17" s="4">
        <v>5231</v>
      </c>
      <c r="D17" s="7">
        <v>38350</v>
      </c>
      <c r="E17" s="4">
        <v>11</v>
      </c>
      <c r="F17" s="7">
        <f t="shared" si="0"/>
        <v>510438.5</v>
      </c>
      <c r="G17" s="7">
        <f t="shared" si="1"/>
        <v>204175.4</v>
      </c>
      <c r="H17" s="8">
        <v>0</v>
      </c>
      <c r="I17" s="8">
        <f>F17-G17</f>
        <v>306263.09999999998</v>
      </c>
    </row>
    <row r="18" spans="1:17" ht="13.95" customHeight="1" x14ac:dyDescent="0.3">
      <c r="A18" s="79" t="s">
        <v>36</v>
      </c>
      <c r="B18" s="60"/>
      <c r="C18" s="16">
        <v>5000</v>
      </c>
      <c r="D18" s="17" t="s">
        <v>37</v>
      </c>
      <c r="E18" s="16">
        <f>SUM(E8:E17)</f>
        <v>259</v>
      </c>
      <c r="F18" s="17">
        <f>SUM(F8:F17)</f>
        <v>9282698.9199999999</v>
      </c>
      <c r="G18" s="17">
        <f>SUM(G8:G17)</f>
        <v>3713079.56</v>
      </c>
      <c r="H18" s="17">
        <f>SUM(H8:H17)</f>
        <v>1724740.2</v>
      </c>
      <c r="I18" s="17">
        <f>SUM(I8:I17)</f>
        <v>3844879.16</v>
      </c>
    </row>
    <row r="19" spans="1:17" x14ac:dyDescent="0.3">
      <c r="A19" s="67" t="s">
        <v>38</v>
      </c>
      <c r="B19" s="68"/>
      <c r="C19" s="68"/>
      <c r="D19" s="68"/>
      <c r="E19" s="68"/>
      <c r="F19" s="68"/>
      <c r="G19" s="68"/>
      <c r="H19" s="68"/>
      <c r="I19" s="69"/>
    </row>
    <row r="20" spans="1:17" x14ac:dyDescent="0.3">
      <c r="A20" s="4" t="s">
        <v>11</v>
      </c>
      <c r="B20" s="5" t="s">
        <v>39</v>
      </c>
      <c r="C20" s="4">
        <v>5239</v>
      </c>
      <c r="D20" s="6">
        <v>450</v>
      </c>
      <c r="E20" s="4">
        <v>60</v>
      </c>
      <c r="F20" s="7">
        <f>ROUND(D20*E20*1.21,2)</f>
        <v>32670</v>
      </c>
      <c r="G20" s="7">
        <f>ROUND(F20*0.4,2)</f>
        <v>13068</v>
      </c>
      <c r="H20" s="8">
        <f>F20-G20</f>
        <v>19602</v>
      </c>
      <c r="I20" s="8">
        <v>0</v>
      </c>
    </row>
    <row r="21" spans="1:17" s="20" customFormat="1" x14ac:dyDescent="0.3">
      <c r="A21" s="10" t="s">
        <v>12</v>
      </c>
      <c r="B21" s="11" t="s">
        <v>40</v>
      </c>
      <c r="C21" s="10">
        <v>5239</v>
      </c>
      <c r="D21" s="18">
        <v>898</v>
      </c>
      <c r="E21" s="10">
        <v>49</v>
      </c>
      <c r="F21" s="12">
        <f t="shared" ref="F21:F32" si="3">ROUND(D21*E21*1.21,2)</f>
        <v>53242.42</v>
      </c>
      <c r="G21" s="12">
        <f t="shared" ref="G21:G32" si="4">ROUND(F21*0.4,2)</f>
        <v>21296.97</v>
      </c>
      <c r="H21" s="19">
        <f t="shared" ref="H21:H27" si="5">F21-G21</f>
        <v>31945.449999999997</v>
      </c>
      <c r="I21" s="19">
        <v>0</v>
      </c>
      <c r="J21"/>
      <c r="K21"/>
      <c r="L21"/>
      <c r="M21"/>
      <c r="N21"/>
      <c r="O21"/>
      <c r="P21"/>
      <c r="Q21"/>
    </row>
    <row r="22" spans="1:17" s="20" customFormat="1" x14ac:dyDescent="0.3">
      <c r="A22" s="10" t="s">
        <v>13</v>
      </c>
      <c r="B22" s="11" t="s">
        <v>41</v>
      </c>
      <c r="C22" s="10">
        <v>5239</v>
      </c>
      <c r="D22" s="18">
        <v>817.49</v>
      </c>
      <c r="E22" s="10">
        <v>49</v>
      </c>
      <c r="F22" s="12">
        <f t="shared" si="3"/>
        <v>48468.98</v>
      </c>
      <c r="G22" s="12">
        <f t="shared" si="4"/>
        <v>19387.59</v>
      </c>
      <c r="H22" s="19">
        <f t="shared" si="5"/>
        <v>29081.390000000003</v>
      </c>
      <c r="I22" s="19">
        <v>0</v>
      </c>
      <c r="J22"/>
      <c r="K22"/>
      <c r="L22"/>
      <c r="M22"/>
      <c r="N22"/>
      <c r="O22"/>
      <c r="P22"/>
      <c r="Q22"/>
    </row>
    <row r="23" spans="1:17" x14ac:dyDescent="0.3">
      <c r="A23" s="4" t="s">
        <v>14</v>
      </c>
      <c r="B23" s="21" t="s">
        <v>42</v>
      </c>
      <c r="C23" s="4">
        <v>2312</v>
      </c>
      <c r="D23" s="6">
        <v>197</v>
      </c>
      <c r="E23" s="10">
        <v>35</v>
      </c>
      <c r="F23" s="7">
        <f t="shared" si="3"/>
        <v>8342.9500000000007</v>
      </c>
      <c r="G23" s="12">
        <v>0</v>
      </c>
      <c r="H23" s="8">
        <f>F23-G23</f>
        <v>8342.9500000000007</v>
      </c>
      <c r="I23" s="8">
        <v>0</v>
      </c>
    </row>
    <row r="24" spans="1:17" x14ac:dyDescent="0.3">
      <c r="A24" s="4" t="s">
        <v>15</v>
      </c>
      <c r="B24" s="21" t="s">
        <v>43</v>
      </c>
      <c r="C24" s="4">
        <v>2312</v>
      </c>
      <c r="D24" s="6">
        <v>172</v>
      </c>
      <c r="E24" s="10">
        <v>35</v>
      </c>
      <c r="F24" s="7">
        <f t="shared" si="3"/>
        <v>7284.2</v>
      </c>
      <c r="G24" s="12">
        <v>0</v>
      </c>
      <c r="H24" s="8">
        <f t="shared" si="5"/>
        <v>7284.2</v>
      </c>
      <c r="I24" s="8">
        <v>0</v>
      </c>
    </row>
    <row r="25" spans="1:17" x14ac:dyDescent="0.3">
      <c r="A25" s="4" t="s">
        <v>26</v>
      </c>
      <c r="B25" s="21" t="s">
        <v>44</v>
      </c>
      <c r="C25" s="4">
        <v>2312</v>
      </c>
      <c r="D25" s="6">
        <v>291</v>
      </c>
      <c r="E25" s="10">
        <v>35</v>
      </c>
      <c r="F25" s="7">
        <f t="shared" si="3"/>
        <v>12323.85</v>
      </c>
      <c r="G25" s="12">
        <v>0</v>
      </c>
      <c r="H25" s="8">
        <f t="shared" si="5"/>
        <v>12323.85</v>
      </c>
      <c r="I25" s="8">
        <v>0</v>
      </c>
    </row>
    <row r="26" spans="1:17" x14ac:dyDescent="0.3">
      <c r="A26" s="4" t="s">
        <v>28</v>
      </c>
      <c r="B26" s="21" t="s">
        <v>45</v>
      </c>
      <c r="C26" s="4">
        <v>2312</v>
      </c>
      <c r="D26" s="6">
        <v>59</v>
      </c>
      <c r="E26" s="10">
        <v>105</v>
      </c>
      <c r="F26" s="7">
        <f t="shared" si="3"/>
        <v>7495.95</v>
      </c>
      <c r="G26" s="12">
        <v>0</v>
      </c>
      <c r="H26" s="8">
        <f t="shared" si="5"/>
        <v>7495.95</v>
      </c>
      <c r="I26" s="8">
        <v>0</v>
      </c>
    </row>
    <row r="27" spans="1:17" x14ac:dyDescent="0.3">
      <c r="A27" s="4" t="s">
        <v>30</v>
      </c>
      <c r="B27" s="21" t="s">
        <v>46</v>
      </c>
      <c r="C27" s="4">
        <v>2312</v>
      </c>
      <c r="D27" s="6">
        <v>59</v>
      </c>
      <c r="E27" s="10">
        <v>105</v>
      </c>
      <c r="F27" s="7">
        <f t="shared" si="3"/>
        <v>7495.95</v>
      </c>
      <c r="G27" s="12">
        <v>0</v>
      </c>
      <c r="H27" s="8">
        <f t="shared" si="5"/>
        <v>7495.95</v>
      </c>
      <c r="I27" s="8">
        <v>0</v>
      </c>
    </row>
    <row r="28" spans="1:17" x14ac:dyDescent="0.3">
      <c r="A28" s="4" t="s">
        <v>32</v>
      </c>
      <c r="B28" s="5" t="s">
        <v>47</v>
      </c>
      <c r="C28" s="4">
        <v>5239</v>
      </c>
      <c r="D28" s="6">
        <v>1680</v>
      </c>
      <c r="E28" s="4">
        <v>60</v>
      </c>
      <c r="F28" s="7">
        <f t="shared" si="3"/>
        <v>121968</v>
      </c>
      <c r="G28" s="7">
        <f t="shared" si="4"/>
        <v>48787.199999999997</v>
      </c>
      <c r="H28" s="8">
        <f>F28-G28</f>
        <v>73180.800000000003</v>
      </c>
      <c r="I28" s="8">
        <v>0</v>
      </c>
    </row>
    <row r="29" spans="1:17" ht="27.6" x14ac:dyDescent="0.3">
      <c r="A29" s="22" t="s">
        <v>34</v>
      </c>
      <c r="B29" s="23" t="s">
        <v>48</v>
      </c>
      <c r="C29" s="4">
        <v>5239</v>
      </c>
      <c r="D29" s="6">
        <v>4093.62</v>
      </c>
      <c r="E29" s="10">
        <v>89</v>
      </c>
      <c r="F29" s="7">
        <f t="shared" si="3"/>
        <v>440841.94</v>
      </c>
      <c r="G29" s="7">
        <f t="shared" si="4"/>
        <v>176336.78</v>
      </c>
      <c r="H29" s="8">
        <f t="shared" ref="H29" si="6">F29-G29</f>
        <v>264505.16000000003</v>
      </c>
      <c r="I29" s="8">
        <v>0</v>
      </c>
    </row>
    <row r="30" spans="1:17" x14ac:dyDescent="0.3">
      <c r="A30" s="22" t="s">
        <v>49</v>
      </c>
      <c r="B30" s="5" t="s">
        <v>50</v>
      </c>
      <c r="C30" s="4">
        <v>5239</v>
      </c>
      <c r="D30" s="18">
        <v>91350</v>
      </c>
      <c r="E30" s="4">
        <v>6</v>
      </c>
      <c r="F30" s="7">
        <f t="shared" si="3"/>
        <v>663201</v>
      </c>
      <c r="G30" s="7">
        <f t="shared" si="4"/>
        <v>265280.40000000002</v>
      </c>
      <c r="H30" s="8">
        <v>0</v>
      </c>
      <c r="I30" s="8">
        <f>F30-G30</f>
        <v>397920.6</v>
      </c>
    </row>
    <row r="31" spans="1:17" x14ac:dyDescent="0.3">
      <c r="A31" s="22" t="s">
        <v>51</v>
      </c>
      <c r="B31" s="5" t="s">
        <v>67</v>
      </c>
      <c r="C31" s="4">
        <v>5239</v>
      </c>
      <c r="D31" s="18">
        <v>130870</v>
      </c>
      <c r="E31" s="4">
        <v>2</v>
      </c>
      <c r="F31" s="7">
        <f t="shared" si="3"/>
        <v>316705.40000000002</v>
      </c>
      <c r="G31" s="7">
        <f t="shared" si="4"/>
        <v>126682.16</v>
      </c>
      <c r="H31" s="8">
        <v>0</v>
      </c>
      <c r="I31" s="8">
        <f t="shared" ref="I31:I32" si="7">F31-G31</f>
        <v>190023.24000000002</v>
      </c>
    </row>
    <row r="32" spans="1:17" x14ac:dyDescent="0.3">
      <c r="A32" s="22" t="s">
        <v>52</v>
      </c>
      <c r="B32" s="5" t="s">
        <v>53</v>
      </c>
      <c r="C32" s="4">
        <v>5239</v>
      </c>
      <c r="D32" s="18">
        <v>178250</v>
      </c>
      <c r="E32" s="4">
        <v>1</v>
      </c>
      <c r="F32" s="7">
        <f t="shared" si="3"/>
        <v>215682.5</v>
      </c>
      <c r="G32" s="7">
        <f t="shared" si="4"/>
        <v>86273</v>
      </c>
      <c r="H32" s="8">
        <v>0</v>
      </c>
      <c r="I32" s="8">
        <f t="shared" si="7"/>
        <v>129409.5</v>
      </c>
    </row>
    <row r="33" spans="1:10" x14ac:dyDescent="0.3">
      <c r="A33" s="106" t="s">
        <v>54</v>
      </c>
      <c r="B33" s="106"/>
      <c r="C33" s="16" t="s">
        <v>55</v>
      </c>
      <c r="D33" s="17" t="s">
        <v>37</v>
      </c>
      <c r="E33" s="16">
        <f>SUM(E20:E32)</f>
        <v>631</v>
      </c>
      <c r="F33" s="17">
        <f>SUM(F20:F32)</f>
        <v>1935723.1400000001</v>
      </c>
      <c r="G33" s="17">
        <f>SUM(G20:G32)</f>
        <v>757112.1</v>
      </c>
      <c r="H33" s="17">
        <f>SUM(H20:H32)</f>
        <v>461257.7</v>
      </c>
      <c r="I33" s="17">
        <f>SUM(I20:I32)</f>
        <v>717353.34</v>
      </c>
      <c r="J33" s="14"/>
    </row>
    <row r="34" spans="1:10" x14ac:dyDescent="0.3">
      <c r="A34" s="67" t="s">
        <v>65</v>
      </c>
      <c r="B34" s="68"/>
      <c r="C34" s="68"/>
      <c r="D34" s="68"/>
      <c r="E34" s="68"/>
      <c r="F34" s="68"/>
      <c r="G34" s="68"/>
      <c r="H34" s="68"/>
      <c r="I34" s="69"/>
      <c r="J34" s="14"/>
    </row>
    <row r="35" spans="1:10" ht="21.45" customHeight="1" x14ac:dyDescent="0.3">
      <c r="A35" s="61" t="s">
        <v>68</v>
      </c>
      <c r="B35" s="62"/>
      <c r="C35" s="16" t="s">
        <v>55</v>
      </c>
      <c r="D35" s="17" t="s">
        <v>37</v>
      </c>
      <c r="E35" s="16">
        <f>E18+E33</f>
        <v>890</v>
      </c>
      <c r="F35" s="17">
        <f>F18+F33</f>
        <v>11218422.060000001</v>
      </c>
      <c r="G35" s="17">
        <f t="shared" ref="G35:I35" si="8">G18+G33</f>
        <v>4470191.66</v>
      </c>
      <c r="H35" s="17">
        <f t="shared" si="8"/>
        <v>2185997.9</v>
      </c>
      <c r="I35" s="17">
        <f t="shared" si="8"/>
        <v>4562232.5</v>
      </c>
      <c r="J35" s="14"/>
    </row>
    <row r="36" spans="1:10" ht="15.45" customHeight="1" x14ac:dyDescent="0.3">
      <c r="A36" s="63"/>
      <c r="B36" s="64"/>
      <c r="C36" s="58" t="s">
        <v>61</v>
      </c>
      <c r="D36" s="59"/>
      <c r="E36" s="59"/>
      <c r="F36" s="59"/>
      <c r="G36" s="59"/>
      <c r="H36" s="59"/>
      <c r="I36" s="60"/>
      <c r="J36" s="14"/>
    </row>
    <row r="37" spans="1:10" ht="21.45" customHeight="1" x14ac:dyDescent="0.3">
      <c r="A37" s="63"/>
      <c r="B37" s="64"/>
      <c r="C37" s="16">
        <v>2000</v>
      </c>
      <c r="D37" s="17" t="s">
        <v>37</v>
      </c>
      <c r="E37" s="16">
        <f>SUM(E23:E27)</f>
        <v>315</v>
      </c>
      <c r="F37" s="17">
        <f t="shared" ref="F37:I37" si="9">SUM(F23:F27)</f>
        <v>42942.899999999994</v>
      </c>
      <c r="G37" s="17">
        <f t="shared" si="9"/>
        <v>0</v>
      </c>
      <c r="H37" s="17">
        <f t="shared" si="9"/>
        <v>42942.899999999994</v>
      </c>
      <c r="I37" s="17">
        <f t="shared" si="9"/>
        <v>0</v>
      </c>
      <c r="J37" s="14"/>
    </row>
    <row r="38" spans="1:10" ht="21.45" customHeight="1" x14ac:dyDescent="0.3">
      <c r="A38" s="65"/>
      <c r="B38" s="66"/>
      <c r="C38" s="16">
        <v>5000</v>
      </c>
      <c r="D38" s="17" t="s">
        <v>37</v>
      </c>
      <c r="E38" s="16">
        <f>SUM(E8:E17)+E20+E21+E22+E28+E29+E30+E31+E32</f>
        <v>575</v>
      </c>
      <c r="F38" s="17">
        <f t="shared" ref="F38:I38" si="10">SUM(F8:F17)+F20+F21+F22+F28+F29+F30+F31+F32</f>
        <v>11175479.16</v>
      </c>
      <c r="G38" s="17">
        <f t="shared" si="10"/>
        <v>4470191.66</v>
      </c>
      <c r="H38" s="17">
        <f t="shared" si="10"/>
        <v>2143055</v>
      </c>
      <c r="I38" s="17">
        <f t="shared" si="10"/>
        <v>4562232.5</v>
      </c>
      <c r="J38" s="14"/>
    </row>
    <row r="39" spans="1:10" ht="18" customHeight="1" x14ac:dyDescent="0.3">
      <c r="A39" s="75" t="s">
        <v>56</v>
      </c>
      <c r="B39" s="75"/>
      <c r="C39" s="75"/>
      <c r="D39" s="75"/>
      <c r="E39" s="75"/>
      <c r="F39" s="75"/>
      <c r="G39" s="75"/>
      <c r="H39" s="75"/>
      <c r="I39" s="75"/>
    </row>
    <row r="40" spans="1:10" ht="61.5" customHeight="1" x14ac:dyDescent="0.3">
      <c r="A40" s="76" t="s">
        <v>57</v>
      </c>
      <c r="B40" s="77"/>
      <c r="C40" s="77"/>
      <c r="D40" s="77"/>
      <c r="E40" s="78"/>
      <c r="F40" s="26" t="s">
        <v>58</v>
      </c>
      <c r="G40" s="79" t="s">
        <v>59</v>
      </c>
      <c r="H40" s="80"/>
      <c r="I40" s="26" t="s">
        <v>60</v>
      </c>
    </row>
    <row r="41" spans="1:10" ht="40.950000000000003" customHeight="1" x14ac:dyDescent="0.3">
      <c r="A41" s="70" t="s">
        <v>62</v>
      </c>
      <c r="B41" s="71"/>
      <c r="C41" s="71"/>
      <c r="D41" s="71"/>
      <c r="E41" s="72"/>
      <c r="F41" s="16">
        <v>5000</v>
      </c>
      <c r="G41" s="73">
        <v>46790488</v>
      </c>
      <c r="H41" s="74"/>
      <c r="I41" s="17">
        <v>0</v>
      </c>
    </row>
    <row r="42" spans="1:10" ht="42.45" customHeight="1" x14ac:dyDescent="0.3">
      <c r="A42" s="70" t="s">
        <v>63</v>
      </c>
      <c r="B42" s="71"/>
      <c r="C42" s="71"/>
      <c r="D42" s="71"/>
      <c r="E42" s="72"/>
      <c r="F42" s="16">
        <v>5000</v>
      </c>
      <c r="G42" s="73">
        <v>45729515.469999999</v>
      </c>
      <c r="H42" s="74"/>
      <c r="I42" s="17">
        <v>0</v>
      </c>
    </row>
    <row r="43" spans="1:10" ht="28.5" customHeight="1" x14ac:dyDescent="0.3">
      <c r="A43" s="70" t="s">
        <v>64</v>
      </c>
      <c r="B43" s="71"/>
      <c r="C43" s="71"/>
      <c r="D43" s="71"/>
      <c r="E43" s="72"/>
      <c r="F43" s="16">
        <v>5000</v>
      </c>
      <c r="G43" s="73">
        <f>G41-G42</f>
        <v>1060972.5300000012</v>
      </c>
      <c r="H43" s="74"/>
      <c r="I43" s="17">
        <v>0</v>
      </c>
    </row>
    <row r="44" spans="1:10" ht="19.95" customHeight="1" x14ac:dyDescent="0.3">
      <c r="A44" s="81" t="s">
        <v>66</v>
      </c>
      <c r="B44" s="82"/>
      <c r="C44" s="82"/>
      <c r="D44" s="82"/>
      <c r="E44" s="83"/>
      <c r="F44" s="27" t="s">
        <v>55</v>
      </c>
      <c r="G44" s="90">
        <f>G35+H35-G43</f>
        <v>5595217.0299999993</v>
      </c>
      <c r="H44" s="91"/>
      <c r="I44" s="25">
        <f>I38</f>
        <v>4562232.5</v>
      </c>
    </row>
    <row r="45" spans="1:10" x14ac:dyDescent="0.3">
      <c r="A45" s="84"/>
      <c r="B45" s="85"/>
      <c r="C45" s="85"/>
      <c r="D45" s="85"/>
      <c r="E45" s="86"/>
      <c r="F45" s="92" t="s">
        <v>61</v>
      </c>
      <c r="G45" s="92"/>
      <c r="H45" s="92"/>
      <c r="I45" s="93"/>
    </row>
    <row r="46" spans="1:10" ht="15.6" x14ac:dyDescent="0.3">
      <c r="A46" s="84"/>
      <c r="B46" s="85"/>
      <c r="C46" s="85"/>
      <c r="D46" s="85"/>
      <c r="E46" s="86"/>
      <c r="F46" s="24">
        <v>2000</v>
      </c>
      <c r="G46" s="90">
        <f>H37</f>
        <v>42942.899999999994</v>
      </c>
      <c r="H46" s="91"/>
      <c r="I46" s="25">
        <v>0</v>
      </c>
    </row>
    <row r="47" spans="1:10" ht="15.6" x14ac:dyDescent="0.3">
      <c r="A47" s="87"/>
      <c r="B47" s="88"/>
      <c r="C47" s="88"/>
      <c r="D47" s="88"/>
      <c r="E47" s="89"/>
      <c r="F47" s="24">
        <v>5000</v>
      </c>
      <c r="G47" s="90">
        <f>G38+H38-G43</f>
        <v>5552274.129999999</v>
      </c>
      <c r="H47" s="91"/>
      <c r="I47" s="25">
        <f>I44</f>
        <v>4562232.5</v>
      </c>
    </row>
  </sheetData>
  <mergeCells count="31">
    <mergeCell ref="H6:I6"/>
    <mergeCell ref="A7:I7"/>
    <mergeCell ref="A18:B18"/>
    <mergeCell ref="A19:I19"/>
    <mergeCell ref="A33:B33"/>
    <mergeCell ref="E1:I1"/>
    <mergeCell ref="A3:I3"/>
    <mergeCell ref="A4:A5"/>
    <mergeCell ref="B4:B5"/>
    <mergeCell ref="C4:C5"/>
    <mergeCell ref="D4:D5"/>
    <mergeCell ref="E4:E5"/>
    <mergeCell ref="F4:F5"/>
    <mergeCell ref="H4:I4"/>
    <mergeCell ref="A44:E47"/>
    <mergeCell ref="G44:H44"/>
    <mergeCell ref="F45:I45"/>
    <mergeCell ref="G46:H46"/>
    <mergeCell ref="G47:H47"/>
    <mergeCell ref="C36:I36"/>
    <mergeCell ref="A35:B38"/>
    <mergeCell ref="A34:I34"/>
    <mergeCell ref="A43:E43"/>
    <mergeCell ref="G43:H43"/>
    <mergeCell ref="A42:E42"/>
    <mergeCell ref="G42:H42"/>
    <mergeCell ref="A39:I39"/>
    <mergeCell ref="A40:E40"/>
    <mergeCell ref="G40:H40"/>
    <mergeCell ref="A41:E41"/>
    <mergeCell ref="G41:H41"/>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4E451-F114-4A44-9726-1025EA17E678}">
  <sheetPr>
    <pageSetUpPr fitToPage="1"/>
  </sheetPr>
  <dimension ref="A1:F24"/>
  <sheetViews>
    <sheetView zoomScale="70" zoomScaleNormal="70" workbookViewId="0">
      <selection activeCell="O8" sqref="O8"/>
    </sheetView>
  </sheetViews>
  <sheetFormatPr defaultColWidth="8.77734375" defaultRowHeight="13.8" x14ac:dyDescent="0.25"/>
  <cols>
    <col min="1" max="1" width="9.77734375" style="28" customWidth="1"/>
    <col min="2" max="2" width="71.21875" style="28" customWidth="1"/>
    <col min="3" max="3" width="12.5546875" style="28" customWidth="1"/>
    <col min="4" max="4" width="14.21875" style="28" customWidth="1"/>
    <col min="5" max="5" width="14.77734375" style="28" customWidth="1"/>
    <col min="6" max="16384" width="8.77734375" style="28"/>
  </cols>
  <sheetData>
    <row r="1" spans="1:6" ht="70.5" customHeight="1" x14ac:dyDescent="0.25">
      <c r="C1" s="109" t="s">
        <v>69</v>
      </c>
      <c r="D1" s="109"/>
      <c r="E1" s="109"/>
    </row>
    <row r="2" spans="1:6" ht="16.95" customHeight="1" x14ac:dyDescent="0.25">
      <c r="E2" s="57" t="s">
        <v>78</v>
      </c>
    </row>
    <row r="3" spans="1:6" ht="43.05" customHeight="1" x14ac:dyDescent="0.25">
      <c r="A3" s="108" t="s">
        <v>73</v>
      </c>
      <c r="B3" s="108"/>
      <c r="C3" s="108"/>
      <c r="D3" s="108"/>
      <c r="E3" s="108"/>
    </row>
    <row r="4" spans="1:6" ht="27" customHeight="1" x14ac:dyDescent="0.25">
      <c r="A4" s="107" t="s">
        <v>76</v>
      </c>
      <c r="B4" s="107"/>
      <c r="C4" s="107"/>
      <c r="D4" s="107"/>
      <c r="E4" s="107"/>
    </row>
    <row r="5" spans="1:6" s="30" customFormat="1" x14ac:dyDescent="0.25"/>
    <row r="6" spans="1:6" s="36" customFormat="1" ht="22.95" customHeight="1" x14ac:dyDescent="0.25">
      <c r="A6" s="40" t="s">
        <v>1</v>
      </c>
      <c r="B6" s="40" t="s">
        <v>72</v>
      </c>
      <c r="C6" s="40" t="s">
        <v>82</v>
      </c>
      <c r="D6" s="40" t="s">
        <v>83</v>
      </c>
      <c r="E6" s="40" t="s">
        <v>84</v>
      </c>
    </row>
    <row r="7" spans="1:6" s="39" customFormat="1" ht="22.5" customHeight="1" x14ac:dyDescent="0.25">
      <c r="A7" s="44" t="s">
        <v>11</v>
      </c>
      <c r="B7" s="45" t="s">
        <v>71</v>
      </c>
      <c r="C7" s="46">
        <v>23070823</v>
      </c>
      <c r="D7" s="46">
        <v>78188135</v>
      </c>
      <c r="E7" s="46">
        <v>65046151</v>
      </c>
      <c r="F7" s="38"/>
    </row>
    <row r="8" spans="1:6" s="31" customFormat="1" ht="61.05" customHeight="1" x14ac:dyDescent="0.25">
      <c r="A8" s="41" t="s">
        <v>12</v>
      </c>
      <c r="B8" s="42" t="s">
        <v>75</v>
      </c>
      <c r="C8" s="43">
        <v>23070823</v>
      </c>
      <c r="D8" s="43">
        <v>46790488</v>
      </c>
      <c r="E8" s="43"/>
      <c r="F8" s="34"/>
    </row>
    <row r="9" spans="1:6" s="31" customFormat="1" ht="30.45" customHeight="1" x14ac:dyDescent="0.25">
      <c r="A9" s="41" t="s">
        <v>74</v>
      </c>
      <c r="B9" s="42" t="s">
        <v>85</v>
      </c>
      <c r="C9" s="43"/>
      <c r="D9" s="43">
        <v>5595218</v>
      </c>
      <c r="E9" s="43">
        <v>4562233</v>
      </c>
      <c r="F9" s="34"/>
    </row>
    <row r="10" spans="1:6" s="31" customFormat="1" ht="31.5" customHeight="1" thickBot="1" x14ac:dyDescent="0.3">
      <c r="A10" s="47" t="s">
        <v>77</v>
      </c>
      <c r="B10" s="48" t="s">
        <v>81</v>
      </c>
      <c r="C10" s="49">
        <v>13081703</v>
      </c>
      <c r="D10" s="49"/>
      <c r="E10" s="49"/>
      <c r="F10" s="34"/>
    </row>
    <row r="11" spans="1:6" s="31" customFormat="1" ht="45.45" customHeight="1" thickBot="1" x14ac:dyDescent="0.3">
      <c r="A11" s="53" t="s">
        <v>80</v>
      </c>
      <c r="B11" s="54" t="s">
        <v>79</v>
      </c>
      <c r="C11" s="55">
        <f>C7-C8-C9</f>
        <v>0</v>
      </c>
      <c r="D11" s="55">
        <f>D7-D8-D9</f>
        <v>25802429</v>
      </c>
      <c r="E11" s="56">
        <f>E7-E8-E9</f>
        <v>60483918</v>
      </c>
      <c r="F11" s="34"/>
    </row>
    <row r="12" spans="1:6" s="31" customFormat="1" ht="58.05" customHeight="1" x14ac:dyDescent="0.25">
      <c r="A12" s="50" t="s">
        <v>26</v>
      </c>
      <c r="B12" s="51" t="s">
        <v>86</v>
      </c>
      <c r="C12" s="52" t="s">
        <v>37</v>
      </c>
      <c r="D12" s="52">
        <f>C8-C10</f>
        <v>9989120</v>
      </c>
      <c r="E12" s="52" t="s">
        <v>37</v>
      </c>
      <c r="F12" s="34"/>
    </row>
    <row r="13" spans="1:6" s="31" customFormat="1" ht="13.2" x14ac:dyDescent="0.25">
      <c r="A13" s="37"/>
      <c r="B13" s="32"/>
      <c r="C13" s="33"/>
      <c r="D13" s="33"/>
      <c r="E13" s="33"/>
      <c r="F13" s="34"/>
    </row>
    <row r="14" spans="1:6" s="31" customFormat="1" ht="13.2" x14ac:dyDescent="0.25">
      <c r="A14" s="32"/>
      <c r="B14" s="32"/>
      <c r="C14" s="33"/>
      <c r="D14" s="33"/>
      <c r="E14" s="33"/>
      <c r="F14" s="34"/>
    </row>
    <row r="15" spans="1:6" s="31" customFormat="1" ht="13.2" x14ac:dyDescent="0.25">
      <c r="A15" s="32"/>
      <c r="B15" s="32"/>
      <c r="C15" s="33"/>
      <c r="D15" s="33"/>
      <c r="E15" s="33"/>
      <c r="F15" s="34"/>
    </row>
    <row r="16" spans="1:6" s="31" customFormat="1" ht="13.2" x14ac:dyDescent="0.25">
      <c r="A16" s="32"/>
      <c r="B16" s="32"/>
      <c r="C16" s="33"/>
      <c r="D16" s="33"/>
      <c r="E16" s="33"/>
      <c r="F16" s="34"/>
    </row>
    <row r="17" spans="1:6" s="31" customFormat="1" ht="13.2" x14ac:dyDescent="0.25">
      <c r="A17" s="32"/>
      <c r="B17" s="32"/>
      <c r="C17" s="33"/>
      <c r="D17" s="33"/>
      <c r="E17" s="33"/>
      <c r="F17" s="34"/>
    </row>
    <row r="18" spans="1:6" s="31" customFormat="1" ht="13.2" x14ac:dyDescent="0.25">
      <c r="A18" s="32"/>
      <c r="B18" s="32"/>
      <c r="C18" s="33"/>
      <c r="D18" s="33"/>
      <c r="E18" s="33"/>
      <c r="F18" s="34"/>
    </row>
    <row r="19" spans="1:6" s="31" customFormat="1" ht="13.2" x14ac:dyDescent="0.25">
      <c r="A19" s="32"/>
      <c r="B19" s="32"/>
      <c r="C19" s="33"/>
      <c r="D19" s="33"/>
      <c r="E19" s="33"/>
      <c r="F19" s="34"/>
    </row>
    <row r="20" spans="1:6" s="31" customFormat="1" ht="13.2" x14ac:dyDescent="0.25">
      <c r="C20" s="34"/>
      <c r="D20" s="34"/>
      <c r="E20" s="34"/>
      <c r="F20" s="34"/>
    </row>
    <row r="21" spans="1:6" s="30" customFormat="1" x14ac:dyDescent="0.25">
      <c r="C21" s="35"/>
      <c r="D21" s="35"/>
      <c r="E21" s="35"/>
      <c r="F21" s="35"/>
    </row>
    <row r="22" spans="1:6" s="30" customFormat="1" x14ac:dyDescent="0.25"/>
    <row r="23" spans="1:6" s="30" customFormat="1" x14ac:dyDescent="0.25"/>
    <row r="24" spans="1:6" s="30" customFormat="1" x14ac:dyDescent="0.25"/>
  </sheetData>
  <mergeCells count="3">
    <mergeCell ref="A4:E4"/>
    <mergeCell ref="A3:E3"/>
    <mergeCell ref="C1:E1"/>
  </mergeCells>
  <pageMargins left="0.7" right="0.7" top="0.75" bottom="0.75" header="0.3" footer="0.3"/>
  <pageSetup paperSize="9" scale="7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 tab apro2024</vt:lpstr>
      <vt:lpstr>2 tab Kopsavilkums</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Apine</dc:creator>
  <cp:lastModifiedBy>Inga Kola</cp:lastModifiedBy>
  <cp:lastPrinted>2024-03-05T07:05:53Z</cp:lastPrinted>
  <dcterms:created xsi:type="dcterms:W3CDTF">2024-02-23T08:57:23Z</dcterms:created>
  <dcterms:modified xsi:type="dcterms:W3CDTF">2024-03-05T07:20:39Z</dcterms:modified>
</cp:coreProperties>
</file>