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vnozare.pri\vm\Redirect_profiles\VM_Ivita_Lazdina\Desktop\Not_1529\2024_GATAVOTIE_NOTEIKUMI\visparejie\PROJEKTS\"/>
    </mc:Choice>
  </mc:AlternateContent>
  <xr:revisionPtr revIDLastSave="0" documentId="13_ncr:1_{87AF0576-0C5E-4C63-97A1-236466C2B0F8}" xr6:coauthVersionLast="47" xr6:coauthVersionMax="47" xr10:uidLastSave="{00000000-0000-0000-0000-000000000000}"/>
  <bookViews>
    <workbookView xWindow="8490" yWindow="0" windowWidth="20280" windowHeight="15600" activeTab="4" xr2:uid="{D1F5A2FA-DC93-4D8D-AFEC-D6557D00DC16}"/>
  </bookViews>
  <sheets>
    <sheet name="1.pielikums" sheetId="21" r:id="rId1"/>
    <sheet name="2.pielikums" sheetId="22" r:id="rId2"/>
    <sheet name="3.pielikums" sheetId="23" r:id="rId3"/>
    <sheet name="4.pielikums" sheetId="26" r:id="rId4"/>
    <sheet name="5.pielikums" sheetId="27"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 i="27" l="1"/>
  <c r="D19" i="27"/>
  <c r="H18" i="27"/>
  <c r="G18" i="27"/>
  <c r="I18" i="27" s="1"/>
  <c r="E18" i="27"/>
  <c r="H17" i="27"/>
  <c r="G17" i="27"/>
  <c r="I17" i="27" s="1"/>
  <c r="E17" i="27"/>
  <c r="H16" i="27"/>
  <c r="G16" i="27"/>
  <c r="I16" i="27" s="1"/>
  <c r="E16" i="27"/>
  <c r="J16" i="27" s="1"/>
  <c r="J18" i="27" l="1"/>
  <c r="E19" i="27"/>
  <c r="H19" i="27"/>
  <c r="I19" i="27"/>
  <c r="J17" i="27"/>
  <c r="G19" i="27"/>
  <c r="J19" i="27" l="1"/>
  <c r="E8" i="27" l="1"/>
  <c r="G8" i="27" s="1"/>
  <c r="E9" i="27"/>
  <c r="G9" i="27" s="1"/>
  <c r="E7" i="27"/>
  <c r="G7" i="27" s="1"/>
  <c r="D10" i="27"/>
  <c r="F10" i="27" s="1"/>
  <c r="F9" i="27"/>
  <c r="F8" i="27"/>
  <c r="F7" i="27"/>
  <c r="F12" i="26"/>
  <c r="F13" i="23"/>
  <c r="H13" i="23" s="1"/>
  <c r="I13" i="26"/>
  <c r="J16" i="26" s="1"/>
  <c r="N5" i="26"/>
  <c r="M5" i="26"/>
  <c r="J5" i="26"/>
  <c r="H5" i="26"/>
  <c r="I16" i="26" l="1"/>
  <c r="F11" i="27"/>
  <c r="E10" i="27"/>
  <c r="G10" i="27" s="1"/>
  <c r="G11" i="27" s="1"/>
  <c r="L5" i="26"/>
  <c r="I5" i="23" l="1"/>
  <c r="G5" i="23"/>
  <c r="H5" i="23" s="1"/>
  <c r="E5" i="23"/>
  <c r="I13" i="23" l="1"/>
  <c r="I14" i="23" s="1"/>
  <c r="J5" i="23"/>
  <c r="L5" i="23" s="1"/>
  <c r="M5" i="23"/>
  <c r="N5" i="23" s="1"/>
  <c r="K5" i="23"/>
  <c r="D5" i="22"/>
  <c r="F5" i="22" s="1"/>
  <c r="D11" i="22"/>
  <c r="G11" i="22" s="1"/>
  <c r="E5" i="22"/>
  <c r="G12" i="22" l="1"/>
  <c r="I14" i="21"/>
  <c r="F13" i="21"/>
  <c r="F14" i="21"/>
  <c r="H14" i="21" s="1"/>
  <c r="F12" i="21"/>
  <c r="D14" i="21"/>
  <c r="D13" i="21"/>
  <c r="D12" i="21"/>
  <c r="D6" i="21"/>
  <c r="F6" i="21" s="1"/>
  <c r="H13" i="21" l="1"/>
  <c r="I13" i="21" s="1"/>
  <c r="H12" i="21"/>
  <c r="I12" i="21" s="1"/>
  <c r="E6" i="21"/>
  <c r="G6" i="21"/>
  <c r="I15" i="21" l="1"/>
</calcChain>
</file>

<file path=xl/sharedStrings.xml><?xml version="1.0" encoding="utf-8"?>
<sst xmlns="http://schemas.openxmlformats.org/spreadsheetml/2006/main" count="171" uniqueCount="119">
  <si>
    <t>Manipulācijas kods</t>
  </si>
  <si>
    <t>KOPĀ</t>
  </si>
  <si>
    <t>Pakalpojumu programma</t>
  </si>
  <si>
    <t>Resursi izdevumu segšanai:</t>
  </si>
  <si>
    <t>1.pielikums MK noteikumu projekta "Grozījumi Ministru kabineta 2018.gada 28.augusta noteikumos Nr.555 „Veselības aprūpes pakalpojumu organizēšanas un samaksas kārtība"" anotācijai</t>
  </si>
  <si>
    <t>3.pielikums MK noteikumu projekta "Grozījumi Ministru kabineta 2018.gada 28.augusta noteikumos Nr.555 „Veselības aprūpes pakalpojumu organizēšanas un samaksas kārtība"" anotācijai</t>
  </si>
  <si>
    <t>2.pielikums MK noteikumu projekta "Grozījumi Ministru kabineta 2018.gada 28.augusta noteikumos Nr.555 „Veselības aprūpes pakalpojumu organizēšanas un samaksas kārtība"" anotācijai</t>
  </si>
  <si>
    <t>Individuāli veidotas stentprotēzes endovazālas torakoabdominālas aneirismas gadījumos</t>
  </si>
  <si>
    <t>2. Resursi izdevumu segšanai:</t>
  </si>
  <si>
    <t>Pakalpojumu programmas nosaukums</t>
  </si>
  <si>
    <t>Plecu locītavas endoprotezēšana</t>
  </si>
  <si>
    <t>Viena individuāla stenta vidējās izmaksas, euro*</t>
  </si>
  <si>
    <t xml:space="preserve">Individuāli veidotu stentprotēžu apmaksa SIA "Rīgas Austrumu klīniskā universitātes slimnīca" endovazālas torakoabdominālas aneirismas gadījumos ar indikatīvu finansiālu ietekmi </t>
  </si>
  <si>
    <t>Finanšu ietekmes aprēķins</t>
  </si>
  <si>
    <t>Komplicēta osteomielīta, muskuloskeletālās sistēmas traumu, ortopēdisku un onkoloģisko saslimšanu un to seku (defektu, funkciju) traucējumu kombinēta ortopēdiska ārstēšana*</t>
  </si>
  <si>
    <t>Resursu avots</t>
  </si>
  <si>
    <t>Rehabilitācija pacientiem ar muguras samadzeņu šķērsbojājumu (spinālie pacienti)</t>
  </si>
  <si>
    <t>1. Papildus nepieciešamais finansējums:</t>
  </si>
  <si>
    <t>Izgulējumu, t.sk komplicētu ar osteomielītu  mikroķirurģiskā ārstēšana</t>
  </si>
  <si>
    <t>Komplicēta osteomielīta, muskuloskeletālās sistēmas traumu, ortopēdisku un onkoloģisko saslimšanu un to seku (defektu, funkciju) traucējumu kombinēta ortopēdiska ārstēšanu, kuru nodrošinās VSIA "Traumatoloģijas un ortopēdijas slimnīca"</t>
  </si>
  <si>
    <t>1. Finanšu ietekmes aprēķins mainot programmas apmaksas modeli</t>
  </si>
  <si>
    <t>Tuberkulozes diagnostika un ārstēšana</t>
  </si>
  <si>
    <t>Torokālā ķirurģija tuberkulozes pacientiem</t>
  </si>
  <si>
    <t>Pacientu skaits 2024.gada 6 mēneši</t>
  </si>
  <si>
    <t>Papildus nepieciešamais finansējums gadam, euro</t>
  </si>
  <si>
    <t>Papildus nepieciešamais finansējums 2025.gadam un turpmāk ik gadu, euro</t>
  </si>
  <si>
    <t>* 2024. gada VSIA "Paula Stradiņa klīniskā universitātes slimnīca" vienas individuāli veidotās stentprotēzes vidējā vērtība</t>
  </si>
  <si>
    <t>** Paredzot, ka  Ministru kabineta noteikumu projekta "Grozījumi Ministru kabineta 2018.gada 28.augusta noteikumos Nr.555 „Veselības aprūpes pakalpojumu organizēšanas un samaksas kārtība"" stātos spēkā no 2024. gada 1. oktobra</t>
  </si>
  <si>
    <t>*** atbilstoši Ministru kabineta 2018.gada 28.augusta noteikumos Nr.555 „Veselības aprūpes pakalpojumu organizēšanas un samaksas kārtība""  6. pielikumā noteiktajiem tarifiem</t>
  </si>
  <si>
    <t>Tarifs, 2024.gads***</t>
  </si>
  <si>
    <t>Plānotais pacientu skaits 2024. gads</t>
  </si>
  <si>
    <t>Plānotais finansējums 2024.gads, euro</t>
  </si>
  <si>
    <t>Pacientu skaita izpilde 2024. gada 6 mēneši</t>
  </si>
  <si>
    <t>Prognozētā pacientu skaita izpilde 2024.gads (12 mēneši)</t>
  </si>
  <si>
    <t>Prognozētais pacientu skaits 2024.gads (12 mēneši)</t>
  </si>
  <si>
    <t>Prognozētā finansējuma izpilde, euro</t>
  </si>
  <si>
    <t>Starpība, euro</t>
  </si>
  <si>
    <t>apkšprogramma 33.18.00 “Plānveida stacionāro veselības aprūpes pakalpojumu nodrošināšana”</t>
  </si>
  <si>
    <t>Prognozētā finansējuma izpilde 2024.gads (12 mēneši), euro</t>
  </si>
  <si>
    <t>**** Ārstniecības iestāde vairs nenodrošina speciālistus, kas atbilstoši kvalifikācijai būtu tiesīgas nodrošināt izgulējumu programmas pakalpojumus</t>
  </si>
  <si>
    <t>Viena individuāla stenta vidējās izmaksas, euro**</t>
  </si>
  <si>
    <t>Prognozētais pacientu skaits 2024.gadam (12 mēneši)</t>
  </si>
  <si>
    <t>Papildus nepieciešamais finansējums (2024.gada oktobris - decembris), euro**</t>
  </si>
  <si>
    <t>Papildus nepieciešamais finansējums 2025. gadam un turpmāk ik gadu, euro</t>
  </si>
  <si>
    <t>* Jauna pakalpojumu programma no 2024.gada 1.oktobra</t>
  </si>
  <si>
    <t>Plānotais pacientu skaits 2024.gads</t>
  </si>
  <si>
    <t>Prognozētā pacientu skaita izpilde 2024.gads (12 mēneši)****</t>
  </si>
  <si>
    <t xml:space="preserve">** 2024.gada VSIA "Traumatoloģijas un ortopēdijas slimnīca" aprēķins </t>
  </si>
  <si>
    <t xml:space="preserve">Diennakts stacionārā sniedzamie otrā etapa medicīniskās rehabilitācijas pakalpojumi bērniem </t>
  </si>
  <si>
    <t>Programmai “Rehabilitāciju pacientiem ar muguras smadzeņu šķērsbojājumu (spinālie pacienti)”, kuru nodrošina VSIA “Nacionālais rehabilitācijas centrs “Vaivari”” ietvertie viena pacienta ārstēšanas tarifi tiek aizstāti ar gultasdienas tarifu 118,07 (papildus samaksa par programmai saistošajām manipulācijām</t>
  </si>
  <si>
    <t>Manipulācijas pašreizējais nosaukums</t>
  </si>
  <si>
    <t>Manipulācijas tarifs, euro</t>
  </si>
  <si>
    <t>04150</t>
  </si>
  <si>
    <t>Implantējamo "portu" ievietošana ar implantējamā "porta" komplekta vērtību</t>
  </si>
  <si>
    <t>04151</t>
  </si>
  <si>
    <t>Intravenozā porta sistēmas katetra aprūpe</t>
  </si>
  <si>
    <t>04152</t>
  </si>
  <si>
    <t>Intravenozā porta sistēmas katetra evakuācija</t>
  </si>
  <si>
    <t>Pacienta ārstēšanās dienas stacionārā, saņemot invazīvās kardioloģijas, invazīvās radioloģijas un ķirurģijas pakalpojumus</t>
  </si>
  <si>
    <t>25020</t>
  </si>
  <si>
    <t>Plazmaferēze</t>
  </si>
  <si>
    <t>25022</t>
  </si>
  <si>
    <t>Ārstnieciskā plazmaferēze ar automātisko asins separatoru (2 stundas)</t>
  </si>
  <si>
    <t>25014</t>
  </si>
  <si>
    <t>Plazmosorbcija (PS)</t>
  </si>
  <si>
    <t>Tarifs, euro*</t>
  </si>
  <si>
    <t>Tarifs, euro**</t>
  </si>
  <si>
    <t>* atbilstoši Ministru kabineta 2018.gada 28.augusta noteikumos Nr.555 „Veselības aprūpes pakalpojumu organizēšanas un samaksas kārtība""  6. pielikumā noteiktajiem tarifiem</t>
  </si>
  <si>
    <t>*** paredzot, ka  Ministru kabineta noteikumu projekta "Grozījumi Ministru kabineta 2018.gada 28.augusta noteikumos Nr.555 „Veselības aprūpes pakalpojumu organizēšanas un samaksas kārtība"" stātos spēkā no 2024. gada 1. oktobra</t>
  </si>
  <si>
    <t>** aprēķinātais viena pacienta vidējais tarifs, mainot apmaksas modeli no tarifa uz gultas dienas tarifu + saistošās manipulācijas</t>
  </si>
  <si>
    <t>Plānotais finansējums 2024.gadam, euro</t>
  </si>
  <si>
    <t>Prognozētā pacientu skaita izpilde 2024.gada 9.mēneši</t>
  </si>
  <si>
    <t>Prognozētais finansējums 2024.gada 9.mēneši, euro</t>
  </si>
  <si>
    <t>Prognozētā pacientu skaita izpilde (2024.gada oktobris - decembris)***</t>
  </si>
  <si>
    <t>Prognozētais finansējums (2024.gada oktobris - decembris), euro</t>
  </si>
  <si>
    <t>Prognozētā pacientu skaita izpilde, 2024.gads</t>
  </si>
  <si>
    <t>Plānotais pacientu skaits, 2024.gads</t>
  </si>
  <si>
    <t>Prognozētā pacientu skaita izpilde 2025.gadā</t>
  </si>
  <si>
    <t>Ilgstoši mākslīgi ventilējamā pacienta medicīniskā rehabilitācija</t>
  </si>
  <si>
    <t>Atlikums KOPĀ</t>
  </si>
  <si>
    <t>4.pielikums MK noteikumu projekta "Grozījumi Ministru kabineta 2018.gada 28.augusta noteikumos Nr.555 „Veselības aprūpes pakalpojumu organizēšanas un samaksas kārtība"" anotācijai</t>
  </si>
  <si>
    <t>Nepieciešamais finansējums 2024. gadā, euro</t>
  </si>
  <si>
    <t>Nepieciešamais finansējums2025.gadā, euro</t>
  </si>
  <si>
    <t>Tarifs, euro</t>
  </si>
  <si>
    <t>Plānotais finansējums 2024.gadā, euro</t>
  </si>
  <si>
    <t>Pacientu skaits,  izpilde 2024.gada 6.mēneši</t>
  </si>
  <si>
    <t>Pacientu skaits,  izpilde 2024. gada 6.mēneši</t>
  </si>
  <si>
    <t>Programmai “Ilgstoši mākslīgi ventilējama pacienta medicīniskā rehabilitācija”, kuru nodrošina VSIA “Nacionālais rehabilitācijas centrs “Vaivari”” ietvertie viena pacienta ārstēšanas tarifi tiek aizstāti ar gultasdienas tarifu 118,07 (papildus samaksa par programmai saistošajām manipulācijām)</t>
  </si>
  <si>
    <t>*atbilstoši Ministru kabineta 2018.gada 28.augusta noteikumos Nr.555 „Veselības aprūpes pakalpojumu organizēšanas un samaksas kārtība""  6. pielikumā noteiktajiem tarifiem</t>
  </si>
  <si>
    <t>**aprēķinātais viena pacienta vidējais tarifs, mainot apmaksas modeli no tarifa uz gultas dienas tarifu + saistošās manipulācijas</t>
  </si>
  <si>
    <t>Pacientu skaits, izpilde 2024.gada 6 mēneši</t>
  </si>
  <si>
    <t>Prognozētā pacientu skaita izpilde 2024.gada 9 mēneši</t>
  </si>
  <si>
    <t>***paredzot, ka  Ministru kabineta noteikumu projekta "Grozījumi Ministru kabineta 2018.gada 28.augusta noteikumos Nr.555 „Veselības aprūpes pakalpojumu organizēšanas un samaksas kārtība"" stātos spēkā no 2024. gada 1. oktobra</t>
  </si>
  <si>
    <t xml:space="preserve">Prognozētā pacientu skaita izpilde 2024.gada 12 mēnešos un turpmāk ik gadu </t>
  </si>
  <si>
    <t>2024.gads</t>
  </si>
  <si>
    <t>2025.gads un turpmāk ik gadu</t>
  </si>
  <si>
    <t xml:space="preserve">Finansējums, kas novirzīts programmas "Rehabilitācija pacientiem ar muguras samadzeņu šķērsbojājumu (spinālie pacienti)" apmaksas modeļa maiņai </t>
  </si>
  <si>
    <t>Savukārt atlikusī neapgūtā summa 2024.gadā 202 543 euro (264 957 euro – 62 414 euro) un 2025.gadā un turpmāk ik gadu 7 500 euro (264 957 euro – 257 457 euro) tiks pārdalīta budžeta  apakšprogrammas ietvaros nestandarta endoprotēžu izdevumu segšanai. Tiek prognozēts, ka šāds pats finanšu līdzekļu atlikums un finanšu līdzekļu pārvirzīšanas princips vienas pakalpojumu programmas ietvaros tiks saglabāts arī 2025.gadā un turpmāk ik gadu.</t>
  </si>
  <si>
    <t>Savukārt atlikusī neapgūtā summa 2024.gadā 109 724 euro (145 903 euro – 36 179 euro) un 2025.gadā un turpmāk ik gadu 1 187 euro (145 903 euro – 144 716 euro) tiks pārdalīta budžeta  apakšprogrammas ietvaros akūtās rehabilitācijas nodrošināšanai jaukta tipa gultās. Tiek prognozēts, ka šāds pats finanšu līdzekļu atlikums un finanšu līdzekļu pārvirzīšanas princips vienas pakalpojumu programmas ietvaros tiks saglabāts arī 2025.gadā un turpmāk ik gadu.</t>
  </si>
  <si>
    <t>Savukārt atlikusī neapgūtā summa 2024.gadā 282 586 euro (287 110 euro – 4 524 euro) un 2025.gadā un turpmāk ik gadu 243 188 euro (287 110 euro – 43 922 euro) tiks pārdalīta budžeta apakšprogrammas ietvaros,  akūtās rehabilitācijas nodrošināšanai jaukta tipa gultās. Tiek prognozēts, ka šāds pats finanšu līdzekļu atlikums un finanšu līdzekļu pārvirzīšanas princips vienas pakalpojumu programmas ietvaros tiks saglabāts arī 2025.gadā un turpmāk ik gadu.</t>
  </si>
  <si>
    <t>Savukārt atlikusī neapgūtā summa 2024.gadā 273 794 euro (282 586 euro – 8 792 euro) un 2025.gadā un turpmāk ik gadu 234 396  euro (243 188 euro – 8 792 euro) tiks pārdalīta budžeta apakšprogrammas ietvaros,  akūtās rehabilitācijas nodrošināšanai jaukta tipa gultās. Tiek prognozēts, ka šāds pats finanšu līdzekļu atlikums un finanšu līdzekļu pārvirzīšanas princips vienas pakalpojumu programmas ietvaros tiks saglabāts arī 2025.gadā un turpmāk ik gadu.</t>
  </si>
  <si>
    <t>Izveidoti jauni dienas stacionārā sniedzami veselības aprūpes pakalpojumi ilgstošas ķīmijterapijas, imūnterapijas u.tml. terapiju pacientiem (gan pieaugušajiem, gan arī bērniem)</t>
  </si>
  <si>
    <t>Pacientu skaits, 2024.gada trīs mēnešos</t>
  </si>
  <si>
    <t>Prognozētais pacientu skaits 2024.gada 12 mēnešos</t>
  </si>
  <si>
    <t>Nepieciešamais finansējums 2024. gada (oktobris - novembris), euro</t>
  </si>
  <si>
    <t>Nepieciešamais finansējums 2025. gadam un turpmāk ik gadu, euro</t>
  </si>
  <si>
    <t>60075*</t>
  </si>
  <si>
    <t xml:space="preserve">*Manipulācija ir dienas stacionāra gultasdienas manipulācija, kura tiek kodēta klāt visiem dienas stacionāra pakalpojumiem
 </t>
  </si>
  <si>
    <t>Pacientu skaits 2024.gada sešos mēnešos, izpilde</t>
  </si>
  <si>
    <t xml:space="preserve"> Plānotais pacientu skaits 2024. gadā</t>
  </si>
  <si>
    <t>Finanšu ietekmes aprēķins:</t>
  </si>
  <si>
    <t>Prognozētais pacientu skaits 2024.gada 12 mēnešos un turpmāk ik gadu</t>
  </si>
  <si>
    <t>Prognozētā finansējuma izpilde 2024.gada 12 mēnešos un turpmāk ik gadu, euro</t>
  </si>
  <si>
    <t>Finansējums 2024.gada sešos mēnešos,  izpilde, euro</t>
  </si>
  <si>
    <t>Savukārt atlikusī neapgūtā summa 2024.gadā 50 852 euro (67 774 euro – 16 922 euro) un 2025.gadā un turpmāk ik gadu 87  euro (67 774 euro – 67 687 euro) tiks pārdalīta budžeta apakšprogrammas ietvaros vispārējiem ķirurģiskiem pakalpojumiem dienas stacionārā un bērnu ķirurģija dienas stacionārā. Tiek prognozēts, ka šāds pats finanšu līdzekļu atlikums un finanšu līdzekļu pārvirzīšanas princips vienas pakalpojumu programmas ietvaros tiks saglabāts arī 2025.gadā un turpmāk ik gadu.</t>
  </si>
  <si>
    <t>5.pielikums MK noteikumu projekta "Grozījumi Ministru kabineta 2018.gada 28.augusta noteikumos Nr.555 „Veselības aprūpes pakalpojumu organizēšanas un samaksas kārtība"" anotācijai</t>
  </si>
  <si>
    <t xml:space="preserve">Manipulācijas, kuru pielietojums samazināsies, jo tiks veikta "portu" ievietošana </t>
  </si>
  <si>
    <t>Kopā, euro</t>
  </si>
  <si>
    <t>apakšprogramma 33.16.00 “Pārējo ambulatoro veselības aprūpes pakalpojumu nodrošināšana”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</si>
</sst>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21" x14ac:knownFonts="1">
    <font>
      <sz val="11"/>
      <color theme="1"/>
      <name val="Aptos Narrow"/>
      <family val="2"/>
      <charset val="186"/>
      <scheme val="minor"/>
    </font>
    <font>
      <sz val="11"/>
      <color theme="1"/>
      <name val="Aptos Narrow"/>
      <family val="2"/>
      <charset val="186"/>
      <scheme val="minor"/>
    </font>
    <font>
      <b/>
      <sz val="10"/>
      <color theme="1"/>
      <name val="Times New Roman"/>
      <family val="1"/>
      <charset val="186"/>
    </font>
    <font>
      <sz val="10"/>
      <color theme="1"/>
      <name val="Times New Roman"/>
      <family val="1"/>
      <charset val="186"/>
    </font>
    <font>
      <b/>
      <sz val="10"/>
      <name val="Times New Roman"/>
      <family val="1"/>
      <charset val="186"/>
    </font>
    <font>
      <sz val="10"/>
      <name val="Times New Roman"/>
      <family val="1"/>
      <charset val="186"/>
    </font>
    <font>
      <sz val="10"/>
      <color rgb="FFFF0000"/>
      <name val="Times New Roman"/>
      <family val="1"/>
      <charset val="186"/>
    </font>
    <font>
      <i/>
      <sz val="10"/>
      <color theme="1"/>
      <name val="Times New Roman"/>
      <family val="1"/>
      <charset val="186"/>
    </font>
    <font>
      <b/>
      <sz val="10"/>
      <color theme="1"/>
      <name val="Times New Roman"/>
      <family val="1"/>
    </font>
    <font>
      <i/>
      <sz val="10"/>
      <color theme="1"/>
      <name val="Times New Roman"/>
      <family val="1"/>
    </font>
    <font>
      <b/>
      <sz val="10"/>
      <name val="Times New Roman"/>
      <family val="1"/>
    </font>
    <font>
      <sz val="10"/>
      <color theme="1"/>
      <name val="Times New Roman"/>
      <family val="1"/>
    </font>
    <font>
      <i/>
      <sz val="8"/>
      <color theme="1"/>
      <name val="Times New Roman"/>
      <family val="1"/>
      <charset val="186"/>
    </font>
    <font>
      <sz val="10"/>
      <name val="Arial"/>
      <family val="2"/>
      <charset val="186"/>
    </font>
    <font>
      <b/>
      <sz val="11"/>
      <color theme="1"/>
      <name val="Times New Roman"/>
      <family val="1"/>
    </font>
    <font>
      <sz val="11"/>
      <color theme="1"/>
      <name val="Times New Roman"/>
      <family val="1"/>
    </font>
    <font>
      <b/>
      <sz val="12"/>
      <color theme="1"/>
      <name val="Times New Roman"/>
      <family val="1"/>
    </font>
    <font>
      <sz val="11"/>
      <color rgb="FF000000"/>
      <name val="Times New Roman"/>
      <family val="1"/>
    </font>
    <font>
      <b/>
      <sz val="11"/>
      <color rgb="FF000000"/>
      <name val="Times New Roman"/>
      <family val="1"/>
    </font>
    <font>
      <i/>
      <sz val="11"/>
      <color theme="1"/>
      <name val="Times New Roman"/>
      <family val="1"/>
    </font>
    <font>
      <sz val="11"/>
      <name val="Times New Roman"/>
      <family val="1"/>
    </font>
  </fonts>
  <fills count="5">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9" tint="0.79998168889431442"/>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6">
    <xf numFmtId="0" fontId="0"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3" fillId="0" borderId="0"/>
  </cellStyleXfs>
  <cellXfs count="129">
    <xf numFmtId="0" fontId="0" fillId="0" borderId="0" xfId="0"/>
    <xf numFmtId="0" fontId="2" fillId="0" borderId="0" xfId="0" applyFont="1"/>
    <xf numFmtId="0" fontId="3" fillId="0" borderId="0" xfId="0" applyFont="1"/>
    <xf numFmtId="0" fontId="3" fillId="0" borderId="1" xfId="0" applyFont="1" applyBorder="1"/>
    <xf numFmtId="0" fontId="7" fillId="0" borderId="0" xfId="0" applyFont="1"/>
    <xf numFmtId="0" fontId="2" fillId="0" borderId="1" xfId="0" applyFont="1" applyBorder="1"/>
    <xf numFmtId="3"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8" fillId="0" borderId="0" xfId="0" applyFont="1"/>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1" fillId="0" borderId="1" xfId="0" applyFont="1" applyBorder="1" applyAlignment="1">
      <alignment horizontal="center" vertical="center"/>
    </xf>
    <xf numFmtId="164" fontId="11" fillId="0" borderId="1" xfId="1" applyNumberFormat="1" applyFont="1" applyBorder="1" applyAlignment="1">
      <alignment horizontal="center" vertical="center"/>
    </xf>
    <xf numFmtId="164" fontId="3" fillId="0" borderId="1" xfId="1" applyNumberFormat="1" applyFont="1" applyBorder="1" applyAlignment="1">
      <alignment horizontal="center" vertical="center"/>
    </xf>
    <xf numFmtId="164" fontId="3" fillId="0" borderId="1" xfId="0" applyNumberFormat="1" applyFont="1" applyBorder="1"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0" xfId="0" applyFont="1" applyAlignment="1">
      <alignment horizontal="center" vertical="center"/>
    </xf>
    <xf numFmtId="164" fontId="3" fillId="0" borderId="0" xfId="0" applyNumberFormat="1" applyFont="1"/>
    <xf numFmtId="0" fontId="6" fillId="0" borderId="0" xfId="0" applyFont="1"/>
    <xf numFmtId="0" fontId="3" fillId="0" borderId="1" xfId="0" applyFont="1" applyBorder="1" applyAlignment="1">
      <alignment wrapText="1"/>
    </xf>
    <xf numFmtId="164" fontId="3" fillId="0" borderId="1" xfId="0" applyNumberFormat="1" applyFont="1" applyBorder="1"/>
    <xf numFmtId="164" fontId="2" fillId="0" borderId="1" xfId="0" applyNumberFormat="1" applyFont="1" applyBorder="1"/>
    <xf numFmtId="164" fontId="3" fillId="0" borderId="1" xfId="1" applyNumberFormat="1" applyFont="1" applyFill="1" applyBorder="1"/>
    <xf numFmtId="164" fontId="10" fillId="0" borderId="1" xfId="1" applyNumberFormat="1" applyFont="1" applyBorder="1" applyAlignment="1">
      <alignment horizontal="center" vertical="center"/>
    </xf>
    <xf numFmtId="0" fontId="12" fillId="0" borderId="0" xfId="0" applyFont="1" applyAlignment="1">
      <alignment horizontal="left" vertical="center"/>
    </xf>
    <xf numFmtId="0" fontId="12" fillId="0" borderId="0" xfId="0" applyFont="1"/>
    <xf numFmtId="4" fontId="3" fillId="0" borderId="1" xfId="0" applyNumberFormat="1" applyFont="1" applyBorder="1"/>
    <xf numFmtId="0" fontId="4" fillId="2" borderId="1" xfId="0" applyFont="1" applyFill="1" applyBorder="1" applyAlignment="1">
      <alignment horizontal="center" vertical="center" wrapText="1"/>
    </xf>
    <xf numFmtId="164" fontId="4" fillId="0" borderId="1" xfId="1" applyNumberFormat="1" applyFont="1" applyBorder="1" applyAlignment="1">
      <alignment horizontal="center" vertical="center"/>
    </xf>
    <xf numFmtId="0" fontId="3" fillId="0" borderId="0" xfId="0" applyFont="1" applyAlignment="1">
      <alignment horizontal="left" vertical="center" wrapText="1"/>
    </xf>
    <xf numFmtId="0" fontId="2" fillId="0" borderId="1" xfId="0" applyFont="1" applyBorder="1" applyAlignment="1">
      <alignment horizontal="left" wrapText="1"/>
    </xf>
    <xf numFmtId="0" fontId="8" fillId="0" borderId="0" xfId="0" applyFont="1" applyAlignment="1">
      <alignment horizontal="center" vertical="center" wrapText="1"/>
    </xf>
    <xf numFmtId="0" fontId="3" fillId="0" borderId="1" xfId="0" applyFont="1" applyBorder="1" applyAlignment="1">
      <alignment horizontal="center"/>
    </xf>
    <xf numFmtId="0" fontId="8" fillId="0" borderId="0" xfId="0" applyFont="1" applyAlignment="1">
      <alignment horizontal="center" vertical="center"/>
    </xf>
    <xf numFmtId="0" fontId="2" fillId="3" borderId="0" xfId="0" applyFont="1" applyFill="1" applyBorder="1" applyAlignment="1">
      <alignment horizontal="center" vertical="center" wrapText="1"/>
    </xf>
    <xf numFmtId="0" fontId="3" fillId="3" borderId="0" xfId="0" applyFont="1" applyFill="1" applyBorder="1" applyAlignment="1">
      <alignment horizontal="center" vertical="center"/>
    </xf>
    <xf numFmtId="0" fontId="7" fillId="0" borderId="0" xfId="0" applyFont="1" applyAlignment="1">
      <alignment horizontal="left" vertical="center" wrapText="1"/>
    </xf>
    <xf numFmtId="0" fontId="7" fillId="0" borderId="2" xfId="0" applyFont="1" applyBorder="1" applyAlignment="1">
      <alignment horizontal="left" vertical="center" wrapText="1"/>
    </xf>
    <xf numFmtId="164" fontId="3" fillId="0" borderId="1" xfId="1" applyNumberFormat="1" applyFont="1" applyBorder="1" applyAlignment="1">
      <alignment vertical="center"/>
    </xf>
    <xf numFmtId="164" fontId="3" fillId="0" borderId="1" xfId="0" applyNumberFormat="1" applyFont="1" applyBorder="1" applyAlignment="1">
      <alignment vertical="center"/>
    </xf>
    <xf numFmtId="164" fontId="5" fillId="0" borderId="1" xfId="1" applyNumberFormat="1" applyFont="1" applyBorder="1" applyAlignment="1">
      <alignment vertical="center"/>
    </xf>
    <xf numFmtId="164" fontId="10" fillId="0" borderId="1" xfId="0" applyNumberFormat="1" applyFont="1" applyBorder="1" applyAlignment="1">
      <alignment vertical="center"/>
    </xf>
    <xf numFmtId="0" fontId="9" fillId="0" borderId="0" xfId="0" applyFont="1" applyAlignment="1">
      <alignment horizontal="right" vertical="center"/>
    </xf>
    <xf numFmtId="0" fontId="9" fillId="0" borderId="0" xfId="0" applyFont="1" applyAlignment="1">
      <alignment horizontal="right"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0" borderId="3" xfId="0" applyFont="1" applyBorder="1" applyAlignment="1">
      <alignment horizontal="center"/>
    </xf>
    <xf numFmtId="0" fontId="3" fillId="0" borderId="4" xfId="0" applyFont="1" applyBorder="1" applyAlignment="1">
      <alignment horizontal="center"/>
    </xf>
    <xf numFmtId="0" fontId="11" fillId="0" borderId="0" xfId="0" applyFont="1" applyAlignment="1">
      <alignment horizontal="left" vertical="center" wrapText="1"/>
    </xf>
    <xf numFmtId="0" fontId="2" fillId="3" borderId="0" xfId="0" applyFont="1" applyFill="1" applyBorder="1" applyAlignment="1">
      <alignment horizontal="center" vertical="center" wrapText="1"/>
    </xf>
    <xf numFmtId="0" fontId="10" fillId="2" borderId="1" xfId="0" applyFont="1" applyFill="1" applyBorder="1" applyAlignment="1">
      <alignment horizontal="center" vertical="center" wrapText="1"/>
    </xf>
    <xf numFmtId="164" fontId="8" fillId="0" borderId="1" xfId="1" applyNumberFormat="1" applyFont="1" applyBorder="1" applyAlignment="1">
      <alignment horizontal="center" vertical="center"/>
    </xf>
    <xf numFmtId="43" fontId="3" fillId="0" borderId="1" xfId="1" applyFont="1" applyBorder="1"/>
    <xf numFmtId="0" fontId="11" fillId="0" borderId="0" xfId="0" applyFont="1" applyAlignment="1">
      <alignment horizontal="left"/>
    </xf>
    <xf numFmtId="0" fontId="14" fillId="0" borderId="0" xfId="0" applyFont="1" applyAlignment="1">
      <alignment horizontal="center" vertical="center" wrapText="1"/>
    </xf>
    <xf numFmtId="0" fontId="9" fillId="0" borderId="0" xfId="0" applyFont="1" applyAlignment="1">
      <alignment horizontal="right"/>
    </xf>
    <xf numFmtId="3" fontId="3" fillId="0" borderId="3" xfId="0" applyNumberFormat="1" applyFont="1" applyBorder="1" applyAlignment="1">
      <alignment horizontal="center" vertical="center"/>
    </xf>
    <xf numFmtId="3" fontId="3" fillId="0" borderId="4" xfId="0" applyNumberFormat="1" applyFont="1" applyBorder="1" applyAlignment="1">
      <alignment horizontal="center" vertical="center"/>
    </xf>
    <xf numFmtId="0" fontId="2" fillId="0" borderId="3" xfId="0" applyFont="1" applyBorder="1" applyAlignment="1">
      <alignment horizontal="center"/>
    </xf>
    <xf numFmtId="0" fontId="2" fillId="0" borderId="4" xfId="0" applyFont="1" applyBorder="1" applyAlignment="1">
      <alignment horizontal="center"/>
    </xf>
    <xf numFmtId="0" fontId="15" fillId="0" borderId="0" xfId="0" applyFont="1" applyAlignment="1">
      <alignment horizontal="left" vertical="center" wrapText="1"/>
    </xf>
    <xf numFmtId="0" fontId="16" fillId="0" borderId="0" xfId="0" applyFont="1" applyAlignment="1">
      <alignment horizontal="center"/>
    </xf>
    <xf numFmtId="0" fontId="15" fillId="0" borderId="0" xfId="0" applyFont="1"/>
    <xf numFmtId="0" fontId="17" fillId="4" borderId="1" xfId="4" applyFont="1" applyFill="1" applyBorder="1" applyAlignment="1">
      <alignment horizontal="center" vertical="center" wrapText="1"/>
    </xf>
    <xf numFmtId="3" fontId="17" fillId="4" borderId="1" xfId="4" applyNumberFormat="1" applyFont="1" applyFill="1" applyBorder="1" applyAlignment="1">
      <alignment horizontal="center" vertical="center" wrapText="1"/>
    </xf>
    <xf numFmtId="3" fontId="17" fillId="4" borderId="5" xfId="4" applyNumberFormat="1" applyFont="1" applyFill="1" applyBorder="1" applyAlignment="1">
      <alignment horizontal="center" vertical="center" wrapText="1"/>
    </xf>
    <xf numFmtId="3" fontId="17" fillId="4" borderId="6" xfId="4" applyNumberFormat="1" applyFont="1" applyFill="1" applyBorder="1" applyAlignment="1">
      <alignment horizontal="center" vertical="center" wrapText="1"/>
    </xf>
    <xf numFmtId="0" fontId="17" fillId="0" borderId="1" xfId="4" applyFont="1" applyBorder="1" applyAlignment="1">
      <alignment horizontal="center" vertical="center" wrapText="1"/>
    </xf>
    <xf numFmtId="4" fontId="17" fillId="0" borderId="1" xfId="4" applyNumberFormat="1" applyFont="1" applyBorder="1" applyAlignment="1">
      <alignment horizontal="center" vertical="center" wrapText="1"/>
    </xf>
    <xf numFmtId="3" fontId="17" fillId="0" borderId="1" xfId="4" applyNumberFormat="1" applyFont="1" applyBorder="1" applyAlignment="1">
      <alignment horizontal="center" vertical="center" wrapText="1"/>
    </xf>
    <xf numFmtId="0" fontId="15" fillId="0" borderId="1" xfId="0" applyFont="1" applyBorder="1"/>
    <xf numFmtId="0" fontId="15" fillId="0" borderId="1" xfId="0" applyFont="1" applyBorder="1" applyAlignment="1">
      <alignment horizontal="center" vertical="center"/>
    </xf>
    <xf numFmtId="0" fontId="15" fillId="0" borderId="1" xfId="0" applyFont="1" applyBorder="1" applyAlignment="1">
      <alignment vertical="center" wrapText="1"/>
    </xf>
    <xf numFmtId="4" fontId="15" fillId="0" borderId="1" xfId="0" applyNumberFormat="1" applyFont="1" applyBorder="1" applyAlignment="1">
      <alignment horizontal="center" vertical="center"/>
    </xf>
    <xf numFmtId="3" fontId="15" fillId="0" borderId="1" xfId="0" applyNumberFormat="1" applyFont="1" applyBorder="1" applyAlignment="1">
      <alignment horizontal="center" vertical="center"/>
    </xf>
    <xf numFmtId="4" fontId="15" fillId="0" borderId="0" xfId="0" applyNumberFormat="1" applyFont="1"/>
    <xf numFmtId="3" fontId="15" fillId="0" borderId="1" xfId="0" applyNumberFormat="1" applyFont="1" applyBorder="1"/>
    <xf numFmtId="3" fontId="18" fillId="4" borderId="1" xfId="4" applyNumberFormat="1" applyFont="1" applyFill="1" applyBorder="1" applyAlignment="1">
      <alignment horizontal="right" vertical="center" wrapText="1"/>
    </xf>
    <xf numFmtId="3" fontId="18" fillId="4" borderId="1" xfId="4" applyNumberFormat="1" applyFont="1" applyFill="1" applyBorder="1" applyAlignment="1">
      <alignment horizontal="center" vertical="center" wrapText="1"/>
    </xf>
    <xf numFmtId="0" fontId="15" fillId="0" borderId="1" xfId="0" applyFont="1" applyBorder="1" applyAlignment="1">
      <alignment vertical="center"/>
    </xf>
    <xf numFmtId="0" fontId="15" fillId="0" borderId="0" xfId="0" applyFont="1" applyAlignment="1">
      <alignment horizontal="left" vertical="center" wrapText="1"/>
    </xf>
    <xf numFmtId="0" fontId="14" fillId="0" borderId="7" xfId="0" applyFont="1" applyBorder="1" applyAlignment="1">
      <alignment horizontal="left" vertical="center" wrapText="1"/>
    </xf>
    <xf numFmtId="0" fontId="16" fillId="0" borderId="0" xfId="0" applyFont="1" applyAlignment="1">
      <alignment horizontal="center"/>
    </xf>
    <xf numFmtId="0" fontId="16" fillId="0" borderId="7" xfId="0" applyFont="1" applyBorder="1" applyAlignment="1">
      <alignment horizontal="left"/>
    </xf>
    <xf numFmtId="3" fontId="15" fillId="0" borderId="0" xfId="0" applyNumberFormat="1" applyFont="1"/>
    <xf numFmtId="0" fontId="19" fillId="0" borderId="0" xfId="0" applyFont="1" applyAlignment="1">
      <alignment horizontal="right"/>
    </xf>
    <xf numFmtId="0" fontId="19" fillId="0" borderId="0" xfId="0" applyFont="1" applyAlignment="1">
      <alignment horizontal="right" vertical="center" wrapText="1"/>
    </xf>
    <xf numFmtId="0" fontId="14" fillId="2" borderId="1" xfId="0" applyFont="1" applyFill="1" applyBorder="1" applyAlignment="1">
      <alignment horizontal="center" wrapText="1"/>
    </xf>
    <xf numFmtId="0" fontId="14" fillId="2" borderId="1" xfId="0" applyFont="1" applyFill="1" applyBorder="1" applyAlignment="1">
      <alignment horizontal="center" vertical="center" wrapText="1"/>
    </xf>
    <xf numFmtId="3" fontId="15" fillId="0" borderId="5" xfId="0" applyNumberFormat="1" applyFont="1" applyBorder="1" applyAlignment="1">
      <alignment horizontal="center" vertical="center"/>
    </xf>
    <xf numFmtId="3" fontId="14" fillId="0" borderId="1" xfId="0" applyNumberFormat="1" applyFont="1" applyBorder="1"/>
    <xf numFmtId="3" fontId="15" fillId="0" borderId="0" xfId="0" applyNumberFormat="1" applyFont="1" applyBorder="1"/>
    <xf numFmtId="3" fontId="19" fillId="0" borderId="2" xfId="0" applyNumberFormat="1" applyFont="1" applyBorder="1" applyAlignment="1">
      <alignment horizontal="right"/>
    </xf>
    <xf numFmtId="0" fontId="17" fillId="0" borderId="1" xfId="4" applyFont="1" applyBorder="1" applyAlignment="1">
      <alignment horizontal="left" vertical="center" wrapText="1"/>
    </xf>
    <xf numFmtId="0" fontId="11" fillId="0" borderId="0" xfId="0" applyFont="1"/>
    <xf numFmtId="0" fontId="8" fillId="2" borderId="1" xfId="0" applyFont="1" applyFill="1" applyBorder="1" applyAlignment="1">
      <alignment horizontal="center" vertical="center"/>
    </xf>
    <xf numFmtId="0" fontId="8" fillId="3" borderId="0" xfId="0" applyFont="1" applyFill="1" applyBorder="1" applyAlignment="1">
      <alignment horizontal="center" vertical="center" wrapText="1"/>
    </xf>
    <xf numFmtId="0" fontId="11" fillId="0" borderId="1" xfId="0" applyFont="1" applyBorder="1" applyAlignment="1">
      <alignment horizontal="center" vertical="center" wrapText="1"/>
    </xf>
    <xf numFmtId="3" fontId="11" fillId="0" borderId="1" xfId="0" applyNumberFormat="1" applyFont="1" applyBorder="1" applyAlignment="1">
      <alignment horizontal="center" vertical="center"/>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1" fillId="0" borderId="1" xfId="0" applyFont="1" applyBorder="1" applyAlignment="1">
      <alignment wrapText="1"/>
    </xf>
    <xf numFmtId="3" fontId="11" fillId="0" borderId="3" xfId="0" applyNumberFormat="1" applyFont="1" applyBorder="1" applyAlignment="1">
      <alignment horizontal="center" vertical="center"/>
    </xf>
    <xf numFmtId="3" fontId="11" fillId="0" borderId="4" xfId="0" applyNumberFormat="1" applyFont="1" applyBorder="1" applyAlignment="1">
      <alignment horizontal="center" vertical="center"/>
    </xf>
    <xf numFmtId="164" fontId="11" fillId="0" borderId="3" xfId="0" applyNumberFormat="1" applyFont="1" applyBorder="1" applyAlignment="1">
      <alignment horizontal="center" vertical="center"/>
    </xf>
    <xf numFmtId="164" fontId="11" fillId="0" borderId="4" xfId="0" applyNumberFormat="1" applyFont="1" applyBorder="1" applyAlignment="1">
      <alignment horizontal="center" vertical="center"/>
    </xf>
    <xf numFmtId="0" fontId="20" fillId="0" borderId="0" xfId="0" applyFont="1"/>
    <xf numFmtId="0" fontId="8" fillId="0" borderId="1" xfId="0" applyFont="1" applyBorder="1"/>
    <xf numFmtId="0" fontId="8" fillId="0" borderId="3" xfId="0" applyFont="1" applyBorder="1" applyAlignment="1">
      <alignment horizontal="center"/>
    </xf>
    <xf numFmtId="0" fontId="8" fillId="0" borderId="4" xfId="0" applyFont="1" applyBorder="1" applyAlignment="1">
      <alignment horizontal="center"/>
    </xf>
    <xf numFmtId="164" fontId="8" fillId="0" borderId="3" xfId="0" applyNumberFormat="1" applyFont="1" applyBorder="1" applyAlignment="1">
      <alignment horizontal="center"/>
    </xf>
    <xf numFmtId="164" fontId="8" fillId="0" borderId="4" xfId="0" applyNumberFormat="1" applyFont="1" applyBorder="1" applyAlignment="1">
      <alignment horizontal="center"/>
    </xf>
    <xf numFmtId="0" fontId="11" fillId="0" borderId="5" xfId="0" applyFont="1" applyBorder="1" applyAlignment="1">
      <alignment horizontal="left" vertical="center" wrapText="1"/>
    </xf>
    <xf numFmtId="0" fontId="8" fillId="0" borderId="3" xfId="0" applyFont="1" applyBorder="1" applyAlignment="1">
      <alignment horizontal="center"/>
    </xf>
    <xf numFmtId="0" fontId="8" fillId="0" borderId="4" xfId="0" applyFont="1" applyBorder="1" applyAlignment="1">
      <alignment horizontal="center"/>
    </xf>
    <xf numFmtId="164" fontId="8" fillId="2" borderId="1" xfId="0" applyNumberFormat="1" applyFont="1" applyFill="1" applyBorder="1" applyAlignment="1">
      <alignment horizontal="center" vertical="center"/>
    </xf>
    <xf numFmtId="0" fontId="11" fillId="0" borderId="6" xfId="0" applyFont="1" applyBorder="1" applyAlignment="1">
      <alignment horizontal="left" vertical="center" wrapText="1"/>
    </xf>
    <xf numFmtId="0" fontId="11" fillId="0" borderId="1" xfId="0" applyFont="1" applyBorder="1"/>
    <xf numFmtId="0" fontId="15" fillId="0" borderId="3" xfId="0" applyFont="1" applyBorder="1" applyAlignment="1">
      <alignment horizontal="center"/>
    </xf>
    <xf numFmtId="0" fontId="15" fillId="0" borderId="4" xfId="0" applyFont="1" applyBorder="1" applyAlignment="1">
      <alignment horizontal="center"/>
    </xf>
    <xf numFmtId="0" fontId="14" fillId="0" borderId="3" xfId="0" applyFont="1" applyBorder="1" applyAlignment="1">
      <alignment horizontal="center"/>
    </xf>
    <xf numFmtId="0" fontId="14" fillId="0" borderId="4" xfId="0" applyFont="1" applyBorder="1" applyAlignment="1">
      <alignment horizontal="center"/>
    </xf>
    <xf numFmtId="0" fontId="14" fillId="0" borderId="1" xfId="0" applyFont="1" applyBorder="1"/>
    <xf numFmtId="164" fontId="14" fillId="0" borderId="1" xfId="0" applyNumberFormat="1" applyFont="1" applyBorder="1"/>
    <xf numFmtId="164" fontId="14" fillId="3" borderId="1" xfId="0" applyNumberFormat="1" applyFont="1" applyFill="1" applyBorder="1"/>
    <xf numFmtId="164" fontId="15" fillId="0" borderId="1" xfId="1" applyNumberFormat="1" applyFont="1" applyBorder="1" applyAlignment="1">
      <alignment horizontal="center" vertical="center"/>
    </xf>
  </cellXfs>
  <cellStyles count="6">
    <cellStyle name="Comma" xfId="1" builtinId="3"/>
    <cellStyle name="Comma 2" xfId="2" xr:uid="{9D711242-5CE1-4007-8506-C4AC4061FE37}"/>
    <cellStyle name="Comma 3" xfId="3" xr:uid="{8BD88BA6-A896-4A6E-9C89-36F3700DB411}"/>
    <cellStyle name="Normal" xfId="0" builtinId="0"/>
    <cellStyle name="Normal 10 2 2" xfId="5" xr:uid="{98764263-7A2B-4F2B-9703-DF2FAEC1A4B7}"/>
    <cellStyle name="Normal 3 10" xfId="4" xr:uid="{891B86B6-4832-4B54-88B0-13DCF18A43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2A845-0513-43D0-A952-AE2446C0B110}">
  <sheetPr>
    <tabColor theme="9" tint="0.79998168889431442"/>
  </sheetPr>
  <dimension ref="A1:K20"/>
  <sheetViews>
    <sheetView zoomScale="71" zoomScaleNormal="71" workbookViewId="0">
      <selection activeCell="A9" sqref="A9:G9"/>
    </sheetView>
  </sheetViews>
  <sheetFormatPr defaultColWidth="8.85546875" defaultRowHeight="12.75" x14ac:dyDescent="0.2"/>
  <cols>
    <col min="1" max="1" width="57.7109375" style="2" customWidth="1"/>
    <col min="2" max="2" width="18" style="2" customWidth="1"/>
    <col min="3" max="3" width="14.42578125" style="2" customWidth="1"/>
    <col min="4" max="4" width="13.28515625" style="2" customWidth="1"/>
    <col min="5" max="6" width="17.28515625" style="2" customWidth="1"/>
    <col min="7" max="7" width="13.5703125" style="2" customWidth="1"/>
    <col min="8" max="8" width="15.28515625" style="2" customWidth="1"/>
    <col min="9" max="9" width="8.85546875" style="2" customWidth="1"/>
    <col min="10" max="16384" width="8.85546875" style="2"/>
  </cols>
  <sheetData>
    <row r="1" spans="1:11" ht="36.75" customHeight="1" x14ac:dyDescent="0.2">
      <c r="F1" s="31" t="s">
        <v>4</v>
      </c>
      <c r="G1" s="31"/>
      <c r="H1" s="31"/>
    </row>
    <row r="2" spans="1:11" ht="21.75" customHeight="1" x14ac:dyDescent="0.2">
      <c r="A2" s="35" t="s">
        <v>12</v>
      </c>
      <c r="B2" s="35"/>
      <c r="C2" s="35"/>
      <c r="D2" s="35"/>
      <c r="E2" s="35"/>
      <c r="F2" s="35"/>
      <c r="G2" s="35"/>
      <c r="H2" s="35"/>
    </row>
    <row r="3" spans="1:11" x14ac:dyDescent="0.2">
      <c r="A3" s="1" t="s">
        <v>13</v>
      </c>
    </row>
    <row r="4" spans="1:11" x14ac:dyDescent="0.2">
      <c r="A4" s="1" t="s">
        <v>17</v>
      </c>
    </row>
    <row r="5" spans="1:11" ht="76.5" x14ac:dyDescent="0.2">
      <c r="A5" s="9" t="s">
        <v>2</v>
      </c>
      <c r="B5" s="10" t="s">
        <v>11</v>
      </c>
      <c r="C5" s="10" t="s">
        <v>23</v>
      </c>
      <c r="D5" s="10" t="s">
        <v>34</v>
      </c>
      <c r="E5" s="10" t="s">
        <v>24</v>
      </c>
      <c r="F5" s="29" t="s">
        <v>42</v>
      </c>
      <c r="G5" s="29" t="s">
        <v>25</v>
      </c>
      <c r="H5" s="36"/>
      <c r="I5" s="16"/>
    </row>
    <row r="6" spans="1:11" ht="25.5" x14ac:dyDescent="0.2">
      <c r="A6" s="17" t="s">
        <v>7</v>
      </c>
      <c r="B6" s="40">
        <v>36179</v>
      </c>
      <c r="C6" s="40">
        <v>2</v>
      </c>
      <c r="D6" s="41">
        <f>C6*2</f>
        <v>4</v>
      </c>
      <c r="E6" s="42">
        <f>B6*D6</f>
        <v>144716</v>
      </c>
      <c r="F6" s="43">
        <f>ROUND((D6/12*3)*B6,0)</f>
        <v>36179</v>
      </c>
      <c r="G6" s="43">
        <f>ROUND(D6*B6,)</f>
        <v>144716</v>
      </c>
      <c r="H6" s="37"/>
    </row>
    <row r="7" spans="1:11" x14ac:dyDescent="0.2">
      <c r="A7" s="4" t="s">
        <v>26</v>
      </c>
      <c r="B7" s="18"/>
      <c r="C7" s="18"/>
      <c r="D7" s="18"/>
      <c r="E7" s="18"/>
      <c r="F7" s="18"/>
      <c r="G7" s="18"/>
    </row>
    <row r="8" spans="1:11" ht="28.5" customHeight="1" x14ac:dyDescent="0.2">
      <c r="A8" s="38" t="s">
        <v>27</v>
      </c>
      <c r="B8" s="38"/>
      <c r="C8" s="38"/>
      <c r="D8" s="38"/>
      <c r="E8" s="38"/>
      <c r="F8" s="38"/>
      <c r="G8" s="38"/>
    </row>
    <row r="9" spans="1:11" x14ac:dyDescent="0.2">
      <c r="A9" s="44" t="s">
        <v>37</v>
      </c>
      <c r="B9" s="44"/>
      <c r="C9" s="44"/>
      <c r="D9" s="44"/>
      <c r="E9" s="44"/>
      <c r="F9" s="44"/>
      <c r="G9" s="44"/>
    </row>
    <row r="10" spans="1:11" x14ac:dyDescent="0.2">
      <c r="A10" s="1" t="s">
        <v>8</v>
      </c>
    </row>
    <row r="11" spans="1:11" ht="51" x14ac:dyDescent="0.2">
      <c r="A11" s="10" t="s">
        <v>9</v>
      </c>
      <c r="B11" s="9" t="s">
        <v>29</v>
      </c>
      <c r="C11" s="10" t="s">
        <v>30</v>
      </c>
      <c r="D11" s="10" t="s">
        <v>31</v>
      </c>
      <c r="E11" s="10" t="s">
        <v>32</v>
      </c>
      <c r="F11" s="46" t="s">
        <v>33</v>
      </c>
      <c r="G11" s="47"/>
      <c r="H11" s="10" t="s">
        <v>38</v>
      </c>
      <c r="I11" s="10" t="s">
        <v>36</v>
      </c>
    </row>
    <row r="12" spans="1:11" ht="15" customHeight="1" x14ac:dyDescent="0.2">
      <c r="A12" s="21" t="s">
        <v>10</v>
      </c>
      <c r="B12" s="3">
        <v>4792.74</v>
      </c>
      <c r="C12" s="24">
        <v>10</v>
      </c>
      <c r="D12" s="24">
        <f>ROUND(B12*C12,)</f>
        <v>47927</v>
      </c>
      <c r="E12" s="34">
        <v>2</v>
      </c>
      <c r="F12" s="48">
        <f>E12*2</f>
        <v>4</v>
      </c>
      <c r="G12" s="49"/>
      <c r="H12" s="24">
        <f>ROUND(F12*B12,)</f>
        <v>19171</v>
      </c>
      <c r="I12" s="22">
        <f>D12-H12</f>
        <v>28756</v>
      </c>
      <c r="J12" s="19"/>
    </row>
    <row r="13" spans="1:11" ht="15" customHeight="1" x14ac:dyDescent="0.2">
      <c r="A13" s="21" t="s">
        <v>21</v>
      </c>
      <c r="B13" s="3">
        <v>7679.44</v>
      </c>
      <c r="C13" s="24">
        <v>211</v>
      </c>
      <c r="D13" s="24">
        <f>B13*C13</f>
        <v>1620361.8399999999</v>
      </c>
      <c r="E13" s="34">
        <v>105</v>
      </c>
      <c r="F13" s="48">
        <f>E13*2</f>
        <v>210</v>
      </c>
      <c r="G13" s="49"/>
      <c r="H13" s="24">
        <f>F13*B13</f>
        <v>1612682.4</v>
      </c>
      <c r="I13" s="22">
        <f>D13-H13</f>
        <v>7679.4399999999441</v>
      </c>
      <c r="J13" s="19"/>
    </row>
    <row r="14" spans="1:11" ht="15" customHeight="1" x14ac:dyDescent="0.2">
      <c r="A14" s="21" t="s">
        <v>22</v>
      </c>
      <c r="B14" s="3">
        <v>13683.5</v>
      </c>
      <c r="C14" s="24">
        <v>22</v>
      </c>
      <c r="D14" s="24">
        <f>ROUND(B14*C14,)</f>
        <v>301037</v>
      </c>
      <c r="E14" s="34">
        <v>7</v>
      </c>
      <c r="F14" s="48">
        <f>E14*2</f>
        <v>14</v>
      </c>
      <c r="G14" s="49"/>
      <c r="H14" s="24">
        <f>F14*B14</f>
        <v>191569</v>
      </c>
      <c r="I14" s="22">
        <f>D14-H14</f>
        <v>109468</v>
      </c>
      <c r="J14" s="19"/>
    </row>
    <row r="15" spans="1:11" x14ac:dyDescent="0.2">
      <c r="A15" s="32" t="s">
        <v>1</v>
      </c>
      <c r="B15" s="32"/>
      <c r="C15" s="32"/>
      <c r="D15" s="32"/>
      <c r="E15" s="32"/>
      <c r="F15" s="32"/>
      <c r="G15" s="32"/>
      <c r="H15" s="32"/>
      <c r="I15" s="23">
        <f>SUM(I12:I14)</f>
        <v>145903.43999999994</v>
      </c>
      <c r="J15" s="19"/>
      <c r="K15" s="19"/>
    </row>
    <row r="16" spans="1:11" ht="15" customHeight="1" x14ac:dyDescent="0.2">
      <c r="A16" s="39" t="s">
        <v>28</v>
      </c>
      <c r="B16" s="39"/>
      <c r="C16" s="39"/>
      <c r="D16" s="39"/>
      <c r="E16" s="39"/>
      <c r="F16" s="39"/>
      <c r="G16" s="39"/>
      <c r="H16" s="39"/>
      <c r="I16" s="39"/>
      <c r="J16" s="19"/>
      <c r="K16" s="19"/>
    </row>
    <row r="17" spans="1:11" x14ac:dyDescent="0.2">
      <c r="A17" s="45" t="s">
        <v>37</v>
      </c>
      <c r="B17" s="45"/>
      <c r="C17" s="45"/>
      <c r="D17" s="45"/>
      <c r="E17" s="45"/>
      <c r="F17" s="45"/>
      <c r="G17" s="45"/>
      <c r="H17" s="45"/>
      <c r="I17" s="45"/>
      <c r="J17" s="19"/>
      <c r="K17" s="19"/>
    </row>
    <row r="18" spans="1:11" ht="42" customHeight="1" x14ac:dyDescent="0.2">
      <c r="A18" s="50" t="s">
        <v>98</v>
      </c>
      <c r="B18" s="50"/>
      <c r="C18" s="50"/>
      <c r="D18" s="50"/>
      <c r="E18" s="50"/>
      <c r="F18" s="50"/>
      <c r="G18" s="50"/>
      <c r="H18" s="50"/>
      <c r="I18" s="50"/>
      <c r="J18" s="19"/>
      <c r="K18" s="19"/>
    </row>
    <row r="20" spans="1:11" ht="48" customHeight="1" x14ac:dyDescent="0.2">
      <c r="A20" s="31"/>
      <c r="B20" s="31"/>
      <c r="C20" s="31"/>
      <c r="D20" s="31"/>
      <c r="E20" s="31"/>
      <c r="F20" s="31"/>
      <c r="G20" s="31"/>
      <c r="H20" s="31"/>
      <c r="I20" s="31"/>
    </row>
  </sheetData>
  <mergeCells count="13">
    <mergeCell ref="A20:I20"/>
    <mergeCell ref="A17:I17"/>
    <mergeCell ref="F11:G11"/>
    <mergeCell ref="F12:G12"/>
    <mergeCell ref="F13:G13"/>
    <mergeCell ref="F14:G14"/>
    <mergeCell ref="A18:I18"/>
    <mergeCell ref="A15:H15"/>
    <mergeCell ref="F1:H1"/>
    <mergeCell ref="A2:H2"/>
    <mergeCell ref="A8:G8"/>
    <mergeCell ref="A16:I16"/>
    <mergeCell ref="A9:G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69AF9-AF21-4D7F-9315-CB1A107F1E68}">
  <sheetPr>
    <tabColor theme="9" tint="0.79998168889431442"/>
  </sheetPr>
  <dimension ref="A1:K23"/>
  <sheetViews>
    <sheetView zoomScale="75" zoomScaleNormal="75" workbookViewId="0">
      <selection activeCell="C26" sqref="C26"/>
    </sheetView>
  </sheetViews>
  <sheetFormatPr defaultColWidth="8.85546875" defaultRowHeight="12.75" x14ac:dyDescent="0.2"/>
  <cols>
    <col min="1" max="1" width="71.140625" style="2" customWidth="1"/>
    <col min="2" max="2" width="18.85546875" style="2" customWidth="1"/>
    <col min="3" max="3" width="13.7109375" style="2" customWidth="1"/>
    <col min="4" max="4" width="15.7109375" style="2" customWidth="1"/>
    <col min="5" max="5" width="17.85546875" style="2" customWidth="1"/>
    <col min="6" max="6" width="18.28515625" style="2" customWidth="1"/>
    <col min="7" max="16384" width="8.85546875" style="2"/>
  </cols>
  <sheetData>
    <row r="1" spans="1:7" ht="49.5" customHeight="1" x14ac:dyDescent="0.2">
      <c r="E1" s="31" t="s">
        <v>6</v>
      </c>
      <c r="F1" s="31"/>
      <c r="G1" s="31"/>
    </row>
    <row r="2" spans="1:7" ht="32.25" customHeight="1" x14ac:dyDescent="0.2">
      <c r="A2" s="33" t="s">
        <v>19</v>
      </c>
      <c r="B2" s="33"/>
      <c r="C2" s="33"/>
      <c r="D2" s="33"/>
      <c r="E2" s="33"/>
      <c r="F2" s="33"/>
      <c r="G2" s="33"/>
    </row>
    <row r="3" spans="1:7" x14ac:dyDescent="0.2">
      <c r="A3" s="1" t="s">
        <v>13</v>
      </c>
    </row>
    <row r="4" spans="1:7" ht="63.75" customHeight="1" x14ac:dyDescent="0.2">
      <c r="A4" s="9" t="s">
        <v>2</v>
      </c>
      <c r="B4" s="10" t="s">
        <v>40</v>
      </c>
      <c r="C4" s="10" t="s">
        <v>41</v>
      </c>
      <c r="D4" s="10" t="s">
        <v>24</v>
      </c>
      <c r="E4" s="29" t="s">
        <v>42</v>
      </c>
      <c r="F4" s="52" t="s">
        <v>43</v>
      </c>
      <c r="G4" s="51"/>
    </row>
    <row r="5" spans="1:7" ht="25.5" x14ac:dyDescent="0.2">
      <c r="A5" s="17" t="s">
        <v>14</v>
      </c>
      <c r="B5" s="7">
        <v>7801.74</v>
      </c>
      <c r="C5" s="13">
        <v>33</v>
      </c>
      <c r="D5" s="13">
        <f>ROUND(C5*B5,)</f>
        <v>257457</v>
      </c>
      <c r="E5" s="25">
        <f>ROUND(C5/12*3,)*B5</f>
        <v>62413.919999999998</v>
      </c>
      <c r="F5" s="53">
        <f>D5</f>
        <v>257457</v>
      </c>
      <c r="G5" s="51"/>
    </row>
    <row r="6" spans="1:7" x14ac:dyDescent="0.2">
      <c r="A6" s="26" t="s">
        <v>44</v>
      </c>
      <c r="B6" s="18"/>
      <c r="C6" s="18"/>
      <c r="D6" s="18"/>
      <c r="E6" s="18"/>
    </row>
    <row r="7" spans="1:7" x14ac:dyDescent="0.2">
      <c r="A7" s="26" t="s">
        <v>47</v>
      </c>
      <c r="B7" s="18"/>
      <c r="C7" s="18"/>
      <c r="D7" s="18"/>
      <c r="E7" s="18"/>
    </row>
    <row r="8" spans="1:7" ht="15" customHeight="1" x14ac:dyDescent="0.2">
      <c r="A8" s="26"/>
      <c r="B8" s="44" t="s">
        <v>37</v>
      </c>
      <c r="C8" s="44"/>
      <c r="D8" s="44"/>
      <c r="E8" s="44"/>
      <c r="F8" s="44"/>
      <c r="G8" s="44"/>
    </row>
    <row r="9" spans="1:7" x14ac:dyDescent="0.2">
      <c r="A9" s="1" t="s">
        <v>15</v>
      </c>
    </row>
    <row r="10" spans="1:7" ht="51" x14ac:dyDescent="0.2">
      <c r="A10" s="10" t="s">
        <v>9</v>
      </c>
      <c r="B10" s="9" t="s">
        <v>29</v>
      </c>
      <c r="C10" s="10" t="s">
        <v>45</v>
      </c>
      <c r="D10" s="10" t="s">
        <v>31</v>
      </c>
      <c r="E10" s="10" t="s">
        <v>46</v>
      </c>
      <c r="F10" s="10" t="s">
        <v>38</v>
      </c>
      <c r="G10" s="10" t="s">
        <v>36</v>
      </c>
    </row>
    <row r="11" spans="1:7" x14ac:dyDescent="0.2">
      <c r="A11" s="21" t="s">
        <v>18</v>
      </c>
      <c r="B11" s="28">
        <v>22079.759999999998</v>
      </c>
      <c r="C11" s="24">
        <v>12</v>
      </c>
      <c r="D11" s="24">
        <f>B11*C11</f>
        <v>264957.12</v>
      </c>
      <c r="E11" s="54">
        <v>0</v>
      </c>
      <c r="F11" s="24">
        <v>0</v>
      </c>
      <c r="G11" s="22">
        <f>D11-F11</f>
        <v>264957.12</v>
      </c>
    </row>
    <row r="12" spans="1:7" x14ac:dyDescent="0.2">
      <c r="A12" s="32" t="s">
        <v>1</v>
      </c>
      <c r="B12" s="32"/>
      <c r="C12" s="32"/>
      <c r="D12" s="32"/>
      <c r="E12" s="32"/>
      <c r="F12" s="32"/>
      <c r="G12" s="23">
        <f>SUM(G11:G11)</f>
        <v>264957.12</v>
      </c>
    </row>
    <row r="13" spans="1:7" x14ac:dyDescent="0.2">
      <c r="A13" s="4"/>
    </row>
    <row r="14" spans="1:7" x14ac:dyDescent="0.2">
      <c r="A14" s="4" t="s">
        <v>28</v>
      </c>
    </row>
    <row r="15" spans="1:7" x14ac:dyDescent="0.2">
      <c r="A15" s="4" t="s">
        <v>39</v>
      </c>
    </row>
    <row r="16" spans="1:7" ht="15" customHeight="1" x14ac:dyDescent="0.2">
      <c r="A16" s="4"/>
      <c r="B16" s="57" t="s">
        <v>37</v>
      </c>
      <c r="C16" s="57"/>
      <c r="D16" s="57"/>
      <c r="E16" s="57"/>
      <c r="F16" s="57"/>
      <c r="G16" s="57"/>
    </row>
    <row r="17" spans="1:11" ht="45" customHeight="1" x14ac:dyDescent="0.2">
      <c r="A17" s="50" t="s">
        <v>97</v>
      </c>
      <c r="B17" s="50"/>
      <c r="C17" s="50"/>
      <c r="D17" s="50"/>
      <c r="E17" s="50"/>
      <c r="F17" s="50"/>
      <c r="G17" s="50"/>
    </row>
    <row r="18" spans="1:11" x14ac:dyDescent="0.2">
      <c r="A18" s="4"/>
    </row>
    <row r="19" spans="1:11" x14ac:dyDescent="0.2">
      <c r="A19" s="4"/>
    </row>
    <row r="20" spans="1:11" x14ac:dyDescent="0.2">
      <c r="A20" s="4"/>
    </row>
    <row r="21" spans="1:11" x14ac:dyDescent="0.2">
      <c r="A21" s="4"/>
    </row>
    <row r="22" spans="1:11" x14ac:dyDescent="0.2">
      <c r="A22" s="27"/>
      <c r="K22" s="20"/>
    </row>
    <row r="23" spans="1:11" x14ac:dyDescent="0.2">
      <c r="A23" s="27"/>
    </row>
  </sheetData>
  <mergeCells count="7">
    <mergeCell ref="B16:G16"/>
    <mergeCell ref="A12:F12"/>
    <mergeCell ref="E1:G1"/>
    <mergeCell ref="A2:G2"/>
    <mergeCell ref="G4:G5"/>
    <mergeCell ref="A17:G17"/>
    <mergeCell ref="B8:G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E350E-F89E-42B1-9787-629C500A0311}">
  <sheetPr>
    <tabColor theme="9" tint="0.79998168889431442"/>
  </sheetPr>
  <dimension ref="A1:O20"/>
  <sheetViews>
    <sheetView zoomScale="68" zoomScaleNormal="68" workbookViewId="0">
      <selection activeCell="E32" sqref="E32"/>
    </sheetView>
  </sheetViews>
  <sheetFormatPr defaultColWidth="8.85546875" defaultRowHeight="12.75" x14ac:dyDescent="0.2"/>
  <cols>
    <col min="1" max="1" width="30.28515625" style="2" customWidth="1"/>
    <col min="2" max="2" width="18.5703125" style="2" customWidth="1"/>
    <col min="3" max="3" width="13.42578125" style="2" customWidth="1"/>
    <col min="4" max="4" width="17.28515625" style="2" customWidth="1"/>
    <col min="5" max="5" width="16.42578125" style="2" customWidth="1"/>
    <col min="6" max="6" width="18.42578125" style="2" customWidth="1"/>
    <col min="7" max="8" width="15.28515625" style="2" customWidth="1"/>
    <col min="9" max="9" width="18.28515625" style="2" customWidth="1"/>
    <col min="10" max="12" width="15.28515625" style="2" customWidth="1"/>
    <col min="13" max="14" width="11.5703125" style="2" customWidth="1"/>
    <col min="15" max="15" width="8.85546875" style="2"/>
    <col min="16" max="16" width="11.7109375" style="2" bestFit="1" customWidth="1"/>
    <col min="17" max="16384" width="8.85546875" style="2"/>
  </cols>
  <sheetData>
    <row r="1" spans="1:15" ht="48.75" customHeight="1" x14ac:dyDescent="0.2">
      <c r="K1" s="31" t="s">
        <v>5</v>
      </c>
      <c r="L1" s="31"/>
      <c r="M1" s="31"/>
      <c r="N1" s="31"/>
      <c r="O1" s="31"/>
    </row>
    <row r="2" spans="1:15" ht="36" customHeight="1" x14ac:dyDescent="0.2">
      <c r="A2" s="33" t="s">
        <v>49</v>
      </c>
      <c r="B2" s="33"/>
      <c r="C2" s="33"/>
      <c r="D2" s="33"/>
      <c r="E2" s="33"/>
      <c r="F2" s="33"/>
      <c r="G2" s="33"/>
      <c r="H2" s="33"/>
      <c r="I2" s="33"/>
      <c r="J2" s="33"/>
      <c r="K2" s="33"/>
      <c r="L2" s="33"/>
      <c r="M2" s="33"/>
      <c r="N2" s="33"/>
      <c r="O2" s="33"/>
    </row>
    <row r="3" spans="1:15" x14ac:dyDescent="0.2">
      <c r="A3" s="1" t="s">
        <v>20</v>
      </c>
    </row>
    <row r="4" spans="1:15" ht="63.75" x14ac:dyDescent="0.2">
      <c r="A4" s="9" t="s">
        <v>2</v>
      </c>
      <c r="B4" s="9" t="s">
        <v>65</v>
      </c>
      <c r="C4" s="9" t="s">
        <v>66</v>
      </c>
      <c r="D4" s="10" t="s">
        <v>76</v>
      </c>
      <c r="E4" s="10" t="s">
        <v>70</v>
      </c>
      <c r="F4" s="10" t="s">
        <v>85</v>
      </c>
      <c r="G4" s="10" t="s">
        <v>71</v>
      </c>
      <c r="H4" s="10" t="s">
        <v>72</v>
      </c>
      <c r="I4" s="10" t="s">
        <v>73</v>
      </c>
      <c r="J4" s="10" t="s">
        <v>74</v>
      </c>
      <c r="K4" s="10" t="s">
        <v>75</v>
      </c>
      <c r="L4" s="11" t="s">
        <v>81</v>
      </c>
      <c r="M4" s="10" t="s">
        <v>77</v>
      </c>
      <c r="N4" s="29" t="s">
        <v>82</v>
      </c>
      <c r="O4" s="51"/>
    </row>
    <row r="5" spans="1:15" ht="38.25" x14ac:dyDescent="0.2">
      <c r="A5" s="21" t="s">
        <v>16</v>
      </c>
      <c r="B5" s="7">
        <v>2869.65</v>
      </c>
      <c r="C5" s="7">
        <v>3033.81</v>
      </c>
      <c r="D5" s="7">
        <v>323</v>
      </c>
      <c r="E5" s="14">
        <f>ROUND(D5*B5,)</f>
        <v>926897</v>
      </c>
      <c r="F5" s="7">
        <v>160</v>
      </c>
      <c r="G5" s="7">
        <f>F5/6*9</f>
        <v>240</v>
      </c>
      <c r="H5" s="14">
        <f>ROUND(G5*B5,)</f>
        <v>688716</v>
      </c>
      <c r="I5" s="7">
        <f>ROUND(F5/6*3,)</f>
        <v>80</v>
      </c>
      <c r="J5" s="13">
        <f>(I5*C5)</f>
        <v>242704.8</v>
      </c>
      <c r="K5" s="14">
        <f>G5+I5</f>
        <v>320</v>
      </c>
      <c r="L5" s="25">
        <f>(J5+H5)-E5</f>
        <v>4523.8000000000466</v>
      </c>
      <c r="M5" s="7">
        <f>I5+G5</f>
        <v>320</v>
      </c>
      <c r="N5" s="30">
        <f>(M5*C5)-E5</f>
        <v>43922.199999999953</v>
      </c>
      <c r="O5" s="51"/>
    </row>
    <row r="7" spans="1:15" x14ac:dyDescent="0.2">
      <c r="A7" s="55" t="s">
        <v>67</v>
      </c>
    </row>
    <row r="8" spans="1:15" x14ac:dyDescent="0.2">
      <c r="A8" s="2" t="s">
        <v>69</v>
      </c>
    </row>
    <row r="9" spans="1:15" x14ac:dyDescent="0.2">
      <c r="A9" s="2" t="s">
        <v>68</v>
      </c>
    </row>
    <row r="10" spans="1:15" x14ac:dyDescent="0.2">
      <c r="H10" s="57" t="s">
        <v>37</v>
      </c>
      <c r="I10" s="57"/>
      <c r="J10" s="57"/>
      <c r="K10" s="57"/>
      <c r="L10" s="57"/>
      <c r="M10" s="57"/>
      <c r="N10" s="57"/>
    </row>
    <row r="11" spans="1:15" x14ac:dyDescent="0.2">
      <c r="A11" s="1" t="s">
        <v>8</v>
      </c>
    </row>
    <row r="12" spans="1:15" ht="61.5" customHeight="1" x14ac:dyDescent="0.2">
      <c r="A12" s="10" t="s">
        <v>9</v>
      </c>
      <c r="B12" s="9" t="s">
        <v>83</v>
      </c>
      <c r="C12" s="10" t="s">
        <v>76</v>
      </c>
      <c r="D12" s="10" t="s">
        <v>84</v>
      </c>
      <c r="E12" s="10" t="s">
        <v>86</v>
      </c>
      <c r="F12" s="46" t="s">
        <v>93</v>
      </c>
      <c r="G12" s="47"/>
      <c r="H12" s="10" t="s">
        <v>35</v>
      </c>
      <c r="I12" s="10" t="s">
        <v>36</v>
      </c>
      <c r="J12" s="51"/>
    </row>
    <row r="13" spans="1:15" ht="39" customHeight="1" x14ac:dyDescent="0.2">
      <c r="A13" s="21" t="s">
        <v>48</v>
      </c>
      <c r="B13" s="7">
        <v>2514.42</v>
      </c>
      <c r="C13" s="6">
        <v>1301</v>
      </c>
      <c r="D13" s="6">
        <v>2896146</v>
      </c>
      <c r="E13" s="7">
        <v>633</v>
      </c>
      <c r="F13" s="58">
        <f>E13*2</f>
        <v>1266</v>
      </c>
      <c r="G13" s="59"/>
      <c r="H13" s="14">
        <f>ROUND(F13*B13,)</f>
        <v>3183256</v>
      </c>
      <c r="I13" s="15">
        <f>H13-D13</f>
        <v>287110</v>
      </c>
      <c r="J13" s="51"/>
    </row>
    <row r="14" spans="1:15" x14ac:dyDescent="0.2">
      <c r="A14" s="5" t="s">
        <v>1</v>
      </c>
      <c r="B14" s="5"/>
      <c r="C14" s="5"/>
      <c r="D14" s="5"/>
      <c r="E14" s="5"/>
      <c r="F14" s="60"/>
      <c r="G14" s="61"/>
      <c r="H14" s="5"/>
      <c r="I14" s="23">
        <f>I13</f>
        <v>287110</v>
      </c>
      <c r="J14" s="51"/>
    </row>
    <row r="15" spans="1:15" x14ac:dyDescent="0.2">
      <c r="I15" s="57" t="s">
        <v>37</v>
      </c>
      <c r="J15" s="57"/>
      <c r="K15" s="57"/>
      <c r="L15" s="57"/>
      <c r="M15" s="57"/>
      <c r="N15" s="57"/>
    </row>
    <row r="16" spans="1:15" ht="44.25" customHeight="1" x14ac:dyDescent="0.2">
      <c r="A16" s="31" t="s">
        <v>99</v>
      </c>
      <c r="B16" s="31"/>
      <c r="C16" s="31"/>
      <c r="D16" s="31"/>
      <c r="E16" s="31"/>
      <c r="F16" s="31"/>
      <c r="G16" s="31"/>
      <c r="H16" s="31"/>
      <c r="I16" s="31"/>
      <c r="J16" s="31"/>
      <c r="K16" s="31"/>
      <c r="L16" s="31"/>
      <c r="M16" s="31"/>
      <c r="N16" s="31"/>
    </row>
    <row r="20" spans="1:1" x14ac:dyDescent="0.2">
      <c r="A20" s="1"/>
    </row>
  </sheetData>
  <mergeCells count="10">
    <mergeCell ref="K1:O1"/>
    <mergeCell ref="A2:O2"/>
    <mergeCell ref="O4:O5"/>
    <mergeCell ref="J12:J14"/>
    <mergeCell ref="A16:N16"/>
    <mergeCell ref="H10:N10"/>
    <mergeCell ref="I15:N15"/>
    <mergeCell ref="F12:G12"/>
    <mergeCell ref="F13:G13"/>
    <mergeCell ref="F14:G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FD499-67F6-444D-A498-5603DD76CF15}">
  <sheetPr>
    <tabColor theme="9" tint="0.79998168889431442"/>
  </sheetPr>
  <dimension ref="A1:O20"/>
  <sheetViews>
    <sheetView zoomScale="75" zoomScaleNormal="75" workbookViewId="0">
      <selection activeCell="I15" sqref="I15:J15"/>
    </sheetView>
  </sheetViews>
  <sheetFormatPr defaultColWidth="8.85546875" defaultRowHeight="15" x14ac:dyDescent="0.25"/>
  <cols>
    <col min="1" max="1" width="49.28515625" style="64" customWidth="1"/>
    <col min="2" max="2" width="21.7109375" style="64" customWidth="1"/>
    <col min="3" max="3" width="12.7109375" style="64" customWidth="1"/>
    <col min="4" max="4" width="13.7109375" style="64" customWidth="1"/>
    <col min="5" max="5" width="11.7109375" style="64" customWidth="1"/>
    <col min="6" max="6" width="13.42578125" style="64" customWidth="1"/>
    <col min="7" max="7" width="11.28515625" style="64" customWidth="1"/>
    <col min="8" max="8" width="13.7109375" style="64" customWidth="1"/>
    <col min="9" max="9" width="12.28515625" style="64" customWidth="1"/>
    <col min="10" max="10" width="23.140625" style="64" customWidth="1"/>
    <col min="11" max="11" width="13" style="64" customWidth="1"/>
    <col min="12" max="12" width="14.7109375" style="64" customWidth="1"/>
    <col min="13" max="13" width="11.7109375" style="64" customWidth="1"/>
    <col min="14" max="14" width="20.7109375" style="64" customWidth="1"/>
    <col min="15" max="16384" width="8.85546875" style="64"/>
  </cols>
  <sheetData>
    <row r="1" spans="1:15" ht="51" customHeight="1" x14ac:dyDescent="0.25">
      <c r="K1" s="62" t="s">
        <v>80</v>
      </c>
      <c r="L1" s="62"/>
      <c r="M1" s="62"/>
      <c r="N1" s="62"/>
      <c r="O1" s="62"/>
    </row>
    <row r="2" spans="1:15" ht="51" customHeight="1" x14ac:dyDescent="0.25">
      <c r="A2" s="56" t="s">
        <v>87</v>
      </c>
      <c r="B2" s="56"/>
      <c r="C2" s="56"/>
      <c r="D2" s="56"/>
      <c r="E2" s="56"/>
      <c r="F2" s="56"/>
      <c r="G2" s="56"/>
      <c r="H2" s="56"/>
      <c r="I2" s="56"/>
      <c r="J2" s="56"/>
      <c r="K2" s="56"/>
      <c r="L2" s="56"/>
      <c r="M2" s="56"/>
      <c r="N2" s="56"/>
      <c r="O2" s="56"/>
    </row>
    <row r="3" spans="1:15" x14ac:dyDescent="0.25">
      <c r="A3" s="8" t="s">
        <v>20</v>
      </c>
      <c r="B3" s="96"/>
      <c r="C3" s="96"/>
      <c r="D3" s="96"/>
      <c r="E3" s="96"/>
    </row>
    <row r="4" spans="1:15" ht="89.25" x14ac:dyDescent="0.25">
      <c r="A4" s="97" t="s">
        <v>2</v>
      </c>
      <c r="B4" s="97" t="s">
        <v>65</v>
      </c>
      <c r="C4" s="97" t="s">
        <v>66</v>
      </c>
      <c r="D4" s="11" t="s">
        <v>76</v>
      </c>
      <c r="E4" s="11" t="s">
        <v>70</v>
      </c>
      <c r="F4" s="11" t="s">
        <v>90</v>
      </c>
      <c r="G4" s="11" t="s">
        <v>91</v>
      </c>
      <c r="H4" s="11" t="s">
        <v>72</v>
      </c>
      <c r="I4" s="11" t="s">
        <v>73</v>
      </c>
      <c r="J4" s="11" t="s">
        <v>74</v>
      </c>
      <c r="K4" s="11" t="s">
        <v>75</v>
      </c>
      <c r="L4" s="11" t="s">
        <v>81</v>
      </c>
      <c r="M4" s="11" t="s">
        <v>77</v>
      </c>
      <c r="N4" s="52" t="s">
        <v>82</v>
      </c>
      <c r="O4" s="98"/>
    </row>
    <row r="5" spans="1:15" ht="25.5" x14ac:dyDescent="0.25">
      <c r="A5" s="99" t="s">
        <v>78</v>
      </c>
      <c r="B5" s="12">
        <v>6718.43</v>
      </c>
      <c r="C5" s="12">
        <v>8792.4</v>
      </c>
      <c r="D5" s="12">
        <v>1</v>
      </c>
      <c r="E5" s="13">
        <v>6718</v>
      </c>
      <c r="F5" s="12">
        <v>1</v>
      </c>
      <c r="G5" s="100">
        <v>1</v>
      </c>
      <c r="H5" s="13">
        <f>ROUND(G5*B5,)</f>
        <v>6718</v>
      </c>
      <c r="I5" s="12">
        <v>1</v>
      </c>
      <c r="J5" s="13">
        <f>ROUND(I5*C5,)</f>
        <v>8792</v>
      </c>
      <c r="K5" s="13">
        <v>1</v>
      </c>
      <c r="L5" s="53">
        <f>(J5+H5)-E5</f>
        <v>8792</v>
      </c>
      <c r="M5" s="12">
        <f>1</f>
        <v>1</v>
      </c>
      <c r="N5" s="25">
        <f>C5</f>
        <v>8792.4</v>
      </c>
      <c r="O5" s="98"/>
    </row>
    <row r="6" spans="1:15" x14ac:dyDescent="0.25">
      <c r="A6" s="96" t="s">
        <v>88</v>
      </c>
      <c r="B6" s="96"/>
      <c r="C6" s="96"/>
      <c r="D6" s="96"/>
      <c r="E6" s="96"/>
    </row>
    <row r="7" spans="1:15" x14ac:dyDescent="0.25">
      <c r="A7" s="96" t="s">
        <v>89</v>
      </c>
      <c r="B7" s="96"/>
      <c r="C7" s="96"/>
      <c r="D7" s="96"/>
      <c r="E7" s="96"/>
    </row>
    <row r="8" spans="1:15" x14ac:dyDescent="0.25">
      <c r="A8" s="96" t="s">
        <v>92</v>
      </c>
      <c r="B8" s="96"/>
      <c r="C8" s="96"/>
      <c r="D8" s="96"/>
      <c r="E8" s="96"/>
    </row>
    <row r="9" spans="1:15" x14ac:dyDescent="0.25">
      <c r="A9" s="96"/>
      <c r="B9" s="96"/>
      <c r="C9" s="96"/>
      <c r="D9" s="96"/>
      <c r="E9" s="96"/>
      <c r="I9" s="87" t="s">
        <v>37</v>
      </c>
      <c r="J9" s="87"/>
      <c r="K9" s="87"/>
      <c r="L9" s="87"/>
      <c r="M9" s="87"/>
      <c r="N9" s="87"/>
    </row>
    <row r="10" spans="1:15" x14ac:dyDescent="0.25">
      <c r="A10" s="8" t="s">
        <v>8</v>
      </c>
      <c r="B10" s="96"/>
      <c r="C10" s="96"/>
      <c r="D10" s="96"/>
      <c r="E10" s="96"/>
      <c r="F10" s="96"/>
      <c r="G10" s="96"/>
      <c r="H10" s="96"/>
      <c r="I10" s="96"/>
      <c r="J10" s="96"/>
    </row>
    <row r="11" spans="1:15" ht="63.75" x14ac:dyDescent="0.25">
      <c r="A11" s="11" t="s">
        <v>9</v>
      </c>
      <c r="B11" s="97" t="s">
        <v>65</v>
      </c>
      <c r="C11" s="11" t="s">
        <v>76</v>
      </c>
      <c r="D11" s="11" t="s">
        <v>84</v>
      </c>
      <c r="E11" s="11" t="s">
        <v>86</v>
      </c>
      <c r="F11" s="101" t="s">
        <v>93</v>
      </c>
      <c r="G11" s="102"/>
      <c r="H11" s="11" t="s">
        <v>35</v>
      </c>
      <c r="I11" s="103" t="s">
        <v>36</v>
      </c>
      <c r="J11" s="103"/>
    </row>
    <row r="12" spans="1:15" ht="26.25" x14ac:dyDescent="0.25">
      <c r="A12" s="104" t="s">
        <v>48</v>
      </c>
      <c r="B12" s="12">
        <v>2514.42</v>
      </c>
      <c r="C12" s="100">
        <v>1301</v>
      </c>
      <c r="D12" s="100">
        <v>2896146</v>
      </c>
      <c r="E12" s="12">
        <v>633</v>
      </c>
      <c r="F12" s="105">
        <f>E12*2</f>
        <v>1266</v>
      </c>
      <c r="G12" s="106"/>
      <c r="H12" s="13">
        <v>3183256</v>
      </c>
      <c r="I12" s="107">
        <v>287110</v>
      </c>
      <c r="J12" s="108"/>
      <c r="O12" s="109"/>
    </row>
    <row r="13" spans="1:15" x14ac:dyDescent="0.25">
      <c r="A13" s="110" t="s">
        <v>1</v>
      </c>
      <c r="B13" s="110"/>
      <c r="C13" s="110"/>
      <c r="D13" s="110"/>
      <c r="E13" s="110"/>
      <c r="F13" s="111"/>
      <c r="G13" s="112"/>
      <c r="H13" s="110"/>
      <c r="I13" s="113">
        <f>I12</f>
        <v>287110</v>
      </c>
      <c r="J13" s="114"/>
    </row>
    <row r="14" spans="1:15" ht="36" customHeight="1" x14ac:dyDescent="0.25">
      <c r="A14" s="115" t="s">
        <v>96</v>
      </c>
      <c r="B14" s="110"/>
      <c r="C14" s="110"/>
      <c r="D14" s="110"/>
      <c r="E14" s="110"/>
      <c r="F14" s="116"/>
      <c r="G14" s="117"/>
      <c r="H14" s="110"/>
      <c r="I14" s="118" t="s">
        <v>94</v>
      </c>
      <c r="J14" s="11" t="s">
        <v>95</v>
      </c>
    </row>
    <row r="15" spans="1:15" ht="23.25" customHeight="1" x14ac:dyDescent="0.25">
      <c r="A15" s="119"/>
      <c r="B15" s="120"/>
      <c r="C15" s="120"/>
      <c r="D15" s="120"/>
      <c r="E15" s="120"/>
      <c r="F15" s="121"/>
      <c r="G15" s="122"/>
      <c r="H15" s="72"/>
      <c r="I15" s="128">
        <v>4524</v>
      </c>
      <c r="J15" s="128">
        <v>43922</v>
      </c>
    </row>
    <row r="16" spans="1:15" x14ac:dyDescent="0.25">
      <c r="A16" s="110" t="s">
        <v>79</v>
      </c>
      <c r="B16" s="110"/>
      <c r="C16" s="110"/>
      <c r="D16" s="110"/>
      <c r="E16" s="110"/>
      <c r="F16" s="123"/>
      <c r="G16" s="124"/>
      <c r="H16" s="125"/>
      <c r="I16" s="126">
        <f>I13-I15</f>
        <v>282586</v>
      </c>
      <c r="J16" s="127">
        <f>I13-J15</f>
        <v>243188</v>
      </c>
    </row>
    <row r="17" spans="1:14" x14ac:dyDescent="0.25">
      <c r="A17" s="96"/>
      <c r="B17" s="96"/>
      <c r="C17" s="96"/>
      <c r="D17" s="96"/>
      <c r="E17" s="96"/>
      <c r="I17" s="87" t="s">
        <v>37</v>
      </c>
      <c r="J17" s="87"/>
      <c r="K17" s="87"/>
      <c r="L17" s="87"/>
      <c r="M17" s="87"/>
      <c r="N17" s="87"/>
    </row>
    <row r="18" spans="1:14" ht="61.5" customHeight="1" x14ac:dyDescent="0.25">
      <c r="A18" s="62" t="s">
        <v>100</v>
      </c>
      <c r="B18" s="62"/>
      <c r="C18" s="62"/>
      <c r="D18" s="62"/>
      <c r="E18" s="62"/>
      <c r="F18" s="62"/>
      <c r="G18" s="62"/>
      <c r="H18" s="62"/>
      <c r="I18" s="62"/>
      <c r="J18" s="62"/>
    </row>
    <row r="19" spans="1:14" x14ac:dyDescent="0.25">
      <c r="A19" s="8"/>
      <c r="B19" s="96"/>
      <c r="C19" s="96"/>
      <c r="D19" s="96"/>
    </row>
    <row r="20" spans="1:14" x14ac:dyDescent="0.25">
      <c r="A20" s="55"/>
    </row>
  </sheetData>
  <mergeCells count="14">
    <mergeCell ref="I17:N17"/>
    <mergeCell ref="F16:G16"/>
    <mergeCell ref="I11:J11"/>
    <mergeCell ref="A14:A15"/>
    <mergeCell ref="I12:J12"/>
    <mergeCell ref="I13:J13"/>
    <mergeCell ref="A18:J18"/>
    <mergeCell ref="K1:O1"/>
    <mergeCell ref="A2:O2"/>
    <mergeCell ref="F11:G11"/>
    <mergeCell ref="F12:G12"/>
    <mergeCell ref="F13:G13"/>
    <mergeCell ref="F15:G15"/>
    <mergeCell ref="I9:N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E09A3-FC60-4764-8815-1EAAF6B26292}">
  <sheetPr>
    <tabColor theme="9" tint="0.79998168889431442"/>
  </sheetPr>
  <dimension ref="A1:J27"/>
  <sheetViews>
    <sheetView tabSelected="1" zoomScale="62" zoomScaleNormal="62" workbookViewId="0">
      <selection activeCell="N15" sqref="N15"/>
    </sheetView>
  </sheetViews>
  <sheetFormatPr defaultColWidth="9.140625" defaultRowHeight="15" x14ac:dyDescent="0.25"/>
  <cols>
    <col min="1" max="1" width="23.7109375" style="64" customWidth="1"/>
    <col min="2" max="2" width="46.85546875" style="64" customWidth="1"/>
    <col min="3" max="3" width="16.5703125" style="64" customWidth="1"/>
    <col min="4" max="5" width="19.140625" style="64" customWidth="1"/>
    <col min="6" max="6" width="19.5703125" style="64" customWidth="1"/>
    <col min="7" max="7" width="21.42578125" style="64" customWidth="1"/>
    <col min="8" max="8" width="20" style="64" customWidth="1"/>
    <col min="9" max="9" width="20.28515625" style="64" customWidth="1"/>
    <col min="10" max="10" width="25.42578125" style="64" customWidth="1"/>
    <col min="11" max="14" width="9.140625" style="64"/>
    <col min="15" max="15" width="16.7109375" style="64" customWidth="1"/>
    <col min="16" max="16" width="15.28515625" style="64" customWidth="1"/>
    <col min="17" max="17" width="18.42578125" style="64" customWidth="1"/>
    <col min="18" max="18" width="12.85546875" style="64" customWidth="1"/>
    <col min="19" max="16384" width="9.140625" style="64"/>
  </cols>
  <sheetData>
    <row r="1" spans="1:10" ht="67.5" customHeight="1" x14ac:dyDescent="0.25">
      <c r="I1" s="62" t="s">
        <v>115</v>
      </c>
      <c r="J1" s="62"/>
    </row>
    <row r="2" spans="1:10" ht="15.75" x14ac:dyDescent="0.25">
      <c r="A2" s="63" t="s">
        <v>101</v>
      </c>
      <c r="B2" s="63"/>
      <c r="C2" s="63"/>
      <c r="D2" s="63"/>
      <c r="E2" s="63"/>
      <c r="F2" s="63"/>
      <c r="G2" s="63"/>
      <c r="H2" s="63"/>
      <c r="I2" s="63"/>
      <c r="J2" s="63"/>
    </row>
    <row r="3" spans="1:10" ht="15.75" x14ac:dyDescent="0.25">
      <c r="A3" s="84"/>
      <c r="B3" s="84"/>
      <c r="C3" s="84"/>
      <c r="D3" s="84"/>
      <c r="E3" s="84"/>
      <c r="F3" s="84"/>
      <c r="G3" s="84"/>
      <c r="H3" s="84"/>
      <c r="I3" s="84"/>
      <c r="J3" s="84"/>
    </row>
    <row r="4" spans="1:10" ht="15.75" x14ac:dyDescent="0.25">
      <c r="A4" s="85" t="s">
        <v>110</v>
      </c>
      <c r="B4" s="85"/>
      <c r="C4" s="84"/>
      <c r="D4" s="84"/>
      <c r="E4" s="84"/>
      <c r="F4" s="84"/>
      <c r="G4" s="84"/>
      <c r="H4" s="84"/>
      <c r="I4" s="84"/>
      <c r="J4" s="84"/>
    </row>
    <row r="5" spans="1:10" x14ac:dyDescent="0.25">
      <c r="A5" s="65" t="s">
        <v>0</v>
      </c>
      <c r="B5" s="65" t="s">
        <v>50</v>
      </c>
      <c r="C5" s="65" t="s">
        <v>51</v>
      </c>
      <c r="D5" s="66" t="s">
        <v>102</v>
      </c>
      <c r="E5" s="67" t="s">
        <v>103</v>
      </c>
      <c r="F5" s="66" t="s">
        <v>104</v>
      </c>
      <c r="G5" s="66" t="s">
        <v>105</v>
      </c>
    </row>
    <row r="6" spans="1:10" ht="56.25" customHeight="1" x14ac:dyDescent="0.25">
      <c r="A6" s="65"/>
      <c r="B6" s="65"/>
      <c r="C6" s="65"/>
      <c r="D6" s="66"/>
      <c r="E6" s="68"/>
      <c r="F6" s="66"/>
      <c r="G6" s="66"/>
    </row>
    <row r="7" spans="1:10" ht="30" x14ac:dyDescent="0.25">
      <c r="A7" s="69" t="s">
        <v>52</v>
      </c>
      <c r="B7" s="95" t="s">
        <v>53</v>
      </c>
      <c r="C7" s="70">
        <v>265.62</v>
      </c>
      <c r="D7" s="69">
        <v>26</v>
      </c>
      <c r="E7" s="69">
        <f>D7*4</f>
        <v>104</v>
      </c>
      <c r="F7" s="71">
        <f>C7*D7</f>
        <v>6906.12</v>
      </c>
      <c r="G7" s="81">
        <f>C7*E7</f>
        <v>27624.48</v>
      </c>
    </row>
    <row r="8" spans="1:10" x14ac:dyDescent="0.25">
      <c r="A8" s="69" t="s">
        <v>54</v>
      </c>
      <c r="B8" s="95" t="s">
        <v>55</v>
      </c>
      <c r="C8" s="70">
        <v>14.78</v>
      </c>
      <c r="D8" s="69">
        <v>195</v>
      </c>
      <c r="E8" s="69">
        <f t="shared" ref="E8:E10" si="0">D8*4</f>
        <v>780</v>
      </c>
      <c r="F8" s="71">
        <f>C8*D8</f>
        <v>2882.1</v>
      </c>
      <c r="G8" s="81">
        <f t="shared" ref="G8:G10" si="1">C8*E8</f>
        <v>11528.4</v>
      </c>
    </row>
    <row r="9" spans="1:10" x14ac:dyDescent="0.25">
      <c r="A9" s="69" t="s">
        <v>56</v>
      </c>
      <c r="B9" s="95" t="s">
        <v>57</v>
      </c>
      <c r="C9" s="70">
        <v>78.790000000000006</v>
      </c>
      <c r="D9" s="69">
        <v>16</v>
      </c>
      <c r="E9" s="69">
        <f t="shared" si="0"/>
        <v>64</v>
      </c>
      <c r="F9" s="71">
        <f>C9*D9</f>
        <v>1260.6400000000001</v>
      </c>
      <c r="G9" s="81">
        <f t="shared" si="1"/>
        <v>5042.5600000000004</v>
      </c>
    </row>
    <row r="10" spans="1:10" ht="45" x14ac:dyDescent="0.25">
      <c r="A10" s="69" t="s">
        <v>106</v>
      </c>
      <c r="B10" s="95" t="s">
        <v>58</v>
      </c>
      <c r="C10" s="70">
        <v>24.78</v>
      </c>
      <c r="D10" s="69">
        <f>SUM(D7:D9)</f>
        <v>237</v>
      </c>
      <c r="E10" s="69">
        <f t="shared" si="0"/>
        <v>948</v>
      </c>
      <c r="F10" s="71">
        <f>C10*D10</f>
        <v>5872.8600000000006</v>
      </c>
      <c r="G10" s="81">
        <f t="shared" si="1"/>
        <v>23491.440000000002</v>
      </c>
    </row>
    <row r="11" spans="1:10" x14ac:dyDescent="0.25">
      <c r="D11" s="79" t="s">
        <v>117</v>
      </c>
      <c r="E11" s="79"/>
      <c r="F11" s="80">
        <f>SUM(F7:F10)</f>
        <v>16921.72</v>
      </c>
      <c r="G11" s="80">
        <f>SUM(G7:G10)</f>
        <v>67686.880000000005</v>
      </c>
    </row>
    <row r="12" spans="1:10" ht="49.5" customHeight="1" x14ac:dyDescent="0.25">
      <c r="A12" s="62" t="s">
        <v>107</v>
      </c>
      <c r="B12" s="62"/>
      <c r="C12" s="62"/>
      <c r="D12" s="62"/>
      <c r="E12" s="62"/>
      <c r="F12" s="62"/>
      <c r="G12" s="62"/>
    </row>
    <row r="13" spans="1:10" ht="27.75" customHeight="1" x14ac:dyDescent="0.25">
      <c r="A13" s="82"/>
      <c r="B13" s="82"/>
      <c r="C13" s="82"/>
      <c r="D13" s="82"/>
      <c r="E13" s="82"/>
      <c r="F13" s="88" t="s">
        <v>118</v>
      </c>
      <c r="G13" s="88"/>
      <c r="H13" s="88"/>
      <c r="I13" s="88"/>
      <c r="J13" s="88"/>
    </row>
    <row r="14" spans="1:10" ht="25.5" customHeight="1" x14ac:dyDescent="0.25">
      <c r="A14" s="83" t="s">
        <v>3</v>
      </c>
      <c r="B14" s="83"/>
      <c r="C14" s="82"/>
      <c r="D14" s="82"/>
      <c r="E14" s="82"/>
      <c r="F14" s="82"/>
      <c r="G14" s="82"/>
    </row>
    <row r="15" spans="1:10" ht="69" customHeight="1" x14ac:dyDescent="0.25">
      <c r="A15" s="89" t="s">
        <v>116</v>
      </c>
      <c r="B15" s="89"/>
      <c r="C15" s="90" t="s">
        <v>83</v>
      </c>
      <c r="D15" s="90" t="s">
        <v>109</v>
      </c>
      <c r="E15" s="90" t="s">
        <v>70</v>
      </c>
      <c r="F15" s="90" t="s">
        <v>108</v>
      </c>
      <c r="G15" s="90" t="s">
        <v>113</v>
      </c>
      <c r="H15" s="90" t="s">
        <v>111</v>
      </c>
      <c r="I15" s="90" t="s">
        <v>112</v>
      </c>
      <c r="J15" s="90" t="s">
        <v>36</v>
      </c>
    </row>
    <row r="16" spans="1:10" x14ac:dyDescent="0.25">
      <c r="A16" s="73" t="s">
        <v>59</v>
      </c>
      <c r="B16" s="74" t="s">
        <v>60</v>
      </c>
      <c r="C16" s="75">
        <v>235.65</v>
      </c>
      <c r="D16" s="76">
        <v>190</v>
      </c>
      <c r="E16" s="76">
        <f>C16*D16</f>
        <v>44773.5</v>
      </c>
      <c r="F16" s="76">
        <v>51</v>
      </c>
      <c r="G16" s="91">
        <f>C16*F16</f>
        <v>12018.15</v>
      </c>
      <c r="H16" s="91">
        <f>F16*2</f>
        <v>102</v>
      </c>
      <c r="I16" s="91">
        <f>G16*2</f>
        <v>24036.3</v>
      </c>
      <c r="J16" s="91">
        <f>E16-I16</f>
        <v>20737.2</v>
      </c>
    </row>
    <row r="17" spans="1:10" ht="45" x14ac:dyDescent="0.25">
      <c r="A17" s="73" t="s">
        <v>61</v>
      </c>
      <c r="B17" s="74" t="s">
        <v>62</v>
      </c>
      <c r="C17" s="75">
        <v>281.69</v>
      </c>
      <c r="D17" s="76">
        <v>190</v>
      </c>
      <c r="E17" s="76">
        <f t="shared" ref="E17:E18" si="2">C17*D17</f>
        <v>53521.1</v>
      </c>
      <c r="F17" s="76">
        <v>51</v>
      </c>
      <c r="G17" s="91">
        <f t="shared" ref="G17:G18" si="3">C17*F17</f>
        <v>14366.19</v>
      </c>
      <c r="H17" s="91">
        <f t="shared" ref="H17:I18" si="4">F17*2</f>
        <v>102</v>
      </c>
      <c r="I17" s="91">
        <f t="shared" si="4"/>
        <v>28732.38</v>
      </c>
      <c r="J17" s="91">
        <f t="shared" ref="J17:J18" si="5">E17-I17</f>
        <v>24788.719999999998</v>
      </c>
    </row>
    <row r="18" spans="1:10" x14ac:dyDescent="0.25">
      <c r="A18" s="73" t="s">
        <v>63</v>
      </c>
      <c r="B18" s="74" t="s">
        <v>64</v>
      </c>
      <c r="C18" s="75">
        <v>252.82</v>
      </c>
      <c r="D18" s="91">
        <v>190</v>
      </c>
      <c r="E18" s="91">
        <f t="shared" si="2"/>
        <v>48035.799999999996</v>
      </c>
      <c r="F18" s="91">
        <v>51</v>
      </c>
      <c r="G18" s="91">
        <f t="shared" si="3"/>
        <v>12893.82</v>
      </c>
      <c r="H18" s="91">
        <f t="shared" si="4"/>
        <v>102</v>
      </c>
      <c r="I18" s="91">
        <f t="shared" si="4"/>
        <v>25787.64</v>
      </c>
      <c r="J18" s="91">
        <f t="shared" si="5"/>
        <v>22248.159999999996</v>
      </c>
    </row>
    <row r="19" spans="1:10" x14ac:dyDescent="0.25">
      <c r="C19" s="77"/>
      <c r="D19" s="78">
        <f>SUM(D16:D18)</f>
        <v>570</v>
      </c>
      <c r="E19" s="78">
        <f t="shared" ref="E19:J19" si="6">SUM(E16:E18)</f>
        <v>146330.4</v>
      </c>
      <c r="F19" s="78">
        <f t="shared" si="6"/>
        <v>153</v>
      </c>
      <c r="G19" s="78">
        <f t="shared" si="6"/>
        <v>39278.160000000003</v>
      </c>
      <c r="H19" s="78">
        <f t="shared" si="6"/>
        <v>306</v>
      </c>
      <c r="I19" s="78">
        <f t="shared" si="6"/>
        <v>78556.320000000007</v>
      </c>
      <c r="J19" s="92">
        <f t="shared" si="6"/>
        <v>67774.079999999987</v>
      </c>
    </row>
    <row r="20" spans="1:10" x14ac:dyDescent="0.25">
      <c r="C20" s="77"/>
      <c r="D20" s="93"/>
      <c r="E20" s="93"/>
      <c r="F20" s="94" t="s">
        <v>118</v>
      </c>
      <c r="G20" s="94"/>
      <c r="H20" s="94"/>
      <c r="I20" s="94"/>
      <c r="J20" s="94"/>
    </row>
    <row r="21" spans="1:10" ht="15" customHeight="1" x14ac:dyDescent="0.25">
      <c r="A21" s="62" t="s">
        <v>114</v>
      </c>
      <c r="B21" s="62"/>
      <c r="C21" s="62"/>
      <c r="D21" s="62"/>
      <c r="E21" s="62"/>
      <c r="F21" s="62"/>
      <c r="G21" s="62"/>
      <c r="H21" s="62"/>
      <c r="I21" s="62"/>
      <c r="J21" s="62"/>
    </row>
    <row r="22" spans="1:10" ht="48.75" customHeight="1" x14ac:dyDescent="0.25">
      <c r="A22" s="62"/>
      <c r="B22" s="62"/>
      <c r="C22" s="62"/>
      <c r="D22" s="62"/>
      <c r="E22" s="62"/>
      <c r="F22" s="62"/>
      <c r="G22" s="62"/>
      <c r="H22" s="62"/>
      <c r="I22" s="62"/>
      <c r="J22" s="62"/>
    </row>
    <row r="27" spans="1:10" x14ac:dyDescent="0.25">
      <c r="G27" s="86"/>
    </row>
  </sheetData>
  <mergeCells count="16">
    <mergeCell ref="F20:J20"/>
    <mergeCell ref="A15:B15"/>
    <mergeCell ref="A14:B14"/>
    <mergeCell ref="A4:B4"/>
    <mergeCell ref="A21:J22"/>
    <mergeCell ref="F13:J13"/>
    <mergeCell ref="E5:E6"/>
    <mergeCell ref="A12:G12"/>
    <mergeCell ref="I1:J1"/>
    <mergeCell ref="A2:J2"/>
    <mergeCell ref="A5:A6"/>
    <mergeCell ref="B5:B6"/>
    <mergeCell ref="C5:C6"/>
    <mergeCell ref="D5:D6"/>
    <mergeCell ref="F5:F6"/>
    <mergeCell ref="G5:G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1.pielikums</vt:lpstr>
      <vt:lpstr>2.pielikums</vt:lpstr>
      <vt:lpstr>3.pielikums</vt:lpstr>
      <vt:lpstr>4.pielikums</vt:lpstr>
      <vt:lpstr>5.pielikums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Una Īverte</dc:creator>
  <cp:lastModifiedBy>Ivita Šņore</cp:lastModifiedBy>
  <dcterms:created xsi:type="dcterms:W3CDTF">2024-05-29T11:42:25Z</dcterms:created>
  <dcterms:modified xsi:type="dcterms:W3CDTF">2024-08-01T14:14:59Z</dcterms:modified>
</cp:coreProperties>
</file>