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9"/>
  <workbookPr/>
  <mc:AlternateContent xmlns:mc="http://schemas.openxmlformats.org/markup-compatibility/2006">
    <mc:Choice Requires="x15">
      <x15ac:absPath xmlns:x15ac="http://schemas.microsoft.com/office/spreadsheetml/2010/11/ac" url="C:\Users\inga.osina\Desktop\LNG PIEPRASĪJUMI\Robežapsardze_ārkārtējā situācija_Baltkrievija\2023\LNG_robeža_2023 maijs\Uz FM\"/>
    </mc:Choice>
  </mc:AlternateContent>
  <xr:revisionPtr revIDLastSave="0" documentId="13_ncr:1_{6563625A-8A69-4EB9-A913-91DAE63BBF59}" xr6:coauthVersionLast="36" xr6:coauthVersionMax="36" xr10:uidLastSave="{00000000-0000-0000-0000-000000000000}"/>
  <bookViews>
    <workbookView xWindow="0" yWindow="0" windowWidth="23040" windowHeight="8448" xr2:uid="{00000000-000D-0000-FFFF-FFFF00000000}"/>
  </bookViews>
  <sheets>
    <sheet name="VP maijs" sheetId="12" r:id="rId1"/>
    <sheet name="1.tabula" sheetId="20" r:id="rId2"/>
    <sheet name="2.tabula" sheetId="25" r:id="rId3"/>
    <sheet name=" 3.tabula" sheetId="24" r:id="rId4"/>
    <sheet name="4.tabula" sheetId="21" r:id="rId5"/>
    <sheet name="5.tabula" sheetId="26" r:id="rId6"/>
    <sheet name="6.tabula" sheetId="17" r:id="rId7"/>
    <sheet name="7.tabula" sheetId="18" r:id="rId8"/>
  </sheets>
  <definedNames>
    <definedName name="_xlnm._FilterDatabase" localSheetId="3" hidden="1">' 3.tabula'!$A$5:$I$9</definedName>
    <definedName name="_xlnm._FilterDatabase" localSheetId="1" hidden="1">'1.tabula'!$A$5:$I$267</definedName>
    <definedName name="_xlnm._FilterDatabase" localSheetId="2" hidden="1">'2.tabula'!$A$5:$I$8</definedName>
    <definedName name="_xlnm._FilterDatabase" localSheetId="4" hidden="1">'4.tabula'!$A$1:$J$185</definedName>
    <definedName name="_xlnm._FilterDatabase" localSheetId="5" hidden="1">'5.tabula'!$B$5:$N$472</definedName>
    <definedName name="_xlnm._FilterDatabase" localSheetId="6" hidden="1">'6.tabula'!$A$5:$G$33</definedName>
    <definedName name="_xlnm.Print_Area" localSheetId="3">' 3.tabula'!$A$1:$I$8</definedName>
    <definedName name="_xlnm.Print_Area" localSheetId="1">'1.tabula'!$A$1:$I$267</definedName>
    <definedName name="_xlnm.Print_Area" localSheetId="2">'2.tabula'!$A$1:$I$8</definedName>
    <definedName name="_xlnm.Print_Area" localSheetId="4">'4.tabula'!$A$1:$I$185</definedName>
    <definedName name="_xlnm.Print_Area" localSheetId="5">'5.tabula'!$A$1:$J$472</definedName>
    <definedName name="_xlnm.Print_Area" localSheetId="6">'6.tabula'!$A$1:$G$34</definedName>
    <definedName name="_xlnm.Print_Area" localSheetId="0">'VP maijs'!$A$1:$D$49</definedName>
    <definedName name="_xlnm.Print_Titles" localSheetId="3">' 3.tabula'!$5:$5</definedName>
    <definedName name="_xlnm.Print_Titles" localSheetId="1">'1.tabula'!$5:$5</definedName>
    <definedName name="_xlnm.Print_Titles" localSheetId="2">'2.tabula'!$5:$5</definedName>
    <definedName name="_xlnm.Print_Titles" localSheetId="4">'4.tabula'!$5:$5</definedName>
    <definedName name="_xlnm.Print_Titles" localSheetId="5">'5.tabula'!$5:$5</definedName>
    <definedName name="_xlnm.Print_Titles" localSheetId="6">'6.tabula'!$5:$5</definedName>
    <definedName name="_xlnm.Print_Titles" localSheetId="7">'7.tabula'!$5:$5</definedName>
    <definedName name="_xlnm.Print_Titles" localSheetId="0">'VP maijs'!$9:$9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0" i="12" l="1"/>
  <c r="D15" i="12" l="1"/>
  <c r="D44" i="12" l="1"/>
  <c r="D25" i="12"/>
  <c r="D24" i="12"/>
  <c r="D23" i="12"/>
  <c r="D22" i="12"/>
  <c r="F6" i="18" l="1"/>
  <c r="J6" i="26"/>
  <c r="I472" i="26" l="1"/>
  <c r="J472" i="26" s="1"/>
  <c r="I470" i="26"/>
  <c r="I469" i="26"/>
  <c r="J469" i="26" s="1"/>
  <c r="I466" i="26"/>
  <c r="J466" i="26" s="1"/>
  <c r="I462" i="26"/>
  <c r="J462" i="26" s="1"/>
  <c r="I458" i="26"/>
  <c r="J458" i="26" s="1"/>
  <c r="I456" i="26"/>
  <c r="J456" i="26" s="1"/>
  <c r="I209" i="26"/>
  <c r="I197" i="26"/>
  <c r="I150" i="26"/>
  <c r="I101" i="26"/>
  <c r="I47" i="26"/>
  <c r="I41" i="26"/>
  <c r="I8" i="26"/>
  <c r="J8" i="26" s="1"/>
  <c r="I449" i="26"/>
  <c r="J449" i="26" s="1"/>
  <c r="I450" i="26"/>
  <c r="J450" i="26" s="1"/>
  <c r="I451" i="26"/>
  <c r="J451" i="26" s="1"/>
  <c r="I452" i="26"/>
  <c r="J452" i="26" s="1"/>
  <c r="I453" i="26"/>
  <c r="J453" i="26" s="1"/>
  <c r="I454" i="26"/>
  <c r="J454" i="26" s="1"/>
  <c r="I455" i="26"/>
  <c r="J455" i="26" s="1"/>
  <c r="I457" i="26"/>
  <c r="J457" i="26" s="1"/>
  <c r="I459" i="26"/>
  <c r="J459" i="26" s="1"/>
  <c r="I460" i="26"/>
  <c r="J460" i="26" s="1"/>
  <c r="I461" i="26"/>
  <c r="J461" i="26" s="1"/>
  <c r="I463" i="26"/>
  <c r="J463" i="26" s="1"/>
  <c r="I464" i="26"/>
  <c r="J464" i="26" s="1"/>
  <c r="I465" i="26"/>
  <c r="J465" i="26" s="1"/>
  <c r="I467" i="26"/>
  <c r="J467" i="26" s="1"/>
  <c r="I468" i="26"/>
  <c r="J468" i="26" s="1"/>
  <c r="I471" i="26"/>
  <c r="J471" i="26" s="1"/>
  <c r="A450" i="26"/>
  <c r="A451" i="26" s="1"/>
  <c r="A452" i="26" s="1"/>
  <c r="A453" i="26" s="1"/>
  <c r="A454" i="26" s="1"/>
  <c r="A455" i="26" s="1"/>
  <c r="A456" i="26" s="1"/>
  <c r="A457" i="26" s="1"/>
  <c r="A458" i="26" s="1"/>
  <c r="A459" i="26" s="1"/>
  <c r="A460" i="26" s="1"/>
  <c r="A461" i="26" s="1"/>
  <c r="A462" i="26" s="1"/>
  <c r="A463" i="26" s="1"/>
  <c r="A464" i="26" s="1"/>
  <c r="A465" i="26" s="1"/>
  <c r="A466" i="26" s="1"/>
  <c r="A467" i="26" s="1"/>
  <c r="A468" i="26" s="1"/>
  <c r="A469" i="26" s="1"/>
  <c r="A470" i="26" s="1"/>
  <c r="A471" i="26" s="1"/>
  <c r="A472" i="26" s="1"/>
  <c r="I446" i="26"/>
  <c r="J446" i="26" s="1"/>
  <c r="I447" i="26"/>
  <c r="J447" i="26" s="1"/>
  <c r="J470" i="26" l="1"/>
  <c r="I9" i="26"/>
  <c r="J9" i="26" s="1"/>
  <c r="I10" i="26"/>
  <c r="J10" i="26" s="1"/>
  <c r="I11" i="26"/>
  <c r="J11" i="26" s="1"/>
  <c r="I12" i="26"/>
  <c r="J12" i="26" s="1"/>
  <c r="I13" i="26"/>
  <c r="J13" i="26" s="1"/>
  <c r="I14" i="26"/>
  <c r="J14" i="26" s="1"/>
  <c r="I15" i="26"/>
  <c r="J15" i="26" s="1"/>
  <c r="I16" i="26"/>
  <c r="J16" i="26" s="1"/>
  <c r="I17" i="26"/>
  <c r="J17" i="26" s="1"/>
  <c r="I18" i="26"/>
  <c r="J18" i="26" s="1"/>
  <c r="I19" i="26"/>
  <c r="J19" i="26" s="1"/>
  <c r="I20" i="26"/>
  <c r="J20" i="26" s="1"/>
  <c r="I21" i="26"/>
  <c r="J21" i="26" s="1"/>
  <c r="I22" i="26"/>
  <c r="J22" i="26" s="1"/>
  <c r="I23" i="26"/>
  <c r="J23" i="26" s="1"/>
  <c r="I24" i="26"/>
  <c r="J24" i="26" s="1"/>
  <c r="I25" i="26"/>
  <c r="J25" i="26" s="1"/>
  <c r="I26" i="26"/>
  <c r="J26" i="26" s="1"/>
  <c r="I27" i="26"/>
  <c r="J27" i="26" s="1"/>
  <c r="I28" i="26"/>
  <c r="J28" i="26" s="1"/>
  <c r="I29" i="26"/>
  <c r="J29" i="26" s="1"/>
  <c r="I30" i="26"/>
  <c r="J30" i="26" s="1"/>
  <c r="I31" i="26"/>
  <c r="J31" i="26" s="1"/>
  <c r="I32" i="26"/>
  <c r="J32" i="26" s="1"/>
  <c r="I33" i="26"/>
  <c r="J33" i="26" s="1"/>
  <c r="I34" i="26"/>
  <c r="J34" i="26" s="1"/>
  <c r="I35" i="26"/>
  <c r="J35" i="26" s="1"/>
  <c r="I36" i="26"/>
  <c r="J36" i="26" s="1"/>
  <c r="I37" i="26"/>
  <c r="J37" i="26" s="1"/>
  <c r="I38" i="26"/>
  <c r="J38" i="26" s="1"/>
  <c r="I39" i="26"/>
  <c r="J39" i="26" s="1"/>
  <c r="I40" i="26"/>
  <c r="J40" i="26" s="1"/>
  <c r="J41" i="26"/>
  <c r="I42" i="26"/>
  <c r="J42" i="26" s="1"/>
  <c r="I43" i="26"/>
  <c r="J43" i="26" s="1"/>
  <c r="I44" i="26"/>
  <c r="J44" i="26" s="1"/>
  <c r="I45" i="26"/>
  <c r="J45" i="26" s="1"/>
  <c r="I46" i="26"/>
  <c r="J46" i="26" s="1"/>
  <c r="J47" i="26"/>
  <c r="I48" i="26"/>
  <c r="J48" i="26" s="1"/>
  <c r="I49" i="26"/>
  <c r="J49" i="26" s="1"/>
  <c r="I50" i="26"/>
  <c r="J50" i="26" s="1"/>
  <c r="I51" i="26"/>
  <c r="J51" i="26" s="1"/>
  <c r="I52" i="26"/>
  <c r="J52" i="26" s="1"/>
  <c r="I53" i="26"/>
  <c r="J53" i="26" s="1"/>
  <c r="I54" i="26"/>
  <c r="J54" i="26" s="1"/>
  <c r="I55" i="26"/>
  <c r="J55" i="26" s="1"/>
  <c r="I56" i="26"/>
  <c r="J56" i="26" s="1"/>
  <c r="I57" i="26"/>
  <c r="J57" i="26" s="1"/>
  <c r="I58" i="26"/>
  <c r="J58" i="26" s="1"/>
  <c r="I59" i="26"/>
  <c r="J59" i="26" s="1"/>
  <c r="I60" i="26"/>
  <c r="J60" i="26" s="1"/>
  <c r="I61" i="26"/>
  <c r="J61" i="26" s="1"/>
  <c r="I62" i="26"/>
  <c r="J62" i="26" s="1"/>
  <c r="I63" i="26"/>
  <c r="J63" i="26" s="1"/>
  <c r="I64" i="26"/>
  <c r="J64" i="26" s="1"/>
  <c r="I65" i="26"/>
  <c r="J65" i="26" s="1"/>
  <c r="I66" i="26"/>
  <c r="J66" i="26" s="1"/>
  <c r="I67" i="26"/>
  <c r="J67" i="26" s="1"/>
  <c r="I68" i="26"/>
  <c r="J68" i="26" s="1"/>
  <c r="I69" i="26"/>
  <c r="J69" i="26" s="1"/>
  <c r="I70" i="26"/>
  <c r="J70" i="26" s="1"/>
  <c r="I71" i="26"/>
  <c r="J71" i="26" s="1"/>
  <c r="I72" i="26"/>
  <c r="J72" i="26" s="1"/>
  <c r="I73" i="26"/>
  <c r="J73" i="26" s="1"/>
  <c r="I74" i="26"/>
  <c r="J74" i="26" s="1"/>
  <c r="I75" i="26"/>
  <c r="J75" i="26" s="1"/>
  <c r="I76" i="26"/>
  <c r="J76" i="26" s="1"/>
  <c r="I77" i="26"/>
  <c r="J77" i="26" s="1"/>
  <c r="I78" i="26"/>
  <c r="J78" i="26" s="1"/>
  <c r="I79" i="26"/>
  <c r="J79" i="26" s="1"/>
  <c r="I80" i="26"/>
  <c r="J80" i="26" s="1"/>
  <c r="I81" i="26"/>
  <c r="J81" i="26" s="1"/>
  <c r="I82" i="26"/>
  <c r="J82" i="26" s="1"/>
  <c r="I83" i="26"/>
  <c r="J83" i="26" s="1"/>
  <c r="I84" i="26"/>
  <c r="J84" i="26" s="1"/>
  <c r="I85" i="26"/>
  <c r="J85" i="26" s="1"/>
  <c r="I86" i="26"/>
  <c r="J86" i="26" s="1"/>
  <c r="I87" i="26"/>
  <c r="J87" i="26" s="1"/>
  <c r="I88" i="26"/>
  <c r="J88" i="26" s="1"/>
  <c r="I89" i="26"/>
  <c r="J89" i="26" s="1"/>
  <c r="I90" i="26"/>
  <c r="J90" i="26" s="1"/>
  <c r="I91" i="26"/>
  <c r="J91" i="26" s="1"/>
  <c r="I92" i="26"/>
  <c r="J92" i="26" s="1"/>
  <c r="I93" i="26"/>
  <c r="J93" i="26" s="1"/>
  <c r="I94" i="26"/>
  <c r="J94" i="26" s="1"/>
  <c r="I95" i="26"/>
  <c r="J95" i="26" s="1"/>
  <c r="I96" i="26"/>
  <c r="J96" i="26" s="1"/>
  <c r="I97" i="26"/>
  <c r="J97" i="26" s="1"/>
  <c r="I98" i="26"/>
  <c r="J98" i="26" s="1"/>
  <c r="I99" i="26"/>
  <c r="J99" i="26" s="1"/>
  <c r="I100" i="26"/>
  <c r="J100" i="26" s="1"/>
  <c r="J101" i="26"/>
  <c r="I102" i="26"/>
  <c r="J102" i="26" s="1"/>
  <c r="I103" i="26"/>
  <c r="J103" i="26" s="1"/>
  <c r="I104" i="26"/>
  <c r="J104" i="26" s="1"/>
  <c r="I105" i="26"/>
  <c r="J105" i="26" s="1"/>
  <c r="I106" i="26"/>
  <c r="J106" i="26" s="1"/>
  <c r="I107" i="26"/>
  <c r="J107" i="26" s="1"/>
  <c r="I108" i="26"/>
  <c r="J108" i="26" s="1"/>
  <c r="I109" i="26"/>
  <c r="J109" i="26" s="1"/>
  <c r="I110" i="26"/>
  <c r="J110" i="26" s="1"/>
  <c r="I111" i="26"/>
  <c r="J111" i="26" s="1"/>
  <c r="I112" i="26"/>
  <c r="J112" i="26" s="1"/>
  <c r="I113" i="26"/>
  <c r="J113" i="26" s="1"/>
  <c r="I114" i="26"/>
  <c r="J114" i="26" s="1"/>
  <c r="I115" i="26"/>
  <c r="J115" i="26" s="1"/>
  <c r="I116" i="26"/>
  <c r="J116" i="26" s="1"/>
  <c r="I117" i="26"/>
  <c r="J117" i="26" s="1"/>
  <c r="I118" i="26"/>
  <c r="J118" i="26" s="1"/>
  <c r="I119" i="26"/>
  <c r="J119" i="26" s="1"/>
  <c r="I120" i="26"/>
  <c r="J120" i="26" s="1"/>
  <c r="I121" i="26"/>
  <c r="J121" i="26" s="1"/>
  <c r="I122" i="26"/>
  <c r="J122" i="26" s="1"/>
  <c r="I123" i="26"/>
  <c r="J123" i="26" s="1"/>
  <c r="I124" i="26"/>
  <c r="J124" i="26" s="1"/>
  <c r="I125" i="26"/>
  <c r="J125" i="26" s="1"/>
  <c r="I126" i="26"/>
  <c r="J126" i="26" s="1"/>
  <c r="I127" i="26"/>
  <c r="J127" i="26" s="1"/>
  <c r="I128" i="26"/>
  <c r="J128" i="26" s="1"/>
  <c r="I129" i="26"/>
  <c r="J129" i="26" s="1"/>
  <c r="I130" i="26"/>
  <c r="J130" i="26" s="1"/>
  <c r="I131" i="26"/>
  <c r="J131" i="26" s="1"/>
  <c r="I132" i="26"/>
  <c r="J132" i="26" s="1"/>
  <c r="I133" i="26"/>
  <c r="J133" i="26" s="1"/>
  <c r="I134" i="26"/>
  <c r="J134" i="26" s="1"/>
  <c r="I135" i="26"/>
  <c r="J135" i="26" s="1"/>
  <c r="I136" i="26"/>
  <c r="J136" i="26" s="1"/>
  <c r="I137" i="26"/>
  <c r="J137" i="26" s="1"/>
  <c r="I138" i="26"/>
  <c r="J138" i="26" s="1"/>
  <c r="I139" i="26"/>
  <c r="J139" i="26" s="1"/>
  <c r="I140" i="26"/>
  <c r="J140" i="26" s="1"/>
  <c r="I141" i="26"/>
  <c r="J141" i="26" s="1"/>
  <c r="I142" i="26"/>
  <c r="J142" i="26" s="1"/>
  <c r="I143" i="26"/>
  <c r="J143" i="26" s="1"/>
  <c r="I144" i="26"/>
  <c r="J144" i="26" s="1"/>
  <c r="I145" i="26"/>
  <c r="J145" i="26" s="1"/>
  <c r="I146" i="26"/>
  <c r="J146" i="26" s="1"/>
  <c r="I147" i="26"/>
  <c r="J147" i="26" s="1"/>
  <c r="I148" i="26"/>
  <c r="J148" i="26" s="1"/>
  <c r="I149" i="26"/>
  <c r="J149" i="26" s="1"/>
  <c r="J150" i="26"/>
  <c r="I151" i="26"/>
  <c r="J151" i="26" s="1"/>
  <c r="I152" i="26"/>
  <c r="J152" i="26" s="1"/>
  <c r="I153" i="26"/>
  <c r="J153" i="26" s="1"/>
  <c r="I154" i="26"/>
  <c r="J154" i="26" s="1"/>
  <c r="I155" i="26"/>
  <c r="J155" i="26" s="1"/>
  <c r="I156" i="26"/>
  <c r="J156" i="26" s="1"/>
  <c r="I157" i="26"/>
  <c r="J157" i="26" s="1"/>
  <c r="I158" i="26"/>
  <c r="J158" i="26" s="1"/>
  <c r="I159" i="26"/>
  <c r="J159" i="26" s="1"/>
  <c r="I160" i="26"/>
  <c r="J160" i="26" s="1"/>
  <c r="I161" i="26"/>
  <c r="J161" i="26" s="1"/>
  <c r="I162" i="26"/>
  <c r="J162" i="26" s="1"/>
  <c r="I163" i="26"/>
  <c r="J163" i="26" s="1"/>
  <c r="I164" i="26"/>
  <c r="J164" i="26" s="1"/>
  <c r="I165" i="26"/>
  <c r="J165" i="26" s="1"/>
  <c r="I166" i="26"/>
  <c r="J166" i="26" s="1"/>
  <c r="I167" i="26"/>
  <c r="J167" i="26" s="1"/>
  <c r="I168" i="26"/>
  <c r="J168" i="26" s="1"/>
  <c r="I169" i="26"/>
  <c r="J169" i="26" s="1"/>
  <c r="I170" i="26"/>
  <c r="J170" i="26" s="1"/>
  <c r="I171" i="26"/>
  <c r="J171" i="26" s="1"/>
  <c r="I172" i="26"/>
  <c r="J172" i="26" s="1"/>
  <c r="I173" i="26"/>
  <c r="J173" i="26" s="1"/>
  <c r="I174" i="26"/>
  <c r="J174" i="26" s="1"/>
  <c r="I175" i="26"/>
  <c r="J175" i="26" s="1"/>
  <c r="I176" i="26"/>
  <c r="J176" i="26" s="1"/>
  <c r="I177" i="26"/>
  <c r="J177" i="26" s="1"/>
  <c r="I178" i="26"/>
  <c r="J178" i="26" s="1"/>
  <c r="I179" i="26"/>
  <c r="J179" i="26" s="1"/>
  <c r="I180" i="26"/>
  <c r="J180" i="26" s="1"/>
  <c r="I181" i="26"/>
  <c r="J181" i="26" s="1"/>
  <c r="I182" i="26"/>
  <c r="J182" i="26" s="1"/>
  <c r="I183" i="26"/>
  <c r="J183" i="26" s="1"/>
  <c r="I184" i="26"/>
  <c r="J184" i="26" s="1"/>
  <c r="I185" i="26"/>
  <c r="J185" i="26" s="1"/>
  <c r="I186" i="26"/>
  <c r="J186" i="26" s="1"/>
  <c r="I187" i="26"/>
  <c r="J187" i="26" s="1"/>
  <c r="I188" i="26"/>
  <c r="J188" i="26" s="1"/>
  <c r="I189" i="26"/>
  <c r="J189" i="26" s="1"/>
  <c r="I190" i="26"/>
  <c r="J190" i="26" s="1"/>
  <c r="I191" i="26"/>
  <c r="J191" i="26" s="1"/>
  <c r="I192" i="26"/>
  <c r="J192" i="26" s="1"/>
  <c r="I193" i="26"/>
  <c r="J193" i="26" s="1"/>
  <c r="I194" i="26"/>
  <c r="J194" i="26" s="1"/>
  <c r="I195" i="26"/>
  <c r="J195" i="26" s="1"/>
  <c r="I196" i="26"/>
  <c r="J196" i="26" s="1"/>
  <c r="J197" i="26"/>
  <c r="I198" i="26"/>
  <c r="J198" i="26" s="1"/>
  <c r="I199" i="26"/>
  <c r="J199" i="26" s="1"/>
  <c r="I200" i="26"/>
  <c r="J200" i="26" s="1"/>
  <c r="I201" i="26"/>
  <c r="J201" i="26" s="1"/>
  <c r="I202" i="26"/>
  <c r="J202" i="26" s="1"/>
  <c r="I203" i="26"/>
  <c r="J203" i="26" s="1"/>
  <c r="I204" i="26"/>
  <c r="J204" i="26" s="1"/>
  <c r="I205" i="26"/>
  <c r="J205" i="26" s="1"/>
  <c r="I206" i="26"/>
  <c r="J206" i="26" s="1"/>
  <c r="I207" i="26"/>
  <c r="J207" i="26" s="1"/>
  <c r="I208" i="26"/>
  <c r="J208" i="26" s="1"/>
  <c r="J209" i="26"/>
  <c r="I210" i="26"/>
  <c r="J210" i="26" s="1"/>
  <c r="I211" i="26"/>
  <c r="J211" i="26" s="1"/>
  <c r="I212" i="26"/>
  <c r="J212" i="26" s="1"/>
  <c r="I213" i="26"/>
  <c r="J213" i="26" s="1"/>
  <c r="I214" i="26"/>
  <c r="J214" i="26" s="1"/>
  <c r="I215" i="26"/>
  <c r="J215" i="26" s="1"/>
  <c r="I216" i="26"/>
  <c r="J216" i="26" s="1"/>
  <c r="I217" i="26"/>
  <c r="J217" i="26" s="1"/>
  <c r="I218" i="26"/>
  <c r="J218" i="26" s="1"/>
  <c r="I219" i="26"/>
  <c r="J219" i="26" s="1"/>
  <c r="I220" i="26"/>
  <c r="J220" i="26" s="1"/>
  <c r="I221" i="26"/>
  <c r="J221" i="26" s="1"/>
  <c r="I222" i="26"/>
  <c r="J222" i="26" s="1"/>
  <c r="I223" i="26"/>
  <c r="J223" i="26" s="1"/>
  <c r="I224" i="26"/>
  <c r="J224" i="26" s="1"/>
  <c r="I225" i="26"/>
  <c r="J225" i="26" s="1"/>
  <c r="I226" i="26"/>
  <c r="J226" i="26" s="1"/>
  <c r="I227" i="26"/>
  <c r="J227" i="26" s="1"/>
  <c r="I228" i="26"/>
  <c r="J228" i="26" s="1"/>
  <c r="I229" i="26"/>
  <c r="J229" i="26" s="1"/>
  <c r="I230" i="26"/>
  <c r="J230" i="26" s="1"/>
  <c r="I231" i="26"/>
  <c r="J231" i="26" s="1"/>
  <c r="I232" i="26"/>
  <c r="J232" i="26" s="1"/>
  <c r="I233" i="26"/>
  <c r="J233" i="26" s="1"/>
  <c r="I234" i="26"/>
  <c r="J234" i="26" s="1"/>
  <c r="I235" i="26"/>
  <c r="J235" i="26" s="1"/>
  <c r="I236" i="26"/>
  <c r="J236" i="26" s="1"/>
  <c r="I237" i="26"/>
  <c r="J237" i="26" s="1"/>
  <c r="I238" i="26"/>
  <c r="J238" i="26" s="1"/>
  <c r="I239" i="26"/>
  <c r="J239" i="26" s="1"/>
  <c r="I240" i="26"/>
  <c r="J240" i="26" s="1"/>
  <c r="I241" i="26"/>
  <c r="J241" i="26" s="1"/>
  <c r="I242" i="26"/>
  <c r="J242" i="26" s="1"/>
  <c r="I243" i="26"/>
  <c r="J243" i="26" s="1"/>
  <c r="I244" i="26"/>
  <c r="J244" i="26" s="1"/>
  <c r="I245" i="26"/>
  <c r="J245" i="26" s="1"/>
  <c r="I246" i="26"/>
  <c r="J246" i="26" s="1"/>
  <c r="I247" i="26"/>
  <c r="J247" i="26" s="1"/>
  <c r="I248" i="26"/>
  <c r="J248" i="26" s="1"/>
  <c r="I249" i="26"/>
  <c r="J249" i="26" s="1"/>
  <c r="I250" i="26"/>
  <c r="J250" i="26" s="1"/>
  <c r="I251" i="26"/>
  <c r="J251" i="26" s="1"/>
  <c r="I252" i="26"/>
  <c r="J252" i="26" s="1"/>
  <c r="I253" i="26"/>
  <c r="J253" i="26" s="1"/>
  <c r="I254" i="26"/>
  <c r="J254" i="26" s="1"/>
  <c r="I255" i="26"/>
  <c r="J255" i="26" s="1"/>
  <c r="I256" i="26"/>
  <c r="J256" i="26" s="1"/>
  <c r="I257" i="26"/>
  <c r="J257" i="26" s="1"/>
  <c r="I258" i="26"/>
  <c r="J258" i="26" s="1"/>
  <c r="I259" i="26"/>
  <c r="J259" i="26" s="1"/>
  <c r="I260" i="26"/>
  <c r="J260" i="26" s="1"/>
  <c r="I261" i="26"/>
  <c r="J261" i="26" s="1"/>
  <c r="I262" i="26"/>
  <c r="J262" i="26" s="1"/>
  <c r="I263" i="26"/>
  <c r="J263" i="26" s="1"/>
  <c r="I264" i="26"/>
  <c r="J264" i="26" s="1"/>
  <c r="I265" i="26"/>
  <c r="J265" i="26" s="1"/>
  <c r="I266" i="26"/>
  <c r="J266" i="26" s="1"/>
  <c r="I267" i="26"/>
  <c r="J267" i="26" s="1"/>
  <c r="I268" i="26"/>
  <c r="J268" i="26" s="1"/>
  <c r="I269" i="26"/>
  <c r="J269" i="26" s="1"/>
  <c r="I270" i="26"/>
  <c r="J270" i="26" s="1"/>
  <c r="I271" i="26"/>
  <c r="J271" i="26" s="1"/>
  <c r="I272" i="26"/>
  <c r="J272" i="26" s="1"/>
  <c r="I273" i="26"/>
  <c r="J273" i="26" s="1"/>
  <c r="I274" i="26"/>
  <c r="J274" i="26" s="1"/>
  <c r="I275" i="26"/>
  <c r="J275" i="26" s="1"/>
  <c r="I276" i="26"/>
  <c r="J276" i="26" s="1"/>
  <c r="I277" i="26"/>
  <c r="J277" i="26" s="1"/>
  <c r="I278" i="26"/>
  <c r="J278" i="26" s="1"/>
  <c r="I279" i="26"/>
  <c r="J279" i="26" s="1"/>
  <c r="I280" i="26"/>
  <c r="J280" i="26" s="1"/>
  <c r="I281" i="26"/>
  <c r="J281" i="26" s="1"/>
  <c r="I282" i="26"/>
  <c r="J282" i="26" s="1"/>
  <c r="I283" i="26"/>
  <c r="J283" i="26" s="1"/>
  <c r="I284" i="26"/>
  <c r="J284" i="26" s="1"/>
  <c r="I285" i="26"/>
  <c r="J285" i="26" s="1"/>
  <c r="I286" i="26"/>
  <c r="J286" i="26" s="1"/>
  <c r="I287" i="26"/>
  <c r="J287" i="26" s="1"/>
  <c r="I288" i="26"/>
  <c r="J288" i="26" s="1"/>
  <c r="I289" i="26"/>
  <c r="J289" i="26" s="1"/>
  <c r="I290" i="26"/>
  <c r="J290" i="26" s="1"/>
  <c r="I291" i="26"/>
  <c r="J291" i="26" s="1"/>
  <c r="I292" i="26"/>
  <c r="J292" i="26" s="1"/>
  <c r="I293" i="26"/>
  <c r="J293" i="26" s="1"/>
  <c r="I294" i="26"/>
  <c r="J294" i="26" s="1"/>
  <c r="I295" i="26"/>
  <c r="J295" i="26" s="1"/>
  <c r="I296" i="26"/>
  <c r="J296" i="26" s="1"/>
  <c r="I297" i="26"/>
  <c r="J297" i="26" s="1"/>
  <c r="I298" i="26"/>
  <c r="J298" i="26" s="1"/>
  <c r="I299" i="26"/>
  <c r="J299" i="26" s="1"/>
  <c r="I300" i="26"/>
  <c r="J300" i="26" s="1"/>
  <c r="I301" i="26"/>
  <c r="J301" i="26" s="1"/>
  <c r="I302" i="26"/>
  <c r="J302" i="26" s="1"/>
  <c r="I303" i="26"/>
  <c r="J303" i="26" s="1"/>
  <c r="I304" i="26"/>
  <c r="J304" i="26" s="1"/>
  <c r="I305" i="26"/>
  <c r="J305" i="26" s="1"/>
  <c r="I306" i="26"/>
  <c r="J306" i="26" s="1"/>
  <c r="I307" i="26"/>
  <c r="J307" i="26" s="1"/>
  <c r="I308" i="26"/>
  <c r="J308" i="26" s="1"/>
  <c r="I309" i="26"/>
  <c r="J309" i="26" s="1"/>
  <c r="I310" i="26"/>
  <c r="J310" i="26" s="1"/>
  <c r="I311" i="26"/>
  <c r="J311" i="26" s="1"/>
  <c r="I312" i="26"/>
  <c r="J312" i="26" s="1"/>
  <c r="I313" i="26"/>
  <c r="J313" i="26" s="1"/>
  <c r="I314" i="26"/>
  <c r="J314" i="26" s="1"/>
  <c r="I315" i="26"/>
  <c r="J315" i="26" s="1"/>
  <c r="I316" i="26"/>
  <c r="J316" i="26" s="1"/>
  <c r="I317" i="26"/>
  <c r="J317" i="26" s="1"/>
  <c r="I318" i="26"/>
  <c r="J318" i="26" s="1"/>
  <c r="I319" i="26"/>
  <c r="J319" i="26" s="1"/>
  <c r="I320" i="26"/>
  <c r="J320" i="26" s="1"/>
  <c r="I321" i="26"/>
  <c r="J321" i="26" s="1"/>
  <c r="I322" i="26"/>
  <c r="J322" i="26" s="1"/>
  <c r="I323" i="26"/>
  <c r="J323" i="26" s="1"/>
  <c r="I324" i="26"/>
  <c r="J324" i="26" s="1"/>
  <c r="I325" i="26"/>
  <c r="J325" i="26" s="1"/>
  <c r="I326" i="26"/>
  <c r="J326" i="26" s="1"/>
  <c r="I327" i="26"/>
  <c r="J327" i="26" s="1"/>
  <c r="I328" i="26"/>
  <c r="J328" i="26" s="1"/>
  <c r="I329" i="26"/>
  <c r="J329" i="26" s="1"/>
  <c r="I330" i="26"/>
  <c r="J330" i="26" s="1"/>
  <c r="I331" i="26"/>
  <c r="J331" i="26" s="1"/>
  <c r="I332" i="26"/>
  <c r="J332" i="26" s="1"/>
  <c r="I333" i="26"/>
  <c r="J333" i="26" s="1"/>
  <c r="I334" i="26"/>
  <c r="J334" i="26" s="1"/>
  <c r="I335" i="26"/>
  <c r="J335" i="26" s="1"/>
  <c r="I336" i="26"/>
  <c r="J336" i="26" s="1"/>
  <c r="I337" i="26"/>
  <c r="J337" i="26" s="1"/>
  <c r="I338" i="26"/>
  <c r="J338" i="26" s="1"/>
  <c r="I339" i="26"/>
  <c r="J339" i="26" s="1"/>
  <c r="I340" i="26"/>
  <c r="J340" i="26" s="1"/>
  <c r="I341" i="26"/>
  <c r="J341" i="26" s="1"/>
  <c r="I342" i="26"/>
  <c r="J342" i="26" s="1"/>
  <c r="I343" i="26"/>
  <c r="J343" i="26" s="1"/>
  <c r="I344" i="26"/>
  <c r="J344" i="26" s="1"/>
  <c r="I345" i="26"/>
  <c r="J345" i="26" s="1"/>
  <c r="I346" i="26"/>
  <c r="J346" i="26" s="1"/>
  <c r="I347" i="26"/>
  <c r="J347" i="26" s="1"/>
  <c r="I348" i="26"/>
  <c r="J348" i="26" s="1"/>
  <c r="I349" i="26"/>
  <c r="J349" i="26" s="1"/>
  <c r="I350" i="26"/>
  <c r="J350" i="26" s="1"/>
  <c r="I351" i="26"/>
  <c r="J351" i="26" s="1"/>
  <c r="I352" i="26"/>
  <c r="J352" i="26" s="1"/>
  <c r="I353" i="26"/>
  <c r="J353" i="26" s="1"/>
  <c r="I354" i="26"/>
  <c r="J354" i="26" s="1"/>
  <c r="I355" i="26"/>
  <c r="J355" i="26" s="1"/>
  <c r="I356" i="26"/>
  <c r="J356" i="26" s="1"/>
  <c r="I357" i="26"/>
  <c r="J357" i="26" s="1"/>
  <c r="I358" i="26"/>
  <c r="J358" i="26" s="1"/>
  <c r="I359" i="26"/>
  <c r="J359" i="26" s="1"/>
  <c r="I360" i="26"/>
  <c r="J360" i="26" s="1"/>
  <c r="I361" i="26"/>
  <c r="J361" i="26" s="1"/>
  <c r="I362" i="26"/>
  <c r="J362" i="26" s="1"/>
  <c r="I363" i="26"/>
  <c r="J363" i="26" s="1"/>
  <c r="I364" i="26"/>
  <c r="J364" i="26" s="1"/>
  <c r="I365" i="26"/>
  <c r="J365" i="26" s="1"/>
  <c r="I366" i="26"/>
  <c r="J366" i="26" s="1"/>
  <c r="I367" i="26"/>
  <c r="J367" i="26" s="1"/>
  <c r="I368" i="26"/>
  <c r="J368" i="26" s="1"/>
  <c r="I369" i="26"/>
  <c r="J369" i="26" s="1"/>
  <c r="I370" i="26"/>
  <c r="J370" i="26" s="1"/>
  <c r="I371" i="26"/>
  <c r="J371" i="26" s="1"/>
  <c r="I372" i="26"/>
  <c r="J372" i="26" s="1"/>
  <c r="I373" i="26"/>
  <c r="J373" i="26" s="1"/>
  <c r="I374" i="26"/>
  <c r="J374" i="26" s="1"/>
  <c r="I375" i="26"/>
  <c r="J375" i="26" s="1"/>
  <c r="I376" i="26"/>
  <c r="J376" i="26" s="1"/>
  <c r="I377" i="26"/>
  <c r="J377" i="26" s="1"/>
  <c r="I378" i="26"/>
  <c r="J378" i="26" s="1"/>
  <c r="I379" i="26"/>
  <c r="J379" i="26" s="1"/>
  <c r="I380" i="26"/>
  <c r="J380" i="26" s="1"/>
  <c r="I381" i="26"/>
  <c r="J381" i="26" s="1"/>
  <c r="I382" i="26"/>
  <c r="J382" i="26" s="1"/>
  <c r="I383" i="26"/>
  <c r="J383" i="26" s="1"/>
  <c r="I384" i="26"/>
  <c r="J384" i="26" s="1"/>
  <c r="I385" i="26"/>
  <c r="J385" i="26" s="1"/>
  <c r="I386" i="26"/>
  <c r="J386" i="26" s="1"/>
  <c r="I387" i="26"/>
  <c r="J387" i="26" s="1"/>
  <c r="I388" i="26"/>
  <c r="J388" i="26" s="1"/>
  <c r="I389" i="26"/>
  <c r="J389" i="26" s="1"/>
  <c r="I390" i="26"/>
  <c r="J390" i="26" s="1"/>
  <c r="I391" i="26"/>
  <c r="J391" i="26" s="1"/>
  <c r="I392" i="26"/>
  <c r="J392" i="26" s="1"/>
  <c r="I393" i="26"/>
  <c r="J393" i="26" s="1"/>
  <c r="I394" i="26"/>
  <c r="J394" i="26" s="1"/>
  <c r="I395" i="26"/>
  <c r="J395" i="26" s="1"/>
  <c r="I396" i="26"/>
  <c r="J396" i="26" s="1"/>
  <c r="I397" i="26"/>
  <c r="J397" i="26" s="1"/>
  <c r="I398" i="26"/>
  <c r="J398" i="26" s="1"/>
  <c r="I399" i="26"/>
  <c r="J399" i="26" s="1"/>
  <c r="I400" i="26"/>
  <c r="J400" i="26" s="1"/>
  <c r="I401" i="26"/>
  <c r="J401" i="26" s="1"/>
  <c r="I402" i="26"/>
  <c r="J402" i="26" s="1"/>
  <c r="I403" i="26"/>
  <c r="J403" i="26" s="1"/>
  <c r="I404" i="26"/>
  <c r="J404" i="26" s="1"/>
  <c r="I405" i="26"/>
  <c r="J405" i="26" s="1"/>
  <c r="I406" i="26"/>
  <c r="J406" i="26" s="1"/>
  <c r="I407" i="26"/>
  <c r="J407" i="26" s="1"/>
  <c r="I408" i="26"/>
  <c r="J408" i="26" s="1"/>
  <c r="I409" i="26"/>
  <c r="J409" i="26" s="1"/>
  <c r="I410" i="26"/>
  <c r="J410" i="26" s="1"/>
  <c r="I411" i="26"/>
  <c r="J411" i="26" s="1"/>
  <c r="I412" i="26"/>
  <c r="J412" i="26" s="1"/>
  <c r="I413" i="26"/>
  <c r="J413" i="26" s="1"/>
  <c r="I414" i="26"/>
  <c r="J414" i="26" s="1"/>
  <c r="I415" i="26"/>
  <c r="J415" i="26" s="1"/>
  <c r="I416" i="26"/>
  <c r="J416" i="26" s="1"/>
  <c r="I417" i="26"/>
  <c r="J417" i="26" s="1"/>
  <c r="I418" i="26"/>
  <c r="J418" i="26" s="1"/>
  <c r="I419" i="26"/>
  <c r="J419" i="26" s="1"/>
  <c r="I420" i="26"/>
  <c r="J420" i="26" s="1"/>
  <c r="I421" i="26"/>
  <c r="J421" i="26" s="1"/>
  <c r="I422" i="26"/>
  <c r="J422" i="26" s="1"/>
  <c r="I423" i="26"/>
  <c r="J423" i="26" s="1"/>
  <c r="I424" i="26"/>
  <c r="J424" i="26" s="1"/>
  <c r="I425" i="26"/>
  <c r="J425" i="26" s="1"/>
  <c r="I426" i="26"/>
  <c r="J426" i="26" s="1"/>
  <c r="I427" i="26"/>
  <c r="J427" i="26" s="1"/>
  <c r="I428" i="26"/>
  <c r="J428" i="26" s="1"/>
  <c r="I429" i="26"/>
  <c r="J429" i="26" s="1"/>
  <c r="I430" i="26"/>
  <c r="J430" i="26" s="1"/>
  <c r="I431" i="26"/>
  <c r="J431" i="26" s="1"/>
  <c r="I432" i="26"/>
  <c r="J432" i="26" s="1"/>
  <c r="I433" i="26"/>
  <c r="J433" i="26" s="1"/>
  <c r="I434" i="26"/>
  <c r="J434" i="26" s="1"/>
  <c r="I435" i="26"/>
  <c r="J435" i="26" s="1"/>
  <c r="I436" i="26"/>
  <c r="J436" i="26" s="1"/>
  <c r="I437" i="26"/>
  <c r="J437" i="26" s="1"/>
  <c r="I438" i="26"/>
  <c r="J438" i="26" s="1"/>
  <c r="I439" i="26"/>
  <c r="J439" i="26" s="1"/>
  <c r="I440" i="26"/>
  <c r="J440" i="26" s="1"/>
  <c r="I441" i="26"/>
  <c r="J441" i="26" s="1"/>
  <c r="I442" i="26"/>
  <c r="J442" i="26" s="1"/>
  <c r="I443" i="26"/>
  <c r="J443" i="26" s="1"/>
  <c r="I444" i="26"/>
  <c r="J444" i="26" s="1"/>
  <c r="I445" i="26"/>
  <c r="J445" i="26" s="1"/>
  <c r="H6" i="26"/>
  <c r="D26" i="12" s="1"/>
  <c r="D46" i="12" s="1"/>
  <c r="G6" i="26"/>
  <c r="I6" i="26" l="1"/>
  <c r="H8" i="25" l="1"/>
  <c r="I8" i="25" s="1"/>
  <c r="E8" i="25"/>
  <c r="G6" i="25"/>
  <c r="F6" i="25"/>
  <c r="H9" i="24"/>
  <c r="I9" i="24" s="1"/>
  <c r="E9" i="24"/>
  <c r="H8" i="24"/>
  <c r="I8" i="24" s="1"/>
  <c r="E8" i="24"/>
  <c r="G6" i="24"/>
  <c r="F6" i="24"/>
  <c r="H6" i="25" l="1"/>
  <c r="I6" i="25"/>
  <c r="I6" i="24"/>
  <c r="H6" i="24"/>
  <c r="A24" i="18" l="1"/>
  <c r="A25" i="18" s="1"/>
  <c r="A26" i="18" s="1"/>
  <c r="A27" i="18" s="1"/>
  <c r="A28" i="18" s="1"/>
  <c r="A29" i="18" s="1"/>
  <c r="A13" i="18"/>
  <c r="A14" i="18" s="1"/>
  <c r="A15" i="18" s="1"/>
  <c r="A16" i="18" s="1"/>
  <c r="A17" i="18" s="1"/>
  <c r="A18" i="18" s="1"/>
  <c r="A19" i="18" s="1"/>
  <c r="A20" i="18" s="1"/>
  <c r="A21" i="18" s="1"/>
  <c r="A22" i="18" s="1"/>
  <c r="A23" i="18" s="1"/>
  <c r="H89" i="21" l="1"/>
  <c r="H66" i="21"/>
  <c r="H42" i="21"/>
  <c r="H38" i="21"/>
  <c r="H16" i="21"/>
  <c r="A176" i="21"/>
  <c r="A177" i="21" s="1"/>
  <c r="A178" i="21" s="1"/>
  <c r="A179" i="21" s="1"/>
  <c r="A180" i="21" s="1"/>
  <c r="A181" i="21" s="1"/>
  <c r="A182" i="21" s="1"/>
  <c r="A183" i="21" s="1"/>
  <c r="A184" i="21" s="1"/>
  <c r="A185" i="21" s="1"/>
  <c r="H108" i="21"/>
  <c r="I108" i="21" s="1"/>
  <c r="H109" i="21"/>
  <c r="I109" i="21" s="1"/>
  <c r="H110" i="21"/>
  <c r="I110" i="21" s="1"/>
  <c r="H111" i="21"/>
  <c r="I111" i="21" s="1"/>
  <c r="H112" i="21"/>
  <c r="I112" i="21" s="1"/>
  <c r="H113" i="21"/>
  <c r="I113" i="21" s="1"/>
  <c r="H114" i="21"/>
  <c r="I114" i="21" s="1"/>
  <c r="H115" i="21"/>
  <c r="I115" i="21" s="1"/>
  <c r="H116" i="21"/>
  <c r="I116" i="21" s="1"/>
  <c r="H117" i="21"/>
  <c r="I117" i="21" s="1"/>
  <c r="H118" i="21"/>
  <c r="I118" i="21" s="1"/>
  <c r="H119" i="21"/>
  <c r="I119" i="21" s="1"/>
  <c r="H120" i="21"/>
  <c r="I120" i="21" s="1"/>
  <c r="H121" i="21"/>
  <c r="I121" i="21" s="1"/>
  <c r="H122" i="21"/>
  <c r="I122" i="21" s="1"/>
  <c r="H123" i="21"/>
  <c r="I123" i="21" s="1"/>
  <c r="H124" i="21"/>
  <c r="I124" i="21" s="1"/>
  <c r="H125" i="21"/>
  <c r="I125" i="21" s="1"/>
  <c r="H126" i="21"/>
  <c r="I126" i="21" s="1"/>
  <c r="H127" i="21"/>
  <c r="I127" i="21" s="1"/>
  <c r="H128" i="21"/>
  <c r="I128" i="21" s="1"/>
  <c r="H129" i="21"/>
  <c r="I129" i="21" s="1"/>
  <c r="H130" i="21"/>
  <c r="I130" i="21" s="1"/>
  <c r="H131" i="21"/>
  <c r="I131" i="21" s="1"/>
  <c r="H132" i="21"/>
  <c r="I132" i="21" s="1"/>
  <c r="H133" i="21"/>
  <c r="I133" i="21" s="1"/>
  <c r="H134" i="21"/>
  <c r="I134" i="21" s="1"/>
  <c r="H135" i="21"/>
  <c r="I135" i="21" s="1"/>
  <c r="H136" i="21"/>
  <c r="I136" i="21" s="1"/>
  <c r="H137" i="21"/>
  <c r="I137" i="21" s="1"/>
  <c r="H138" i="21"/>
  <c r="I138" i="21" s="1"/>
  <c r="H139" i="21"/>
  <c r="I139" i="21" s="1"/>
  <c r="H140" i="21"/>
  <c r="I140" i="21" s="1"/>
  <c r="H141" i="21"/>
  <c r="I141" i="21" s="1"/>
  <c r="H142" i="21"/>
  <c r="I142" i="21" s="1"/>
  <c r="H143" i="21"/>
  <c r="I143" i="21" s="1"/>
  <c r="H144" i="21"/>
  <c r="I144" i="21" s="1"/>
  <c r="H145" i="21"/>
  <c r="I145" i="21" s="1"/>
  <c r="H146" i="21"/>
  <c r="I146" i="21" s="1"/>
  <c r="H147" i="21"/>
  <c r="I147" i="21" s="1"/>
  <c r="H148" i="21"/>
  <c r="I148" i="21" s="1"/>
  <c r="H149" i="21"/>
  <c r="I149" i="21" s="1"/>
  <c r="H150" i="21"/>
  <c r="I150" i="21" s="1"/>
  <c r="H151" i="21"/>
  <c r="I151" i="21" s="1"/>
  <c r="H152" i="21"/>
  <c r="I152" i="21" s="1"/>
  <c r="H153" i="21"/>
  <c r="I153" i="21" s="1"/>
  <c r="H154" i="21"/>
  <c r="I154" i="21" s="1"/>
  <c r="H155" i="21"/>
  <c r="I155" i="21" s="1"/>
  <c r="H156" i="21"/>
  <c r="I156" i="21" s="1"/>
  <c r="H157" i="21"/>
  <c r="I157" i="21" s="1"/>
  <c r="H158" i="21"/>
  <c r="I158" i="21" s="1"/>
  <c r="H159" i="21"/>
  <c r="I159" i="21" s="1"/>
  <c r="H160" i="21"/>
  <c r="I160" i="21" s="1"/>
  <c r="H161" i="21"/>
  <c r="I161" i="21" s="1"/>
  <c r="H162" i="21"/>
  <c r="I162" i="21" s="1"/>
  <c r="H163" i="21"/>
  <c r="I163" i="21" s="1"/>
  <c r="H164" i="21"/>
  <c r="I164" i="21" s="1"/>
  <c r="H165" i="21"/>
  <c r="I165" i="21" s="1"/>
  <c r="H166" i="21"/>
  <c r="I166" i="21" s="1"/>
  <c r="H167" i="21"/>
  <c r="I167" i="21" s="1"/>
  <c r="H168" i="21"/>
  <c r="I168" i="21" s="1"/>
  <c r="H169" i="21"/>
  <c r="I169" i="21" s="1"/>
  <c r="H170" i="21"/>
  <c r="I170" i="21" s="1"/>
  <c r="H171" i="21"/>
  <c r="I171" i="21" s="1"/>
  <c r="H172" i="21"/>
  <c r="I172" i="21" s="1"/>
  <c r="H173" i="21"/>
  <c r="I173" i="21" s="1"/>
  <c r="A108" i="21"/>
  <c r="A109" i="21" s="1"/>
  <c r="A110" i="21" s="1"/>
  <c r="A111" i="21" s="1"/>
  <c r="A112" i="21" s="1"/>
  <c r="A113" i="21" s="1"/>
  <c r="A114" i="21" s="1"/>
  <c r="A115" i="21" s="1"/>
  <c r="A116" i="21" s="1"/>
  <c r="A117" i="21" s="1"/>
  <c r="A118" i="21" s="1"/>
  <c r="A119" i="21" s="1"/>
  <c r="A120" i="21" s="1"/>
  <c r="A121" i="21" s="1"/>
  <c r="A122" i="21" s="1"/>
  <c r="A123" i="21" s="1"/>
  <c r="A124" i="21" s="1"/>
  <c r="A125" i="21" s="1"/>
  <c r="A126" i="21" s="1"/>
  <c r="A127" i="21" s="1"/>
  <c r="A128" i="21" s="1"/>
  <c r="A129" i="21" s="1"/>
  <c r="A130" i="21" s="1"/>
  <c r="A131" i="21" s="1"/>
  <c r="A132" i="21" s="1"/>
  <c r="A133" i="21" s="1"/>
  <c r="A134" i="21" s="1"/>
  <c r="A135" i="21" s="1"/>
  <c r="A136" i="21" s="1"/>
  <c r="A137" i="21" s="1"/>
  <c r="A138" i="21" s="1"/>
  <c r="A139" i="21" s="1"/>
  <c r="A140" i="21" s="1"/>
  <c r="A141" i="21" s="1"/>
  <c r="A142" i="21" s="1"/>
  <c r="A143" i="21" s="1"/>
  <c r="A144" i="21" s="1"/>
  <c r="A145" i="21" s="1"/>
  <c r="A146" i="21" s="1"/>
  <c r="A147" i="21" s="1"/>
  <c r="A148" i="21" s="1"/>
  <c r="A149" i="21" s="1"/>
  <c r="A150" i="21" s="1"/>
  <c r="A151" i="21" s="1"/>
  <c r="A152" i="21" s="1"/>
  <c r="A153" i="21" s="1"/>
  <c r="A154" i="21" s="1"/>
  <c r="A155" i="21" s="1"/>
  <c r="A156" i="21" s="1"/>
  <c r="A157" i="21" s="1"/>
  <c r="A158" i="21" s="1"/>
  <c r="A159" i="21" s="1"/>
  <c r="A160" i="21" s="1"/>
  <c r="A161" i="21" s="1"/>
  <c r="A162" i="21" s="1"/>
  <c r="A163" i="21" s="1"/>
  <c r="A164" i="21" s="1"/>
  <c r="A165" i="21" s="1"/>
  <c r="A166" i="21" s="1"/>
  <c r="A167" i="21" s="1"/>
  <c r="A168" i="21" s="1"/>
  <c r="A169" i="21" s="1"/>
  <c r="A170" i="21" s="1"/>
  <c r="A171" i="21" s="1"/>
  <c r="A172" i="21" s="1"/>
  <c r="A173" i="21" s="1"/>
  <c r="G6" i="20"/>
  <c r="F6" i="20"/>
  <c r="H78" i="20" l="1"/>
  <c r="H74" i="20"/>
  <c r="H66" i="20"/>
  <c r="H62" i="20"/>
  <c r="H51" i="20"/>
  <c r="H37" i="20"/>
  <c r="H29" i="20"/>
  <c r="H18" i="20"/>
  <c r="A257" i="20" l="1"/>
  <c r="A258" i="20" s="1"/>
  <c r="A259" i="20" s="1"/>
  <c r="A260" i="20" s="1"/>
  <c r="A261" i="20" s="1"/>
  <c r="A262" i="20" s="1"/>
  <c r="A263" i="20" s="1"/>
  <c r="A264" i="20" s="1"/>
  <c r="A265" i="20" s="1"/>
  <c r="A266" i="20" s="1"/>
  <c r="A267" i="20" s="1"/>
  <c r="A9" i="20"/>
  <c r="A10" i="20" s="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119" i="20" s="1"/>
  <c r="A120" i="20" s="1"/>
  <c r="A121" i="20" s="1"/>
  <c r="A122" i="20" s="1"/>
  <c r="A123" i="20" s="1"/>
  <c r="A124" i="20" s="1"/>
  <c r="A125" i="20" s="1"/>
  <c r="A126" i="20" s="1"/>
  <c r="A127" i="20" s="1"/>
  <c r="A128" i="20" s="1"/>
  <c r="A129" i="20" s="1"/>
  <c r="A130" i="20" s="1"/>
  <c r="A131" i="20" s="1"/>
  <c r="A132" i="20" s="1"/>
  <c r="A133" i="20" s="1"/>
  <c r="A134" i="20" s="1"/>
  <c r="A135" i="20" s="1"/>
  <c r="A136" i="20" s="1"/>
  <c r="A137" i="20" s="1"/>
  <c r="A138" i="20" s="1"/>
  <c r="A139" i="20" s="1"/>
  <c r="A140" i="20" s="1"/>
  <c r="A141" i="20" s="1"/>
  <c r="A142" i="20" s="1"/>
  <c r="A143" i="20" s="1"/>
  <c r="A144" i="20" s="1"/>
  <c r="A145" i="20" s="1"/>
  <c r="A146" i="20" s="1"/>
  <c r="A147" i="20" s="1"/>
  <c r="A148" i="20" s="1"/>
  <c r="A149" i="20" s="1"/>
  <c r="A150" i="20" s="1"/>
  <c r="A151" i="20" s="1"/>
  <c r="A152" i="20" s="1"/>
  <c r="A153" i="20" s="1"/>
  <c r="A154" i="20" s="1"/>
  <c r="A155" i="20" s="1"/>
  <c r="A156" i="20" s="1"/>
  <c r="A157" i="20" s="1"/>
  <c r="A158" i="20" s="1"/>
  <c r="A159" i="20" s="1"/>
  <c r="A160" i="20" s="1"/>
  <c r="A161" i="20" s="1"/>
  <c r="A162" i="20" s="1"/>
  <c r="A163" i="20" s="1"/>
  <c r="A164" i="20" s="1"/>
  <c r="A165" i="20" s="1"/>
  <c r="A166" i="20" s="1"/>
  <c r="A167" i="20" s="1"/>
  <c r="A168" i="20" s="1"/>
  <c r="A169" i="20" s="1"/>
  <c r="A170" i="20" s="1"/>
  <c r="A171" i="20" s="1"/>
  <c r="A172" i="20" s="1"/>
  <c r="A173" i="20" s="1"/>
  <c r="A174" i="20" s="1"/>
  <c r="A175" i="20" s="1"/>
  <c r="A176" i="20" s="1"/>
  <c r="A177" i="20" s="1"/>
  <c r="A178" i="20" s="1"/>
  <c r="A179" i="20" s="1"/>
  <c r="A180" i="20" s="1"/>
  <c r="A181" i="20" s="1"/>
  <c r="A182" i="20" s="1"/>
  <c r="A183" i="20" s="1"/>
  <c r="A184" i="20" s="1"/>
  <c r="A185" i="20" s="1"/>
  <c r="A186" i="20" s="1"/>
  <c r="A187" i="20" s="1"/>
  <c r="A188" i="20" s="1"/>
  <c r="A189" i="20" s="1"/>
  <c r="A190" i="20" s="1"/>
  <c r="A191" i="20" s="1"/>
  <c r="A192" i="20" s="1"/>
  <c r="A193" i="20" s="1"/>
  <c r="A194" i="20" s="1"/>
  <c r="A195" i="20" s="1"/>
  <c r="A196" i="20" s="1"/>
  <c r="A197" i="20" s="1"/>
  <c r="A198" i="20" s="1"/>
  <c r="A199" i="20" s="1"/>
  <c r="A200" i="20" s="1"/>
  <c r="A201" i="20" s="1"/>
  <c r="A202" i="20" s="1"/>
  <c r="A203" i="20" s="1"/>
  <c r="A204" i="20" s="1"/>
  <c r="A205" i="20" s="1"/>
  <c r="A206" i="20" s="1"/>
  <c r="A207" i="20" s="1"/>
  <c r="A208" i="20" s="1"/>
  <c r="A209" i="20" s="1"/>
  <c r="A210" i="20" s="1"/>
  <c r="A211" i="20" s="1"/>
  <c r="A212" i="20" s="1"/>
  <c r="A213" i="20" s="1"/>
  <c r="A214" i="20" s="1"/>
  <c r="A215" i="20" s="1"/>
  <c r="A216" i="20" s="1"/>
  <c r="A217" i="20" s="1"/>
  <c r="A218" i="20" s="1"/>
  <c r="A219" i="20" s="1"/>
  <c r="A220" i="20" s="1"/>
  <c r="A221" i="20" s="1"/>
  <c r="A222" i="20" s="1"/>
  <c r="A223" i="20" s="1"/>
  <c r="A224" i="20" s="1"/>
  <c r="A225" i="20" s="1"/>
  <c r="A226" i="20" s="1"/>
  <c r="A227" i="20" s="1"/>
  <c r="A228" i="20" s="1"/>
  <c r="A229" i="20" s="1"/>
  <c r="A230" i="20" s="1"/>
  <c r="A231" i="20" s="1"/>
  <c r="A232" i="20" s="1"/>
  <c r="A233" i="20" s="1"/>
  <c r="A234" i="20" s="1"/>
  <c r="A235" i="20" s="1"/>
  <c r="A236" i="20" s="1"/>
  <c r="A237" i="20" s="1"/>
  <c r="A238" i="20" s="1"/>
  <c r="A239" i="20" s="1"/>
  <c r="A240" i="20" s="1"/>
  <c r="A241" i="20" s="1"/>
  <c r="A242" i="20" s="1"/>
  <c r="A243" i="20" s="1"/>
  <c r="A244" i="20" s="1"/>
  <c r="A245" i="20" s="1"/>
  <c r="A246" i="20" s="1"/>
  <c r="A247" i="20" s="1"/>
  <c r="A248" i="20" s="1"/>
  <c r="A249" i="20" s="1"/>
  <c r="A250" i="20" s="1"/>
  <c r="A251" i="20" s="1"/>
  <c r="A252" i="20" s="1"/>
  <c r="A253" i="20" s="1"/>
  <c r="A254" i="20" s="1"/>
  <c r="H185" i="21"/>
  <c r="I185" i="21" s="1"/>
  <c r="I184" i="21"/>
  <c r="H183" i="21"/>
  <c r="I183" i="21" s="1"/>
  <c r="H182" i="21"/>
  <c r="I182" i="21" s="1"/>
  <c r="H181" i="21"/>
  <c r="I181" i="21" s="1"/>
  <c r="H180" i="21"/>
  <c r="I180" i="21" s="1"/>
  <c r="H179" i="21"/>
  <c r="I179" i="21" s="1"/>
  <c r="H178" i="21"/>
  <c r="I178" i="21" s="1"/>
  <c r="H177" i="21"/>
  <c r="I177" i="21" s="1"/>
  <c r="H176" i="21"/>
  <c r="I176" i="21" s="1"/>
  <c r="H175" i="21"/>
  <c r="I175" i="21" s="1"/>
  <c r="H107" i="21"/>
  <c r="I107" i="21" s="1"/>
  <c r="H106" i="21"/>
  <c r="I106" i="21" s="1"/>
  <c r="H105" i="21"/>
  <c r="I105" i="21" s="1"/>
  <c r="H104" i="21"/>
  <c r="I104" i="21" s="1"/>
  <c r="H103" i="21"/>
  <c r="I103" i="21" s="1"/>
  <c r="H102" i="21"/>
  <c r="I102" i="21" s="1"/>
  <c r="H101" i="21"/>
  <c r="I101" i="21" s="1"/>
  <c r="H100" i="21"/>
  <c r="I100" i="21" s="1"/>
  <c r="H99" i="21"/>
  <c r="I99" i="21" s="1"/>
  <c r="H98" i="21"/>
  <c r="I98" i="21" s="1"/>
  <c r="H97" i="21"/>
  <c r="I97" i="21" s="1"/>
  <c r="I96" i="21"/>
  <c r="H95" i="21"/>
  <c r="I95" i="21" s="1"/>
  <c r="H94" i="21"/>
  <c r="I94" i="21" s="1"/>
  <c r="H93" i="21"/>
  <c r="I93" i="21" s="1"/>
  <c r="H92" i="21"/>
  <c r="I92" i="21" s="1"/>
  <c r="H91" i="21"/>
  <c r="I91" i="21" s="1"/>
  <c r="H90" i="21"/>
  <c r="I90" i="21" s="1"/>
  <c r="I89" i="21"/>
  <c r="H88" i="21"/>
  <c r="I88" i="21" s="1"/>
  <c r="H87" i="21"/>
  <c r="I87" i="21" s="1"/>
  <c r="H86" i="21"/>
  <c r="I86" i="21" s="1"/>
  <c r="H85" i="21"/>
  <c r="I85" i="21" s="1"/>
  <c r="H84" i="21"/>
  <c r="I84" i="21" s="1"/>
  <c r="H83" i="21"/>
  <c r="I83" i="21" s="1"/>
  <c r="H82" i="21"/>
  <c r="I82" i="21" s="1"/>
  <c r="H81" i="21"/>
  <c r="I81" i="21" s="1"/>
  <c r="H80" i="21"/>
  <c r="I80" i="21" s="1"/>
  <c r="H79" i="21"/>
  <c r="I79" i="21" s="1"/>
  <c r="H78" i="21"/>
  <c r="I78" i="21" s="1"/>
  <c r="H77" i="21"/>
  <c r="I77" i="21" s="1"/>
  <c r="H76" i="21"/>
  <c r="I76" i="21" s="1"/>
  <c r="H75" i="21"/>
  <c r="I75" i="21" s="1"/>
  <c r="H74" i="21"/>
  <c r="I74" i="21" s="1"/>
  <c r="H73" i="21"/>
  <c r="I73" i="21" s="1"/>
  <c r="H72" i="21"/>
  <c r="I72" i="21" s="1"/>
  <c r="H71" i="21"/>
  <c r="I71" i="21" s="1"/>
  <c r="H70" i="21"/>
  <c r="I70" i="21" s="1"/>
  <c r="H69" i="21"/>
  <c r="I69" i="21" s="1"/>
  <c r="H68" i="21"/>
  <c r="I68" i="21" s="1"/>
  <c r="H67" i="21"/>
  <c r="I67" i="21" s="1"/>
  <c r="I66" i="21"/>
  <c r="H65" i="21"/>
  <c r="I65" i="21" s="1"/>
  <c r="H64" i="21"/>
  <c r="I64" i="21" s="1"/>
  <c r="H63" i="21"/>
  <c r="I63" i="21" s="1"/>
  <c r="H62" i="21"/>
  <c r="I62" i="21" s="1"/>
  <c r="H61" i="21"/>
  <c r="I61" i="21" s="1"/>
  <c r="H60" i="21"/>
  <c r="I60" i="21" s="1"/>
  <c r="H59" i="21"/>
  <c r="I59" i="21" s="1"/>
  <c r="H58" i="21"/>
  <c r="I58" i="21" s="1"/>
  <c r="H57" i="21"/>
  <c r="I57" i="21" s="1"/>
  <c r="H56" i="21"/>
  <c r="I56" i="21" s="1"/>
  <c r="H55" i="21"/>
  <c r="I55" i="21" s="1"/>
  <c r="H54" i="21"/>
  <c r="I54" i="21" s="1"/>
  <c r="H53" i="21"/>
  <c r="I53" i="21" s="1"/>
  <c r="H52" i="21"/>
  <c r="I52" i="21" s="1"/>
  <c r="H51" i="21"/>
  <c r="I51" i="21" s="1"/>
  <c r="H50" i="21"/>
  <c r="I50" i="21" s="1"/>
  <c r="H49" i="21"/>
  <c r="I49" i="21" s="1"/>
  <c r="H48" i="21"/>
  <c r="I48" i="21" s="1"/>
  <c r="H47" i="21"/>
  <c r="I47" i="21" s="1"/>
  <c r="H46" i="21"/>
  <c r="I46" i="21" s="1"/>
  <c r="H45" i="21"/>
  <c r="I45" i="21" s="1"/>
  <c r="H44" i="21"/>
  <c r="I44" i="21" s="1"/>
  <c r="H43" i="21"/>
  <c r="I43" i="21" s="1"/>
  <c r="I42" i="21"/>
  <c r="H41" i="21"/>
  <c r="I41" i="21" s="1"/>
  <c r="H40" i="21"/>
  <c r="I40" i="21" s="1"/>
  <c r="H39" i="21"/>
  <c r="I39" i="21" s="1"/>
  <c r="I38" i="21"/>
  <c r="H37" i="21"/>
  <c r="I37" i="21" s="1"/>
  <c r="H36" i="21"/>
  <c r="I36" i="21" s="1"/>
  <c r="H35" i="21"/>
  <c r="I35" i="21" s="1"/>
  <c r="H34" i="21"/>
  <c r="I34" i="21" s="1"/>
  <c r="H33" i="21"/>
  <c r="I33" i="21" s="1"/>
  <c r="H32" i="21"/>
  <c r="I32" i="21" s="1"/>
  <c r="H31" i="21"/>
  <c r="I31" i="21" s="1"/>
  <c r="H30" i="21"/>
  <c r="I30" i="21" s="1"/>
  <c r="H29" i="21"/>
  <c r="I29" i="21" s="1"/>
  <c r="H28" i="21"/>
  <c r="I28" i="21" s="1"/>
  <c r="H27" i="21"/>
  <c r="I27" i="21" s="1"/>
  <c r="H26" i="21"/>
  <c r="I26" i="21" s="1"/>
  <c r="H25" i="21"/>
  <c r="I25" i="21" s="1"/>
  <c r="H24" i="21"/>
  <c r="I24" i="21" s="1"/>
  <c r="H23" i="21"/>
  <c r="I23" i="21" s="1"/>
  <c r="H22" i="21"/>
  <c r="I22" i="21" s="1"/>
  <c r="H21" i="21"/>
  <c r="I21" i="21" s="1"/>
  <c r="H20" i="21"/>
  <c r="I20" i="21" s="1"/>
  <c r="H19" i="21"/>
  <c r="I19" i="21" s="1"/>
  <c r="H18" i="21"/>
  <c r="I18" i="21" s="1"/>
  <c r="H17" i="21"/>
  <c r="I17" i="21" s="1"/>
  <c r="I16" i="21"/>
  <c r="H15" i="21"/>
  <c r="I15" i="21" s="1"/>
  <c r="H14" i="21"/>
  <c r="I14" i="21" s="1"/>
  <c r="H13" i="21"/>
  <c r="I13" i="21" s="1"/>
  <c r="H12" i="21"/>
  <c r="I12" i="21" s="1"/>
  <c r="H11" i="21"/>
  <c r="I11" i="21" s="1"/>
  <c r="H10" i="21"/>
  <c r="I10" i="21" s="1"/>
  <c r="H9" i="21"/>
  <c r="I9" i="21" s="1"/>
  <c r="H8" i="21"/>
  <c r="I8" i="21" s="1"/>
  <c r="G6" i="21"/>
  <c r="F6" i="21"/>
  <c r="H267" i="20"/>
  <c r="I267" i="20" s="1"/>
  <c r="I266" i="20"/>
  <c r="H265" i="20"/>
  <c r="I265" i="20" s="1"/>
  <c r="H264" i="20"/>
  <c r="I264" i="20" s="1"/>
  <c r="H263" i="20"/>
  <c r="I263" i="20" s="1"/>
  <c r="H262" i="20"/>
  <c r="I262" i="20" s="1"/>
  <c r="H261" i="20"/>
  <c r="I261" i="20" s="1"/>
  <c r="H260" i="20"/>
  <c r="I260" i="20" s="1"/>
  <c r="H259" i="20"/>
  <c r="I259" i="20" s="1"/>
  <c r="H258" i="20"/>
  <c r="I258" i="20" s="1"/>
  <c r="H257" i="20"/>
  <c r="I257" i="20" s="1"/>
  <c r="H256" i="20"/>
  <c r="I256" i="20" s="1"/>
  <c r="H254" i="20"/>
  <c r="I254" i="20" s="1"/>
  <c r="H253" i="20"/>
  <c r="I253" i="20" s="1"/>
  <c r="H252" i="20"/>
  <c r="I252" i="20" s="1"/>
  <c r="H251" i="20"/>
  <c r="I251" i="20" s="1"/>
  <c r="H250" i="20"/>
  <c r="I250" i="20" s="1"/>
  <c r="H249" i="20"/>
  <c r="I249" i="20" s="1"/>
  <c r="H248" i="20"/>
  <c r="I248" i="20" s="1"/>
  <c r="H247" i="20"/>
  <c r="I247" i="20" s="1"/>
  <c r="H246" i="20"/>
  <c r="I246" i="20" s="1"/>
  <c r="H245" i="20"/>
  <c r="I245" i="20" s="1"/>
  <c r="H244" i="20"/>
  <c r="I244" i="20" s="1"/>
  <c r="H243" i="20"/>
  <c r="I243" i="20" s="1"/>
  <c r="H242" i="20"/>
  <c r="I242" i="20" s="1"/>
  <c r="H241" i="20"/>
  <c r="I241" i="20" s="1"/>
  <c r="H240" i="20"/>
  <c r="I240" i="20" s="1"/>
  <c r="H239" i="20"/>
  <c r="I239" i="20" s="1"/>
  <c r="H238" i="20"/>
  <c r="I238" i="20" s="1"/>
  <c r="H237" i="20"/>
  <c r="I237" i="20" s="1"/>
  <c r="H236" i="20"/>
  <c r="I236" i="20" s="1"/>
  <c r="H235" i="20"/>
  <c r="I235" i="20" s="1"/>
  <c r="H234" i="20"/>
  <c r="I234" i="20" s="1"/>
  <c r="H233" i="20"/>
  <c r="I233" i="20" s="1"/>
  <c r="H232" i="20"/>
  <c r="I232" i="20" s="1"/>
  <c r="H231" i="20"/>
  <c r="I231" i="20" s="1"/>
  <c r="H230" i="20"/>
  <c r="I230" i="20" s="1"/>
  <c r="H229" i="20"/>
  <c r="I229" i="20" s="1"/>
  <c r="H228" i="20"/>
  <c r="I228" i="20" s="1"/>
  <c r="H227" i="20"/>
  <c r="I227" i="20" s="1"/>
  <c r="H226" i="20"/>
  <c r="I226" i="20" s="1"/>
  <c r="H225" i="20"/>
  <c r="I225" i="20" s="1"/>
  <c r="H224" i="20"/>
  <c r="I224" i="20" s="1"/>
  <c r="H223" i="20"/>
  <c r="I223" i="20" s="1"/>
  <c r="H222" i="20"/>
  <c r="I222" i="20" s="1"/>
  <c r="H221" i="20"/>
  <c r="I221" i="20" s="1"/>
  <c r="H220" i="20"/>
  <c r="I220" i="20" s="1"/>
  <c r="H219" i="20"/>
  <c r="I219" i="20" s="1"/>
  <c r="H218" i="20"/>
  <c r="I218" i="20" s="1"/>
  <c r="H217" i="20"/>
  <c r="I217" i="20" s="1"/>
  <c r="H216" i="20"/>
  <c r="I216" i="20" s="1"/>
  <c r="H215" i="20"/>
  <c r="I215" i="20" s="1"/>
  <c r="H214" i="20"/>
  <c r="I214" i="20" s="1"/>
  <c r="H213" i="20"/>
  <c r="I213" i="20" s="1"/>
  <c r="H212" i="20"/>
  <c r="I212" i="20" s="1"/>
  <c r="H211" i="20"/>
  <c r="I211" i="20" s="1"/>
  <c r="H210" i="20"/>
  <c r="I210" i="20" s="1"/>
  <c r="H209" i="20"/>
  <c r="I209" i="20" s="1"/>
  <c r="H208" i="20"/>
  <c r="I208" i="20" s="1"/>
  <c r="H207" i="20"/>
  <c r="I207" i="20" s="1"/>
  <c r="H206" i="20"/>
  <c r="I206" i="20" s="1"/>
  <c r="H205" i="20"/>
  <c r="I205" i="20" s="1"/>
  <c r="H204" i="20"/>
  <c r="I204" i="20" s="1"/>
  <c r="H203" i="20"/>
  <c r="I203" i="20" s="1"/>
  <c r="H202" i="20"/>
  <c r="I202" i="20" s="1"/>
  <c r="H201" i="20"/>
  <c r="I201" i="20" s="1"/>
  <c r="H200" i="20"/>
  <c r="I200" i="20" s="1"/>
  <c r="H199" i="20"/>
  <c r="I199" i="20" s="1"/>
  <c r="H198" i="20"/>
  <c r="I198" i="20" s="1"/>
  <c r="H197" i="20"/>
  <c r="I197" i="20" s="1"/>
  <c r="H196" i="20"/>
  <c r="I196" i="20" s="1"/>
  <c r="H195" i="20"/>
  <c r="I195" i="20" s="1"/>
  <c r="H194" i="20"/>
  <c r="I194" i="20" s="1"/>
  <c r="H193" i="20"/>
  <c r="I193" i="20" s="1"/>
  <c r="H192" i="20"/>
  <c r="I192" i="20" s="1"/>
  <c r="H191" i="20"/>
  <c r="I191" i="20" s="1"/>
  <c r="H190" i="20"/>
  <c r="I190" i="20" s="1"/>
  <c r="H189" i="20"/>
  <c r="I189" i="20" s="1"/>
  <c r="H188" i="20"/>
  <c r="I188" i="20" s="1"/>
  <c r="H187" i="20"/>
  <c r="I187" i="20" s="1"/>
  <c r="H186" i="20"/>
  <c r="I186" i="20" s="1"/>
  <c r="H185" i="20"/>
  <c r="I185" i="20" s="1"/>
  <c r="H184" i="20"/>
  <c r="I184" i="20" s="1"/>
  <c r="H183" i="20"/>
  <c r="I183" i="20" s="1"/>
  <c r="H182" i="20"/>
  <c r="I182" i="20" s="1"/>
  <c r="H181" i="20"/>
  <c r="I181" i="20" s="1"/>
  <c r="H180" i="20"/>
  <c r="I180" i="20" s="1"/>
  <c r="H179" i="20"/>
  <c r="I179" i="20" s="1"/>
  <c r="H178" i="20"/>
  <c r="I178" i="20" s="1"/>
  <c r="H177" i="20"/>
  <c r="I177" i="20" s="1"/>
  <c r="H176" i="20"/>
  <c r="I176" i="20" s="1"/>
  <c r="H175" i="20"/>
  <c r="I175" i="20" s="1"/>
  <c r="H174" i="20"/>
  <c r="I174" i="20" s="1"/>
  <c r="H173" i="20"/>
  <c r="I173" i="20" s="1"/>
  <c r="H172" i="20"/>
  <c r="I172" i="20" s="1"/>
  <c r="H171" i="20"/>
  <c r="I171" i="20" s="1"/>
  <c r="H170" i="20"/>
  <c r="I170" i="20" s="1"/>
  <c r="H169" i="20"/>
  <c r="I169" i="20" s="1"/>
  <c r="H168" i="20"/>
  <c r="I168" i="20" s="1"/>
  <c r="H167" i="20"/>
  <c r="I167" i="20" s="1"/>
  <c r="H166" i="20"/>
  <c r="I166" i="20" s="1"/>
  <c r="H165" i="20"/>
  <c r="I165" i="20" s="1"/>
  <c r="H164" i="20"/>
  <c r="I164" i="20" s="1"/>
  <c r="H163" i="20"/>
  <c r="I163" i="20" s="1"/>
  <c r="H162" i="20"/>
  <c r="I162" i="20" s="1"/>
  <c r="H161" i="20"/>
  <c r="I161" i="20" s="1"/>
  <c r="H160" i="20"/>
  <c r="I160" i="20" s="1"/>
  <c r="H159" i="20"/>
  <c r="I159" i="20" s="1"/>
  <c r="H158" i="20"/>
  <c r="I158" i="20" s="1"/>
  <c r="H157" i="20"/>
  <c r="I157" i="20" s="1"/>
  <c r="H156" i="20"/>
  <c r="I156" i="20" s="1"/>
  <c r="H155" i="20"/>
  <c r="I155" i="20" s="1"/>
  <c r="H154" i="20"/>
  <c r="I154" i="20" s="1"/>
  <c r="H153" i="20"/>
  <c r="I153" i="20" s="1"/>
  <c r="H152" i="20"/>
  <c r="I152" i="20" s="1"/>
  <c r="H151" i="20"/>
  <c r="I151" i="20" s="1"/>
  <c r="H150" i="20"/>
  <c r="I150" i="20" s="1"/>
  <c r="H149" i="20"/>
  <c r="I149" i="20" s="1"/>
  <c r="H148" i="20"/>
  <c r="I148" i="20" s="1"/>
  <c r="H147" i="20"/>
  <c r="I147" i="20" s="1"/>
  <c r="H146" i="20"/>
  <c r="I146" i="20" s="1"/>
  <c r="H145" i="20"/>
  <c r="I145" i="20" s="1"/>
  <c r="H144" i="20"/>
  <c r="I144" i="20" s="1"/>
  <c r="H143" i="20"/>
  <c r="I143" i="20" s="1"/>
  <c r="H142" i="20"/>
  <c r="I142" i="20" s="1"/>
  <c r="H141" i="20"/>
  <c r="I141" i="20" s="1"/>
  <c r="H140" i="20"/>
  <c r="I140" i="20" s="1"/>
  <c r="H139" i="20"/>
  <c r="I139" i="20" s="1"/>
  <c r="H138" i="20"/>
  <c r="I138" i="20" s="1"/>
  <c r="H137" i="20"/>
  <c r="I137" i="20" s="1"/>
  <c r="H136" i="20"/>
  <c r="I136" i="20" s="1"/>
  <c r="H135" i="20"/>
  <c r="I135" i="20" s="1"/>
  <c r="H134" i="20"/>
  <c r="I134" i="20" s="1"/>
  <c r="H133" i="20"/>
  <c r="I133" i="20" s="1"/>
  <c r="H132" i="20"/>
  <c r="I132" i="20" s="1"/>
  <c r="H131" i="20"/>
  <c r="I131" i="20" s="1"/>
  <c r="H130" i="20"/>
  <c r="I130" i="20" s="1"/>
  <c r="H129" i="20"/>
  <c r="I129" i="20" s="1"/>
  <c r="H128" i="20"/>
  <c r="I128" i="20" s="1"/>
  <c r="H127" i="20"/>
  <c r="I127" i="20" s="1"/>
  <c r="H126" i="20"/>
  <c r="I126" i="20" s="1"/>
  <c r="H125" i="20"/>
  <c r="I125" i="20" s="1"/>
  <c r="H124" i="20"/>
  <c r="I124" i="20" s="1"/>
  <c r="H123" i="20"/>
  <c r="I123" i="20" s="1"/>
  <c r="H122" i="20"/>
  <c r="I122" i="20" s="1"/>
  <c r="H121" i="20"/>
  <c r="I121" i="20" s="1"/>
  <c r="H120" i="20"/>
  <c r="I120" i="20" s="1"/>
  <c r="H119" i="20"/>
  <c r="I119" i="20" s="1"/>
  <c r="H118" i="20"/>
  <c r="I118" i="20" s="1"/>
  <c r="H117" i="20"/>
  <c r="I117" i="20" s="1"/>
  <c r="H116" i="20"/>
  <c r="I116" i="20" s="1"/>
  <c r="H115" i="20"/>
  <c r="I115" i="20" s="1"/>
  <c r="H114" i="20"/>
  <c r="I114" i="20" s="1"/>
  <c r="H113" i="20"/>
  <c r="I113" i="20" s="1"/>
  <c r="H112" i="20"/>
  <c r="I112" i="20" s="1"/>
  <c r="H111" i="20"/>
  <c r="I111" i="20" s="1"/>
  <c r="H110" i="20"/>
  <c r="I110" i="20" s="1"/>
  <c r="I109" i="20"/>
  <c r="H108" i="20"/>
  <c r="I108" i="20" s="1"/>
  <c r="H107" i="20"/>
  <c r="I107" i="20" s="1"/>
  <c r="H106" i="20"/>
  <c r="I106" i="20" s="1"/>
  <c r="H105" i="20"/>
  <c r="I105" i="20" s="1"/>
  <c r="H104" i="20"/>
  <c r="I104" i="20" s="1"/>
  <c r="H103" i="20"/>
  <c r="I103" i="20" s="1"/>
  <c r="H102" i="20"/>
  <c r="I102" i="20" s="1"/>
  <c r="H101" i="20"/>
  <c r="I101" i="20" s="1"/>
  <c r="H100" i="20"/>
  <c r="I100" i="20" s="1"/>
  <c r="H99" i="20"/>
  <c r="I99" i="20" s="1"/>
  <c r="H98" i="20"/>
  <c r="I98" i="20" s="1"/>
  <c r="H97" i="20"/>
  <c r="I97" i="20" s="1"/>
  <c r="H96" i="20"/>
  <c r="I96" i="20" s="1"/>
  <c r="H95" i="20"/>
  <c r="I95" i="20" s="1"/>
  <c r="H94" i="20"/>
  <c r="I94" i="20" s="1"/>
  <c r="H93" i="20"/>
  <c r="I93" i="20" s="1"/>
  <c r="H92" i="20"/>
  <c r="I92" i="20" s="1"/>
  <c r="H91" i="20"/>
  <c r="I91" i="20" s="1"/>
  <c r="H90" i="20"/>
  <c r="I90" i="20" s="1"/>
  <c r="H89" i="20"/>
  <c r="I89" i="20" s="1"/>
  <c r="H88" i="20"/>
  <c r="I88" i="20" s="1"/>
  <c r="H87" i="20"/>
  <c r="I87" i="20" s="1"/>
  <c r="H86" i="20"/>
  <c r="I86" i="20" s="1"/>
  <c r="H85" i="20"/>
  <c r="I85" i="20" s="1"/>
  <c r="H84" i="20"/>
  <c r="I84" i="20" s="1"/>
  <c r="H83" i="20"/>
  <c r="I83" i="20" s="1"/>
  <c r="H82" i="20"/>
  <c r="I82" i="20" s="1"/>
  <c r="H81" i="20"/>
  <c r="I81" i="20" s="1"/>
  <c r="H80" i="20"/>
  <c r="I80" i="20" s="1"/>
  <c r="H79" i="20"/>
  <c r="I79" i="20" s="1"/>
  <c r="I78" i="20"/>
  <c r="H77" i="20"/>
  <c r="I77" i="20" s="1"/>
  <c r="H76" i="20"/>
  <c r="I76" i="20" s="1"/>
  <c r="H75" i="20"/>
  <c r="I75" i="20" s="1"/>
  <c r="I74" i="20"/>
  <c r="H73" i="20"/>
  <c r="I73" i="20" s="1"/>
  <c r="H72" i="20"/>
  <c r="I72" i="20" s="1"/>
  <c r="H71" i="20"/>
  <c r="I71" i="20" s="1"/>
  <c r="H70" i="20"/>
  <c r="I70" i="20" s="1"/>
  <c r="H69" i="20"/>
  <c r="I69" i="20" s="1"/>
  <c r="H68" i="20"/>
  <c r="I68" i="20" s="1"/>
  <c r="H67" i="20"/>
  <c r="I67" i="20" s="1"/>
  <c r="I66" i="20"/>
  <c r="H65" i="20"/>
  <c r="I65" i="20" s="1"/>
  <c r="H64" i="20"/>
  <c r="I64" i="20" s="1"/>
  <c r="H63" i="20"/>
  <c r="I63" i="20" s="1"/>
  <c r="I62" i="20"/>
  <c r="H61" i="20"/>
  <c r="I61" i="20" s="1"/>
  <c r="H60" i="20"/>
  <c r="I60" i="20" s="1"/>
  <c r="H59" i="20"/>
  <c r="I59" i="20" s="1"/>
  <c r="H58" i="20"/>
  <c r="I58" i="20" s="1"/>
  <c r="H57" i="20"/>
  <c r="I57" i="20" s="1"/>
  <c r="H56" i="20"/>
  <c r="I56" i="20" s="1"/>
  <c r="H55" i="20"/>
  <c r="I55" i="20" s="1"/>
  <c r="H54" i="20"/>
  <c r="I54" i="20" s="1"/>
  <c r="H53" i="20"/>
  <c r="I53" i="20" s="1"/>
  <c r="H52" i="20"/>
  <c r="I52" i="20" s="1"/>
  <c r="I51" i="20"/>
  <c r="H50" i="20"/>
  <c r="I50" i="20" s="1"/>
  <c r="H49" i="20"/>
  <c r="I49" i="20" s="1"/>
  <c r="H48" i="20"/>
  <c r="I48" i="20" s="1"/>
  <c r="H47" i="20"/>
  <c r="I47" i="20" s="1"/>
  <c r="H46" i="20"/>
  <c r="I46" i="20" s="1"/>
  <c r="H45" i="20"/>
  <c r="I45" i="20" s="1"/>
  <c r="H44" i="20"/>
  <c r="I44" i="20" s="1"/>
  <c r="H43" i="20"/>
  <c r="I43" i="20" s="1"/>
  <c r="H42" i="20"/>
  <c r="I42" i="20" s="1"/>
  <c r="H41" i="20"/>
  <c r="I41" i="20" s="1"/>
  <c r="H40" i="20"/>
  <c r="I40" i="20" s="1"/>
  <c r="H39" i="20"/>
  <c r="I39" i="20" s="1"/>
  <c r="H38" i="20"/>
  <c r="I38" i="20" s="1"/>
  <c r="I37" i="20"/>
  <c r="H36" i="20"/>
  <c r="I36" i="20" s="1"/>
  <c r="H35" i="20"/>
  <c r="I35" i="20" s="1"/>
  <c r="H34" i="20"/>
  <c r="I34" i="20" s="1"/>
  <c r="H33" i="20"/>
  <c r="I33" i="20" s="1"/>
  <c r="H32" i="20"/>
  <c r="I32" i="20" s="1"/>
  <c r="H31" i="20"/>
  <c r="I31" i="20" s="1"/>
  <c r="I30" i="20"/>
  <c r="I29" i="20"/>
  <c r="H28" i="20"/>
  <c r="I28" i="20" s="1"/>
  <c r="H27" i="20"/>
  <c r="I27" i="20" s="1"/>
  <c r="H26" i="20"/>
  <c r="I26" i="20" s="1"/>
  <c r="H25" i="20"/>
  <c r="I25" i="20" s="1"/>
  <c r="H24" i="20"/>
  <c r="I24" i="20" s="1"/>
  <c r="H23" i="20"/>
  <c r="I23" i="20" s="1"/>
  <c r="H22" i="20"/>
  <c r="I22" i="20" s="1"/>
  <c r="H21" i="20"/>
  <c r="I21" i="20" s="1"/>
  <c r="H20" i="20"/>
  <c r="I20" i="20" s="1"/>
  <c r="H19" i="20"/>
  <c r="I19" i="20" s="1"/>
  <c r="I18" i="20"/>
  <c r="H17" i="20"/>
  <c r="I17" i="20" s="1"/>
  <c r="H16" i="20"/>
  <c r="I16" i="20" s="1"/>
  <c r="H15" i="20"/>
  <c r="I15" i="20" s="1"/>
  <c r="H14" i="20"/>
  <c r="I14" i="20" s="1"/>
  <c r="H13" i="20"/>
  <c r="I13" i="20" s="1"/>
  <c r="H12" i="20"/>
  <c r="I12" i="20" s="1"/>
  <c r="H11" i="20"/>
  <c r="I11" i="20" s="1"/>
  <c r="H10" i="20"/>
  <c r="I10" i="20" s="1"/>
  <c r="H9" i="20"/>
  <c r="H8" i="20"/>
  <c r="I8" i="20" s="1"/>
  <c r="H6" i="20" l="1"/>
  <c r="D19" i="12"/>
  <c r="H6" i="21"/>
  <c r="I6" i="21"/>
  <c r="I9" i="20"/>
  <c r="I6" i="20" s="1"/>
  <c r="D29" i="12" l="1"/>
  <c r="D18" i="12" s="1"/>
  <c r="G8" i="17"/>
  <c r="G9" i="17"/>
  <c r="G10" i="17"/>
  <c r="G11" i="17"/>
  <c r="G12" i="17"/>
  <c r="G13" i="17"/>
  <c r="G14" i="17"/>
  <c r="G15" i="17"/>
  <c r="G16" i="17"/>
  <c r="G17" i="17"/>
  <c r="G18" i="17"/>
  <c r="G19" i="17"/>
  <c r="G20" i="17"/>
  <c r="G21" i="17"/>
  <c r="G22" i="17"/>
  <c r="G23" i="17"/>
  <c r="G24" i="17"/>
  <c r="G25" i="17"/>
  <c r="G26" i="17"/>
  <c r="G27" i="17"/>
  <c r="G28" i="17"/>
  <c r="G29" i="17"/>
  <c r="G30" i="17"/>
  <c r="G31" i="17"/>
  <c r="G32" i="17"/>
  <c r="G33" i="17"/>
  <c r="D36" i="12" l="1"/>
  <c r="D37" i="12"/>
  <c r="D48" i="12" l="1"/>
  <c r="C6" i="18" l="1"/>
  <c r="D35" i="12"/>
  <c r="D30" i="12" s="1"/>
  <c r="E6" i="18"/>
  <c r="D6" i="18"/>
  <c r="G6" i="17" l="1"/>
  <c r="D47" i="12"/>
  <c r="D13" i="12" s="1"/>
  <c r="D45" i="12" l="1"/>
  <c r="D14" i="12" l="1"/>
  <c r="D12" i="12" l="1"/>
  <c r="D11" i="12" s="1"/>
  <c r="D40" i="12" l="1"/>
  <c r="D17" i="12" s="1"/>
  <c r="D43" i="12" l="1"/>
</calcChain>
</file>

<file path=xl/sharedStrings.xml><?xml version="1.0" encoding="utf-8"?>
<sst xmlns="http://schemas.openxmlformats.org/spreadsheetml/2006/main" count="2478" uniqueCount="193">
  <si>
    <t>Kods</t>
  </si>
  <si>
    <t>Koda nosaukums</t>
  </si>
  <si>
    <t>Detalizēts izdevumu aprēķins</t>
  </si>
  <si>
    <t>Atlīdzība</t>
  </si>
  <si>
    <t>Atalgojums</t>
  </si>
  <si>
    <t>Darba devēja valsts sociālās apdrošināšanas obligātās iemaksas</t>
  </si>
  <si>
    <t>Preces un pakalpojumi</t>
  </si>
  <si>
    <t>23,59% no aprēķinātā atalgojuma</t>
  </si>
  <si>
    <t>Samaksa par virsstundu darbu un darbu svētku dienās</t>
  </si>
  <si>
    <t>Piemaksa par personisko darba ieguldījumu un darba kvalitāti</t>
  </si>
  <si>
    <t>Izdevumi, kas saistīti ar operatīvo darbību</t>
  </si>
  <si>
    <t>Degviela</t>
  </si>
  <si>
    <t>Mēnešalga amatpersonām ar speciālajām dienesta pakāpēm</t>
  </si>
  <si>
    <t>Dienas nauda</t>
  </si>
  <si>
    <t>Pārējie komandējumu un darba braucienu izdevumi</t>
  </si>
  <si>
    <t>Ēdināšanas izdevumi</t>
  </si>
  <si>
    <t>Pamatkapitāla veidošana</t>
  </si>
  <si>
    <t>Pārējie iepriekš neklasificētie pamatlīdzekļi un ieguldījuma īpašumi</t>
  </si>
  <si>
    <t xml:space="preserve">Piemaksa par nakts darbu </t>
  </si>
  <si>
    <t>Informācija klasificēta</t>
  </si>
  <si>
    <t>Piemaksa par darbu īpašos apstākļos, speciālās piemaksas</t>
  </si>
  <si>
    <t>Pārējās preces</t>
  </si>
  <si>
    <r>
      <t xml:space="preserve">Izdevumi, </t>
    </r>
    <r>
      <rPr>
        <b/>
        <i/>
        <sz val="11"/>
        <rFont val="Times New Roman"/>
        <family val="1"/>
        <charset val="186"/>
      </rPr>
      <t>euro</t>
    </r>
  </si>
  <si>
    <t>Inventārs</t>
  </si>
  <si>
    <t>×</t>
  </si>
  <si>
    <t>Kārtējā remonta un iestāžu uzturēšanas materiāli</t>
  </si>
  <si>
    <t>Pārējie specifiskas lietošanas materiāli un inventārs</t>
  </si>
  <si>
    <t>Nr. p.k.</t>
  </si>
  <si>
    <t>Struktūrvienība</t>
  </si>
  <si>
    <t>Amats</t>
  </si>
  <si>
    <t>Mēnešalga amatpersonām ar speciālajām pakāpēm</t>
  </si>
  <si>
    <t>Stundas likme</t>
  </si>
  <si>
    <t>Stundu skaits</t>
  </si>
  <si>
    <t>Piemaksa par nakts darbu</t>
  </si>
  <si>
    <t xml:space="preserve"> DD VSAOI </t>
  </si>
  <si>
    <t>kopā</t>
  </si>
  <si>
    <t>LATGALES REĢIONA PĀRVALDE</t>
  </si>
  <si>
    <t>VP LATGALES RP ZIEMEĻLATGALES IECIRKNIS</t>
  </si>
  <si>
    <t>iecirkņa priekšnieka vietnieks, Reaģēšanas nodaļas priekšnieks</t>
  </si>
  <si>
    <t>VP LATGALES RP ZIEMEĻLATGALES IECIRKŅA IZMEKLĒŠANAS NODAĻAS 2.GRUPA</t>
  </si>
  <si>
    <t>inspektors</t>
  </si>
  <si>
    <t>VP LATGALES RP DIENVIDLATGALES IECIRKŅA REAĢĒŠANAS NODAĻAS 3.GRUPA</t>
  </si>
  <si>
    <t>vecākais inspektors</t>
  </si>
  <si>
    <t>VP LATGALES RP ZIEMEĻLATGALES IECIRKŅA IZMEKLĒŠANAS NODAĻAS 5.GRUPA</t>
  </si>
  <si>
    <t>galvenais inspektors</t>
  </si>
  <si>
    <t>VP LATGALES RP DIENVIDLATGALES IECIRKŅA REAĢĒŠANAS NODAĻAS 7.GRUPA</t>
  </si>
  <si>
    <t>VP LATGALES RP DIENVIDLATGALES IECIRKŅA REAĢĒŠANAS NODAĻAS 1.GRUPA</t>
  </si>
  <si>
    <t>VP LATGALES RP ZIEMEĻLATGALES IECIRKŅA PREVENCIJAS GRUPA</t>
  </si>
  <si>
    <t>VP LATGALES RP DIENVIDLATGALES IECIRKŅA PREVENCIJAS GRUPA</t>
  </si>
  <si>
    <t>VP LATGALES RP KRIMPB KRIMINĀLIZLŪKOŠANAS INFORMĀCIJAS ANALĪZES GRUPA</t>
  </si>
  <si>
    <t>VP LATGALES RP DIENVIDLATGALES IECIRKŅA IZMEKLĒŠANAS NODAĻAS 7.GRUPA</t>
  </si>
  <si>
    <t>VP LATGALES RP ZIEMEĻLATGALES IECIRKŅA IZMEKLĒŠANAS NODAĻAS 3.GRUPA</t>
  </si>
  <si>
    <t>VP LATGALES RP DIENVIDLATGALES IECIRKŅA REAĢĒŠANAS NODAĻAS 6.GRUPA</t>
  </si>
  <si>
    <t>jaunākais inspektors</t>
  </si>
  <si>
    <t>VP LATGALES RP DIENVIDLATGALES IECIRKŅA REAĢĒŠANAS NODAĻAS 2.GRUPA</t>
  </si>
  <si>
    <t>VP LATGALES RP DIENVIDLATGALES IECIRKŅA IZMEKLĒŠANAS NODAĻAS 1.GRUPA</t>
  </si>
  <si>
    <t>VP LATGALES RP DIENVIDLATGALES IECIRKŅA IZMEKLĒŠANAS NODAĻAS 6.GRUPA</t>
  </si>
  <si>
    <t>VP LATGALES RP ZIEMEĻLATGALES IECIRKŅA IZMEKLĒŠANAS NODAĻAS 8.GRUPA</t>
  </si>
  <si>
    <t>VP LATGALES RP ZIEMEĻLATGALES IECIRKŅA IZMEKLĒŠANAS NODAĻAS 4.GRUPA</t>
  </si>
  <si>
    <t>VP LATGALES RP DIENVIDLATGALES IECIRKŅA IZMEKLĒŠANAS NODAĻAS 8.GRUPA</t>
  </si>
  <si>
    <t>VP LATGALES RP KĀRTPB ATĻAUJU SISTĒMAS GRUPA</t>
  </si>
  <si>
    <t>VP LATGALES RP KĀRTPB RESURSU UN KRĪZES VADĪBAS NODAĻA</t>
  </si>
  <si>
    <t>nodaļas priekšnieks</t>
  </si>
  <si>
    <t>VP LATGALES RP KĀRTPB PREVENCIJAS GRUPA</t>
  </si>
  <si>
    <t>VP LATGALES RP DIENVIDLATGALES IECIRKŅA REAĢĒŠANAS NODAĻAS 4.GRUPA</t>
  </si>
  <si>
    <t>VP LATGALES RP DIENVIDLATGALES IECIRKŅA REAĢĒŠANAS NODAĻAS 10.GRUPA</t>
  </si>
  <si>
    <t>VP LATGALES RP KRIMPB ORGANIZĒTĀS NOZIEDZĪBAS SMAGO UN SĒRIJVEIDA NOZIEGUMU APKAROŠANAS NODAĻA</t>
  </si>
  <si>
    <t>VP LATGALES RP ZIEMEĻLATGALES IECIRKŅA REAĢĒŠANAS NODAĻAS 6.GRUPA</t>
  </si>
  <si>
    <t>VP LATGALES RP ZIEMEĻLATGALES IECIRKŅA REAĢĒŠANAS NODAĻAS 8.GRUPA</t>
  </si>
  <si>
    <t>VP LATGALES RP DIENVIDLATGALES IECIRKŅA IZMEKLĒŠANAS NODAĻAS 9.GRUPA</t>
  </si>
  <si>
    <t>VP LATGALES RP ZIEMEĻLATGALES IECIRKŅA REAĢĒŠANAS NODAĻAS 1.GRUPA</t>
  </si>
  <si>
    <t>VP LATGALES RP ZIEMEĻLATGALES IECIRKŅA IZMEKLĒŠANAS NODAĻAS 9.GRUPA</t>
  </si>
  <si>
    <t>VP LATGALES RP KRIMPB RĒZEKNES REĢIONĀLĀ NODAĻA</t>
  </si>
  <si>
    <t>VP LATGALES RP ZIEMEĻLATGALES IECIRKŅA IZMEKLĒŠANAS NODAĻAS 1.GRUPA</t>
  </si>
  <si>
    <t>VP LATGALES RP SLEPENĪBAS REŽĪMA NODROŠINĀŠANAS UN SEVIŠĶĀS LIETVEDĪBAS GRUPA</t>
  </si>
  <si>
    <t>VP LATGALES RP ZIEMEĻLATGALES IECIRKŅA REAĢĒŠANAS NODAĻAS 7.GRUPA</t>
  </si>
  <si>
    <t>VP LATGALES RP ZIEMEĻLATGALES IECIRKŅA IZMEKLĒŠANAS NODAĻAS 6.GRUPA</t>
  </si>
  <si>
    <t>VP LATGALES RP DIENVIDLATGALES IECIRKŅA REAĢĒŠANAS NODAĻAS 9.GRUPA</t>
  </si>
  <si>
    <t>VP LATGALES RP KRIMPB EKONOMISKO NOZIEGUMU APKAROŠANAS NODAĻA</t>
  </si>
  <si>
    <t>VP LATGALES RP ZIEMEĻLATGALES IECIRKŅA IZMEKLĒŠANAS NODAĻAS 7.GRUPA</t>
  </si>
  <si>
    <t>VP LATGALES RP ZIEMEĻLATGALES IECIRKŅA REAĢĒŠANAS NODAĻAS 3.GRUPA</t>
  </si>
  <si>
    <t>VP LATGALES RP DIENVIDLATGALES IECIRKŅA IZMEKLĒŠANAS NODAĻAS 2.GRUPA</t>
  </si>
  <si>
    <t>VP LATGALES RP KĀRTPB SŪDZĪBU IZSKATĪŠANAS GRUPA</t>
  </si>
  <si>
    <t>VP LATGALES RP ZIEMEĻLATGALES IECIRKŅA REAĢĒŠANAS NODAĻAS 9.GRUPA</t>
  </si>
  <si>
    <t>VP LATGALES RP DIENVIDLATGALES IECIRKŅA IZMEKLĒŠANAS NODAĻAS 3.GRUPA</t>
  </si>
  <si>
    <t>VP LATGALES RP DIENVIDLATGALES IECIRKŅA REAĢĒŠANAS NODAĻAS 5.GRUPA</t>
  </si>
  <si>
    <t>VP LATGALES RP DIENVIDLATGALES IECIRKŅA IZMEKLĒŠANAS NODAĻAS 5.GRUPA</t>
  </si>
  <si>
    <t>VP LATGALES RP DIENVIDLATGALES IECIRKŅA REAĢĒŠANAS NODAĻAS 8.GRUPA</t>
  </si>
  <si>
    <t>VP LATGALES RP DIENVIDLATGALES IECIRKNIS</t>
  </si>
  <si>
    <t>iecirkņa priekšnieka vietnieks, Izmeklēšanas nodaļas priekšnieks</t>
  </si>
  <si>
    <t>VP LATGALES RP DIENVIDLATGALES IECIRKŅA IZMEKLĒŠANAS NODAĻAS 4.GRUPA</t>
  </si>
  <si>
    <t>iecirkņa priekšnieks</t>
  </si>
  <si>
    <t>VP LATGALES RP KĀRTĪBAS POLICIJAS BIROJS (LRP KĀRTPB)</t>
  </si>
  <si>
    <t>biroja priekšnieka vietnieks</t>
  </si>
  <si>
    <t>VP LATGALES REĢIONA PĀRVALDES DISCIPLINĀRĀS UZRAUDZĪBAS GRUPA</t>
  </si>
  <si>
    <t>galvenais inspektors (informācijas sistēmu drošības pārzinis)</t>
  </si>
  <si>
    <t>VP LATGALES RP ZIEMEĻLATGALES IECIRKŅA IZMEKLĒŠANAS NODAĻAS 10.GRUPA</t>
  </si>
  <si>
    <t>VP LATGALES RP ZIEMEĻLATGALES IECIRKŅA REAĢĒŠANAS NODAĻAS 5.GRUPA</t>
  </si>
  <si>
    <t>RĪGAS REĢIONA PĀRVALDE</t>
  </si>
  <si>
    <t>vada komandieris</t>
  </si>
  <si>
    <t>VP LATGALES RP ZIEMEĻLATGALES IECIRKŅA REAĢĒŠANAS NODAĻAS 4.GRUPA</t>
  </si>
  <si>
    <t>VP RĪGAS RP KĀRTPP PPP SUB 4.ROTA (LATGALES REĢIONA)</t>
  </si>
  <si>
    <t>rotas komandiera vietnieks</t>
  </si>
  <si>
    <t>Laika periods</t>
  </si>
  <si>
    <t>Dienu skaits</t>
  </si>
  <si>
    <t>Likme</t>
  </si>
  <si>
    <t>Dienas nauda (kopsumma)</t>
  </si>
  <si>
    <t>kopā:</t>
  </si>
  <si>
    <t>Rīgas reģiona pārvalde</t>
  </si>
  <si>
    <t>Nr.p.k.</t>
  </si>
  <si>
    <t>Transportlīdzekļa marka</t>
  </si>
  <si>
    <t>Iesaistīto transportlīdzekļu skaits</t>
  </si>
  <si>
    <t>Faktiskais nobraukums pasākumā (km)</t>
  </si>
  <si>
    <t>Pasākuma laikā patērētā degviela (l)</t>
  </si>
  <si>
    <r>
      <t xml:space="preserve">Summa
</t>
    </r>
    <r>
      <rPr>
        <i/>
        <sz val="10"/>
        <rFont val="Times New Roman"/>
        <family val="1"/>
        <charset val="186"/>
      </rPr>
      <t xml:space="preserve"> euro</t>
    </r>
  </si>
  <si>
    <t>Kopā:</t>
  </si>
  <si>
    <t>Opel Mokka</t>
  </si>
  <si>
    <t>Latgales reģiona pārvalde</t>
  </si>
  <si>
    <t>Hyundai Santa Fe</t>
  </si>
  <si>
    <t>Fiat 500xCross</t>
  </si>
  <si>
    <t>KIA Ceed</t>
  </si>
  <si>
    <t>Opel Insignia</t>
  </si>
  <si>
    <t>Opel Insignia Limousine</t>
  </si>
  <si>
    <t>Opel Combo</t>
  </si>
  <si>
    <t>Renault Kangoo</t>
  </si>
  <si>
    <t>Renault Laguna</t>
  </si>
  <si>
    <t>Renault Trafic</t>
  </si>
  <si>
    <t>Toyota RAV4</t>
  </si>
  <si>
    <t>VW Transporter</t>
  </si>
  <si>
    <t>VW Caravelle</t>
  </si>
  <si>
    <t>Volvo S60</t>
  </si>
  <si>
    <t>Kopasavilkums</t>
  </si>
  <si>
    <t>Izdevumi kopā ar vidējās izpeļņas pieauguma kompensēšanu  </t>
  </si>
  <si>
    <t>1)    Izdevumi saistībā ar rīkojuma Nr. 518 izpildei nepieciešamo pasākumu īstenošanu</t>
  </si>
  <si>
    <t>2) Vidējās izpeļņas pieauguma kompensēšanai</t>
  </si>
  <si>
    <t>Piemaksa  par darbu svētku dienās</t>
  </si>
  <si>
    <t>Valsts policija</t>
  </si>
  <si>
    <t>Maisi atkritumiem 150 L / 50 gab. x 2,1176 euro = 105,88 euro;
Negāzēts dzeramais ūdens 5 L / 204 gab. x 0,7381 euro = 150,57 euro;</t>
  </si>
  <si>
    <t>Aprēķins veikts par ēdināšanas pakalpojumiem, kas tika nodrošināti no 2023.gada 1.aprīļa līdz 30.aprīlim, izdevumi pakalpojuma sniedzējam tika apmaksāti 2023.gada maijā. 
Ēdināšanas pakalpojumi: 
brokastis  268 porcijas × 6,00 euro = 1 608,00 euro;
pusdienas 246 porcijas × 8,00 euro = 1 968,00 euro;
vakariņas 259 porcijas × 8,00 euro = 2 072,00 euro;
launags (sausā uztura paka) 118 pakas × 22,00 euro = 2 596 euro.
Saskaņā ar līgumu par izmitināšanu un ēdināšanu Daugavpilī ir noteikts, ka ēdināšana 3 reizes dienā nedrīkst pārsniegt 22 euro:
Ēdināšanas izmaksas sastāda:
Brokastis 6 euro /1 pers
Pusdienas un vakariņas 8 euro /1 pers
Par 14 euro tiek ēdinātas amatpersonas, kuras atrodas viesnīcā, jo amatpersonas strādā maiņās. Savukārt tām amatpersonām, kuras ir maiņā uz robežas un tām nav iespējams atgriezties uz pusdienām un vakariņām, tad, lai nodrošinātu ēdināšanu amatpersonām dod līdzi pārtikas paku un kopā  tas sastāda 22 euro (brokastis ir 6 euro - tās paēd izmitināšanas vietā).
Pārtikas pakas tiek dotas arī Latgales reģiona pārvaldes amatpersonām, kuras arī tiek norīkotas uz robežu, augstākminēto iemeslu dēļ, komandējama izdevumi un dienas nauda viņām nav.
Papildus jāatzīmē, ka dienas nauda dienās, kad nodrošināta 3 reižu ēdināšana sastāda 30% no Ministru kabineta noteikumos par komandējumu paredzētā limita.</t>
  </si>
  <si>
    <t>Veļas mazgāšanas līdzekļi  / 4 gab.× 13,4975 euro = 53,99 euro;
Odu un ērču atbaidīšanas līdzekļi  / 25 gab. x 2,7704 euro = 69,26 euro</t>
  </si>
  <si>
    <r>
      <t>Dienesta viesnīcas pakalpojumi (naktsmītne) 
Naktsmītnes izdevumi:
29 nakts × 13 gultasvietas × 15,00 euro = 5 655,00 euro;</t>
    </r>
    <r>
      <rPr>
        <i/>
        <sz val="11"/>
        <rFont val="Times New Roman"/>
        <family val="1"/>
        <charset val="186"/>
      </rPr>
      <t xml:space="preserve">
</t>
    </r>
    <r>
      <rPr>
        <sz val="11"/>
        <rFont val="Times New Roman"/>
        <family val="1"/>
        <charset val="186"/>
      </rPr>
      <t xml:space="preserve">Aprēķins veikts par dienesta viesnīcas pakalpojumiem (naktsmītni), kas tika nodrošināti no 2023.gada 1.aprīļa līdz 30.aprīlim,  izdevumi pakalpojuma sniedzējam tika apmaksāti 2023.gada maijā. </t>
    </r>
  </si>
  <si>
    <t>Kārtības policijas pārvaldes Patruļpolicijas pārvaldes Speciālo uzdevumu bataljona 2.rota</t>
  </si>
  <si>
    <t>15.04.2023.-30.04.2023.</t>
  </si>
  <si>
    <t>Detalizēts aprēķins dienas naudas samaksai amatpersonām ar speciālajām dienesta pakāpēm, sniedzot atbalstu Valsts robežsardzei Latvijas Republikas-Baltkrievijas Republikas valsts robežas robežuzraudzības nodrošināšanā 
par laika periodu no 2023.gada 15.aprīļa līdz 30.aprīlim</t>
  </si>
  <si>
    <t xml:space="preserve">Izdevumi, kas saistīti ar operatīvo darbību 2023.gada maijā (ar precizējumu par aprīli) </t>
  </si>
  <si>
    <t xml:space="preserve">Piemaksa par nakts darbu amatpersonām ar speciālajām dienesta pakāpēm, kuras laika periodā no 2023.gada 1.maija līdz 31.maijam tika iesaistītas atbalsta sniegšanā Valsts robežsardzei Latvijas Republikas-Baltkrievijas Republikas valsts robežas robežuzraudzības nodrošināšanā </t>
  </si>
  <si>
    <t>operatīvais dežurants</t>
  </si>
  <si>
    <t>23,59% no aprēķinātā atalgojuma
* izņemot trīs personas, kurām tiek piemērota nodokļu likme 21,94% (izdienas pensionārs)</t>
  </si>
  <si>
    <t>Peugeot Boxer</t>
  </si>
  <si>
    <t>Škoda Octavia</t>
  </si>
  <si>
    <t>Toyota CAMRY</t>
  </si>
  <si>
    <t>VW Crafter</t>
  </si>
  <si>
    <t>Samaksa par virsstundu darbu</t>
  </si>
  <si>
    <t>Detalizēts aprēķins 5.tabulā.
Dienas nauda par periodu no 2023.gada 15.aprīļa līdz 30.aprīlim izmaksāta 13 personām;
Valsts policijas pavēle Nr. 1707 “Par komandējumu uz Daugavpili un Dagdu (Latvijā)” dienas nauda: 
100% (8,00 euro) pirmā un pēdējā diena, 
30% (2,40 euro) pārējās dienas
*Valsts policija iekšzemes komandējumiem nemaksā dienas naudu avansā, bet gan izmaksā tad, kad no komandējuma amatpersonas ir atgriezušās. Komandējuma laika ietvars saskaņā ar Valsts policijas pavēli par komandējumu, ir tāds, ka uz mēnesi tiek sūtīta komandējumā viena amatpersonu grupa, pēc tam – uz mēnesi tika nosūtīta cita amatpersonu grupa.</t>
  </si>
  <si>
    <r>
      <t xml:space="preserve">Detalizēts aprēķins par laika periodu no 2023.gada 1.maija līdz 31.maijam 6.tabulā.
Pasākuma nodrošināšanai tika iesaistīti 82 transportlīdzekļi;
Vidēji viena transportlīdzekļa nobraukums 941,48 km; 
Vidējā degvielas cena 1,2928 </t>
    </r>
    <r>
      <rPr>
        <i/>
        <sz val="11"/>
        <rFont val="Times New Roman"/>
        <family val="1"/>
        <charset val="186"/>
      </rPr>
      <t>euro/l;</t>
    </r>
    <r>
      <rPr>
        <sz val="11"/>
        <rFont val="Times New Roman"/>
        <family val="1"/>
        <charset val="186"/>
      </rPr>
      <t xml:space="preserve"> 
Vidējais degvielas patēriņš 7,3586 l/km uz 100 km.
</t>
    </r>
    <r>
      <rPr>
        <i/>
        <sz val="11"/>
        <rFont val="Times New Roman"/>
        <family val="1"/>
        <charset val="186"/>
      </rPr>
      <t xml:space="preserve">
</t>
    </r>
    <r>
      <rPr>
        <sz val="11"/>
        <rFont val="Times New Roman"/>
        <family val="1"/>
        <charset val="186"/>
      </rPr>
      <t xml:space="preserve">82 t-ldz. x 941,48 km x 1,2928 </t>
    </r>
    <r>
      <rPr>
        <i/>
        <sz val="11"/>
        <rFont val="Times New Roman"/>
        <family val="1"/>
        <charset val="186"/>
      </rPr>
      <t>euro/l</t>
    </r>
    <r>
      <rPr>
        <sz val="11"/>
        <rFont val="Times New Roman"/>
        <family val="1"/>
        <charset val="186"/>
      </rPr>
      <t xml:space="preserve"> x 7,3586 l/km  ÷ 100 km = 7 344,26 </t>
    </r>
    <r>
      <rPr>
        <i/>
        <sz val="11"/>
        <rFont val="Times New Roman"/>
        <family val="1"/>
        <charset val="186"/>
      </rPr>
      <t>euro</t>
    </r>
  </si>
  <si>
    <t>*</t>
  </si>
  <si>
    <t>* - izdienas pensionārs</t>
  </si>
  <si>
    <t>*- izdienas pensionārs</t>
  </si>
  <si>
    <t>Piemaksas apmērs %</t>
  </si>
  <si>
    <t>Piemaksa par darbu īpašos apstākļos</t>
  </si>
  <si>
    <t>20%</t>
  </si>
  <si>
    <t>50%</t>
  </si>
  <si>
    <t>VP LATGALES RP ZIEMEĻLATGALES IECIRKŅA REAĢĒŠANAS NODAĻAS 10.GRUPA</t>
  </si>
  <si>
    <t>VP LATGALES RP ZIEMEĻLATGALES IECIRKŅA REAĢĒŠANAS NODAĻAS 2.GRUPA</t>
  </si>
  <si>
    <t>nodaļas priekšnieka vietnieks</t>
  </si>
  <si>
    <t xml:space="preserve">vecākais inspektors </t>
  </si>
  <si>
    <t xml:space="preserve">inspektors </t>
  </si>
  <si>
    <t xml:space="preserve">galvenais inspektors </t>
  </si>
  <si>
    <t>Detalizēts aprēķins par laika periodu no 2023.gada 1.maija līdz 31.maijam 7.tabulā.
Iesaistītas 464 personas, kopējais iesaistes laiks 12 823,50 stundas.</t>
  </si>
  <si>
    <r>
      <t xml:space="preserve">57 870,64 </t>
    </r>
    <r>
      <rPr>
        <i/>
        <sz val="11"/>
        <rFont val="Times New Roman"/>
        <family val="1"/>
        <charset val="186"/>
      </rPr>
      <t>euro</t>
    </r>
    <r>
      <rPr>
        <sz val="11"/>
        <rFont val="Times New Roman"/>
        <family val="1"/>
        <charset val="186"/>
      </rPr>
      <t xml:space="preserve"> × 8,33% = 4 820,62 </t>
    </r>
    <r>
      <rPr>
        <i/>
        <sz val="11"/>
        <rFont val="Times New Roman"/>
        <family val="1"/>
        <charset val="186"/>
      </rPr>
      <t>euro.</t>
    </r>
  </si>
  <si>
    <t>2.pielikums</t>
  </si>
  <si>
    <t>Ministru kabineta rīkojuma projekta</t>
  </si>
  <si>
    <t>“Par finanšu līdzekļu piešķiršanu no valsts budžeta programmas</t>
  </si>
  <si>
    <t xml:space="preserve"> “Līdzekļi neparedzētiem gadījumiem”” sākotnējās ietekmes novērtējuma ziņojumam (anotācijai)</t>
  </si>
  <si>
    <t>2.pielikuma 1.tabula</t>
  </si>
  <si>
    <t>Degvielas izmaksu aprēķins degvielas izdevumiem, sniedzot atbalstu Valsts robežsardzei Latvijas Republikas-Baltkrievijas Republikas valsts robežas nelikumīgas šķērsošanas nodrošināšanā par laika periodu 
no 2023.gada 1.maija līdz 31.maijam</t>
  </si>
  <si>
    <t>2.pielikuma 7.tabula</t>
  </si>
  <si>
    <t>2.pielikuma 6.tabula</t>
  </si>
  <si>
    <t>2.pielikuma 5.tabula</t>
  </si>
  <si>
    <t xml:space="preserve">Piemaksa par darbu paaugstināta riska un slodzes apstākļos amatpersonām ar speciālajām dienesta pakāpēm, kuras laika periodā no 2023.gada 1.maija līdz 31.maijam tika iesaistītas atbalsta sniegšanā Valsts robežsardzei Latvijas Republikas-Baltkrievijas Republikas valsts robežas robežuzraudzības nodrošināšanā </t>
  </si>
  <si>
    <t>inspektors*</t>
  </si>
  <si>
    <t>*bija jāveic samaksas par virsstundu darbu aprēķins par laika periodu 01.01.-30.04., bet kļūdaini tika aprēķināta piemaksa par nakts darbu</t>
  </si>
  <si>
    <t>Detalizēts aprēķins piemaksai par darbu svētku dienās amatpersonām ar speciālo dienesta pakāpi, sniedzot atbalstu Valsts robežsardzei Latvijas Republikas-Baltkrievijas Republikas valsts robežas nelikumīgas šķērsošanas nodrošināšanā, par laika periodu no 2023.gada 1.maija līdz 31.maijam (par 01.05., 04.05., 14.05., 28.05. un 29.05.)</t>
  </si>
  <si>
    <t xml:space="preserve">Precizējums_Piemaksa par nakts darbu amatpersonām ar speciālajām dienesta pakāpēm, kuras laika periodā no 2023.gada 1.aprīļa līdz 30.aprīlim tika iesaistītas atbalsta sniegšanā Valsts robežsardzei Latvijas Republikas-Baltkrievijas Republikas valsts robežas robežuzraudzības nodrošināšanā </t>
  </si>
  <si>
    <t>Precizējums_Detalizēts aprēķins samaksai par virsstundu darbu amatpersonām ar speciālo dienesta pakāpi, sniedzot atbalstu Valsts robežsardzei Latvijas Republikas-Baltkrievijas Republikas valsts robežas nelikumīgas šķērsošanas nodrošināšanā, par laika periodu no 2023.gada 01.aprīļa līdz 30.aprīlim</t>
  </si>
  <si>
    <t>1) Detalizēts aprēķins  par laika periodu no 2023.gada 1.maija līdz 31.maijam 1.tabulā.
Iesaistītas 259 personas, kopējais iesaistes laiks 4 120 stundas.</t>
  </si>
  <si>
    <t>2) Piemaksa par darbu svētku dienās (01.05., 04.05., 14.05., 28.05. un 29.05.)
Detalizēts aprēķins par laika periodu no 2023.gada 1.maija līdz 31.maijam 4.tabulā.
Iesaistītas 177 personas, kopējais iesaistes laiks 2385,75 stundas.</t>
  </si>
  <si>
    <t>2) Precizējums_detalizēts aprēķins par laika periodu no 2023.gada 1.aprīļa līdz 30.aprīlim 2.tabulā.
Korekcija 1 personai par aprīli: kopējais korekcijas laiks 73,50 stundas. Bija jāveic samaksas par virsstundu darbu aprēķins par laika periodu 01.01.-30.04., bet tika aprēķināta piemaksa par nakts darbu.</t>
  </si>
  <si>
    <t>2.pielikuma 2.tabula</t>
  </si>
  <si>
    <t>2.pielikuma 3.tabula</t>
  </si>
  <si>
    <t>2.pielikuma 4.tabula</t>
  </si>
  <si>
    <t>1) Samaksa par virsstundu darbu
Precizējums_detalizēts aprēķins par laika periodu no 2023.gada 1.aprīļa līdz 30.aprīlim 3.tabulā. 
Iesaistītas 2 personas, kopējais iesaistes laiks 87,50 stundas. Vienai no personām bija jāveic samaksas par virsstundu darbu aprēķins par laika periodu 01.01.-30.04., bet tika aprēķināta piemaksa par nakts darbu, otra persona nebija iekļauta finansējuma pieprasījumā par 2023.gada janvāri - aprīli. Izdevumi segti 2023.gada maijā.</t>
  </si>
  <si>
    <t xml:space="preserve">Valsts policijai  papildu nepieciešamais finansējums laikposmam no 2023. gada 1. maija līdz 31. maijam saistībā ar situāciju uz Latvijas Republikas - Baltkrievijas Republikas valsts robežas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</si>
</sst>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numFmt numFmtId="165" formatCode="#,##0.000"/>
    <numFmt numFmtId="166" formatCode="0.000"/>
    <numFmt numFmtId="167" formatCode="#0"/>
  </numFmts>
  <fonts count="23">
    <font>
      <sz val="11"/>
      <color theme="1"/>
      <name val="Calibri"/>
      <family val="2"/>
      <charset val="186"/>
      <scheme val="minor"/>
    </font>
    <font>
      <sz val="11"/>
      <color theme="1"/>
      <name val="Calibri"/>
      <family val="2"/>
      <charset val="186"/>
      <scheme val="minor"/>
    </font>
    <font>
      <sz val="10"/>
      <name val="Arial"/>
      <family val="2"/>
      <charset val="186"/>
    </font>
    <font>
      <b/>
      <sz val="11"/>
      <name val="Times New Roman"/>
      <family val="1"/>
      <charset val="186"/>
    </font>
    <font>
      <sz val="11"/>
      <name val="Times New Roman"/>
      <family val="1"/>
      <charset val="186"/>
    </font>
    <font>
      <sz val="11"/>
      <name val="Calibri"/>
      <family val="2"/>
      <charset val="186"/>
      <scheme val="minor"/>
    </font>
    <font>
      <sz val="10"/>
      <name val="Arial"/>
      <family val="2"/>
      <charset val="186"/>
    </font>
    <font>
      <sz val="10"/>
      <name val="Arial"/>
      <family val="2"/>
      <charset val="186"/>
    </font>
    <font>
      <b/>
      <sz val="14"/>
      <name val="Times New Roman"/>
      <family val="1"/>
      <charset val="186"/>
    </font>
    <font>
      <b/>
      <i/>
      <sz val="11"/>
      <name val="Times New Roman"/>
      <family val="1"/>
      <charset val="186"/>
    </font>
    <font>
      <i/>
      <sz val="11"/>
      <name val="Times New Roman"/>
      <family val="1"/>
      <charset val="186"/>
    </font>
    <font>
      <sz val="10"/>
      <name val="Times New Roman"/>
      <family val="1"/>
      <charset val="186"/>
    </font>
    <font>
      <b/>
      <sz val="12"/>
      <name val="Times New Roman"/>
      <family val="1"/>
      <charset val="186"/>
    </font>
    <font>
      <b/>
      <sz val="6"/>
      <color theme="0"/>
      <name val="Times New Roman"/>
      <family val="1"/>
      <charset val="186"/>
    </font>
    <font>
      <sz val="10"/>
      <color theme="1"/>
      <name val="Times New Roman"/>
      <family val="1"/>
      <charset val="186"/>
    </font>
    <font>
      <b/>
      <sz val="10"/>
      <name val="Times New Roman"/>
      <family val="1"/>
      <charset val="186"/>
    </font>
    <font>
      <b/>
      <sz val="12"/>
      <color rgb="FFFF0000"/>
      <name val="Times New Roman"/>
      <family val="1"/>
      <charset val="186"/>
    </font>
    <font>
      <b/>
      <sz val="12"/>
      <color theme="0"/>
      <name val="Times New Roman"/>
      <family val="1"/>
      <charset val="186"/>
    </font>
    <font>
      <i/>
      <sz val="10"/>
      <name val="Times New Roman"/>
      <family val="1"/>
      <charset val="186"/>
    </font>
    <font>
      <sz val="10"/>
      <color rgb="FF000000"/>
      <name val="Times New Roman"/>
      <family val="1"/>
      <charset val="186"/>
    </font>
    <font>
      <sz val="11"/>
      <color theme="1"/>
      <name val="Calibri"/>
      <family val="2"/>
      <scheme val="minor"/>
    </font>
    <font>
      <sz val="10"/>
      <name val="BaltHelvetica"/>
    </font>
    <font>
      <sz val="10"/>
      <name val="Arial"/>
      <family val="2"/>
      <charset val="186"/>
    </font>
  </fonts>
  <fills count="10">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rgb="FF000000"/>
      </top>
      <bottom style="thin">
        <color indexed="64"/>
      </bottom>
      <diagonal/>
    </border>
  </borders>
  <cellStyleXfs count="108">
    <xf numFmtId="0" fontId="0" fillId="0" borderId="0"/>
    <xf numFmtId="0" fontId="2" fillId="0" borderId="0"/>
    <xf numFmtId="0" fontId="1" fillId="0" borderId="0"/>
    <xf numFmtId="0" fontId="6" fillId="0" borderId="0"/>
    <xf numFmtId="0" fontId="1" fillId="0" borderId="0"/>
    <xf numFmtId="0" fontId="2" fillId="0" borderId="0"/>
    <xf numFmtId="0" fontId="1" fillId="0" borderId="0"/>
    <xf numFmtId="9" fontId="2" fillId="0" borderId="0" applyFont="0" applyFill="0" applyBorder="0" applyAlignment="0" applyProtection="0"/>
    <xf numFmtId="0" fontId="7" fillId="0" borderId="0"/>
    <xf numFmtId="0" fontId="1" fillId="0" borderId="0"/>
    <xf numFmtId="0" fontId="2" fillId="0" borderId="0"/>
    <xf numFmtId="0" fontId="2" fillId="0" borderId="0"/>
    <xf numFmtId="0" fontId="2" fillId="0" borderId="0"/>
    <xf numFmtId="0" fontId="2" fillId="0" borderId="0"/>
    <xf numFmtId="0" fontId="20"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9" fontId="1" fillId="0" borderId="0" applyFont="0" applyFill="0" applyBorder="0" applyAlignment="0" applyProtection="0"/>
    <xf numFmtId="9" fontId="2" fillId="0" borderId="0" applyFont="0" applyFill="0" applyBorder="0" applyAlignment="0" applyProtection="0"/>
    <xf numFmtId="0" fontId="1" fillId="0" borderId="0"/>
    <xf numFmtId="9" fontId="2" fillId="0" borderId="0" applyFont="0" applyFill="0" applyBorder="0" applyAlignment="0" applyProtection="0"/>
    <xf numFmtId="9" fontId="20"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1" fillId="0" borderId="0"/>
    <xf numFmtId="0" fontId="21" fillId="0" borderId="0"/>
    <xf numFmtId="0" fontId="1" fillId="0" borderId="0"/>
    <xf numFmtId="0" fontId="1" fillId="0" borderId="0"/>
    <xf numFmtId="0" fontId="1" fillId="0" borderId="0"/>
    <xf numFmtId="0" fontId="2" fillId="0" borderId="0"/>
    <xf numFmtId="0" fontId="1" fillId="0" borderId="0"/>
    <xf numFmtId="0" fontId="2" fillId="0" borderId="0"/>
    <xf numFmtId="0" fontId="2" fillId="0" borderId="0"/>
    <xf numFmtId="9" fontId="2" fillId="0" borderId="0" applyFont="0" applyFill="0" applyBorder="0" applyAlignment="0" applyProtection="0"/>
    <xf numFmtId="0" fontId="2" fillId="0" borderId="0"/>
    <xf numFmtId="0" fontId="1" fillId="0" borderId="0"/>
    <xf numFmtId="0" fontId="1" fillId="0" borderId="0"/>
    <xf numFmtId="0" fontId="2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315">
    <xf numFmtId="0" fontId="0" fillId="0" borderId="0" xfId="0"/>
    <xf numFmtId="0" fontId="5" fillId="0" borderId="0" xfId="0" applyFont="1" applyAlignment="1">
      <alignment vertical="center"/>
    </xf>
    <xf numFmtId="0" fontId="4" fillId="0" borderId="7" xfId="0" applyFont="1" applyFill="1" applyBorder="1" applyAlignment="1">
      <alignment vertical="center" wrapText="1"/>
    </xf>
    <xf numFmtId="3" fontId="3" fillId="5" borderId="1" xfId="0" applyNumberFormat="1" applyFont="1" applyFill="1" applyBorder="1" applyAlignment="1">
      <alignment horizontal="right" vertical="center"/>
    </xf>
    <xf numFmtId="0" fontId="8" fillId="0" borderId="0" xfId="0" applyFont="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xf>
    <xf numFmtId="3" fontId="3" fillId="0" borderId="1" xfId="0" applyNumberFormat="1" applyFont="1" applyFill="1" applyBorder="1" applyAlignment="1">
      <alignment horizontal="right" vertical="center"/>
    </xf>
    <xf numFmtId="0" fontId="4" fillId="0" borderId="7" xfId="0" applyFont="1" applyBorder="1" applyAlignment="1">
      <alignment vertical="center"/>
    </xf>
    <xf numFmtId="4" fontId="4" fillId="0" borderId="7" xfId="0" applyNumberFormat="1" applyFont="1" applyFill="1" applyBorder="1" applyAlignment="1">
      <alignment horizontal="right" vertical="center"/>
    </xf>
    <xf numFmtId="0" fontId="3" fillId="5" borderId="1" xfId="0" applyFont="1" applyFill="1" applyBorder="1" applyAlignment="1">
      <alignment horizontal="left" vertical="center"/>
    </xf>
    <xf numFmtId="0" fontId="3" fillId="5" borderId="1" xfId="0" applyFont="1" applyFill="1" applyBorder="1" applyAlignment="1">
      <alignment vertical="center"/>
    </xf>
    <xf numFmtId="0" fontId="4" fillId="0" borderId="7" xfId="0" applyFont="1" applyBorder="1" applyAlignment="1">
      <alignment vertical="center" wrapText="1"/>
    </xf>
    <xf numFmtId="0" fontId="5" fillId="0" borderId="0" xfId="0" applyFont="1" applyFill="1" applyAlignment="1">
      <alignment vertical="center"/>
    </xf>
    <xf numFmtId="0" fontId="5" fillId="0" borderId="0" xfId="0" applyFont="1" applyAlignment="1">
      <alignment horizontal="right" vertical="center"/>
    </xf>
    <xf numFmtId="3" fontId="3" fillId="0" borderId="1" xfId="0" applyNumberFormat="1" applyFont="1" applyFill="1" applyBorder="1" applyAlignment="1">
      <alignment horizontal="right" vertical="center" wrapText="1"/>
    </xf>
    <xf numFmtId="0" fontId="4" fillId="0" borderId="1" xfId="0" applyFont="1" applyFill="1" applyBorder="1" applyAlignment="1">
      <alignment horizontal="justify"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4" fillId="0" borderId="1" xfId="0" applyFont="1" applyFill="1" applyBorder="1" applyAlignment="1">
      <alignment horizontal="left" vertical="center" wrapText="1"/>
    </xf>
    <xf numFmtId="4" fontId="4" fillId="0" borderId="1" xfId="0" applyNumberFormat="1" applyFont="1" applyFill="1" applyBorder="1" applyAlignment="1">
      <alignment horizontal="righ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4" fontId="4" fillId="0" borderId="9" xfId="0" applyNumberFormat="1" applyFont="1" applyFill="1" applyBorder="1" applyAlignment="1">
      <alignment horizontal="right" vertical="center"/>
    </xf>
    <xf numFmtId="0" fontId="11" fillId="0" borderId="0" xfId="1" applyFont="1" applyAlignment="1">
      <alignment horizontal="center" vertical="center"/>
    </xf>
    <xf numFmtId="0" fontId="11" fillId="0" borderId="0" xfId="1" applyFont="1" applyAlignment="1">
      <alignment vertical="center" wrapText="1"/>
    </xf>
    <xf numFmtId="0" fontId="11" fillId="0" borderId="0" xfId="1" applyFont="1" applyAlignment="1">
      <alignment horizontal="center" vertical="center" wrapText="1"/>
    </xf>
    <xf numFmtId="3" fontId="11" fillId="0" borderId="0" xfId="1" applyNumberFormat="1" applyFont="1" applyAlignment="1">
      <alignment horizontal="center" vertical="center"/>
    </xf>
    <xf numFmtId="0" fontId="11" fillId="0" borderId="0" xfId="1" applyFont="1" applyAlignment="1">
      <alignment vertical="center"/>
    </xf>
    <xf numFmtId="0" fontId="11" fillId="0" borderId="0" xfId="1" applyFont="1" applyFill="1" applyAlignment="1">
      <alignment horizontal="center" vertical="center"/>
    </xf>
    <xf numFmtId="0" fontId="11" fillId="0" borderId="0" xfId="1" applyFont="1" applyFill="1" applyAlignment="1">
      <alignment vertical="center" wrapText="1"/>
    </xf>
    <xf numFmtId="0" fontId="11" fillId="0" borderId="0" xfId="1" applyFont="1" applyFill="1" applyAlignment="1">
      <alignment horizontal="center" vertical="center" wrapText="1"/>
    </xf>
    <xf numFmtId="0" fontId="11" fillId="0" borderId="0" xfId="1" applyFont="1" applyFill="1" applyAlignment="1">
      <alignment vertical="center"/>
    </xf>
    <xf numFmtId="0" fontId="15" fillId="0" borderId="0" xfId="1" applyFont="1" applyAlignment="1">
      <alignment vertical="center"/>
    </xf>
    <xf numFmtId="0" fontId="15" fillId="0" borderId="0" xfId="1" applyFont="1" applyAlignment="1">
      <alignment horizontal="left" vertical="center"/>
    </xf>
    <xf numFmtId="4" fontId="11" fillId="0" borderId="0" xfId="1" applyNumberFormat="1" applyFont="1" applyFill="1" applyAlignment="1">
      <alignment horizontal="center" vertical="center"/>
    </xf>
    <xf numFmtId="0" fontId="13" fillId="0" borderId="0" xfId="1" applyFont="1" applyFill="1" applyBorder="1" applyAlignment="1">
      <alignment horizontal="center" vertical="center" wrapText="1"/>
    </xf>
    <xf numFmtId="4" fontId="12" fillId="0" borderId="0" xfId="1" applyNumberFormat="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0" borderId="1" xfId="1" applyFont="1" applyFill="1" applyBorder="1" applyAlignment="1">
      <alignment horizontal="center" vertical="center" wrapText="1"/>
    </xf>
    <xf numFmtId="0" fontId="14" fillId="0" borderId="1" xfId="2" applyFont="1" applyFill="1" applyBorder="1" applyAlignment="1">
      <alignment horizontal="center" vertical="center" wrapText="1"/>
    </xf>
    <xf numFmtId="3"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0" borderId="1" xfId="1" applyFont="1" applyFill="1" applyBorder="1" applyAlignment="1">
      <alignment horizontal="center" vertical="center" wrapText="1"/>
    </xf>
    <xf numFmtId="0" fontId="15" fillId="3" borderId="1" xfId="1" applyFont="1" applyFill="1" applyBorder="1" applyAlignment="1">
      <alignment horizontal="center" vertical="center"/>
    </xf>
    <xf numFmtId="0" fontId="15" fillId="3" borderId="1" xfId="1" applyFont="1" applyFill="1" applyBorder="1" applyAlignment="1">
      <alignment vertical="center"/>
    </xf>
    <xf numFmtId="49" fontId="15" fillId="3" borderId="1" xfId="1" applyNumberFormat="1" applyFont="1" applyFill="1" applyBorder="1" applyAlignment="1">
      <alignment horizontal="center" vertical="center" wrapText="1"/>
    </xf>
    <xf numFmtId="3" fontId="15" fillId="3" borderId="1" xfId="1" applyNumberFormat="1" applyFont="1" applyFill="1" applyBorder="1" applyAlignment="1">
      <alignment horizontal="center" vertical="center"/>
    </xf>
    <xf numFmtId="4" fontId="15" fillId="3" borderId="1" xfId="1" applyNumberFormat="1" applyFont="1" applyFill="1" applyBorder="1" applyAlignment="1">
      <alignment horizontal="center" vertical="center"/>
    </xf>
    <xf numFmtId="0" fontId="11" fillId="0" borderId="1" xfId="1" applyFont="1" applyFill="1" applyBorder="1" applyAlignment="1">
      <alignment horizontal="center" vertical="center"/>
    </xf>
    <xf numFmtId="4" fontId="11" fillId="0" borderId="1" xfId="1" applyNumberFormat="1" applyFont="1" applyBorder="1" applyAlignment="1">
      <alignment horizontal="center" vertical="center"/>
    </xf>
    <xf numFmtId="4" fontId="11" fillId="2" borderId="1" xfId="1" applyNumberFormat="1" applyFont="1" applyFill="1" applyBorder="1" applyAlignment="1">
      <alignment horizontal="center" vertical="center"/>
    </xf>
    <xf numFmtId="4" fontId="11" fillId="0" borderId="1" xfId="1" applyNumberFormat="1" applyFont="1" applyFill="1" applyBorder="1" applyAlignment="1">
      <alignment horizontal="center" vertical="center"/>
    </xf>
    <xf numFmtId="0" fontId="11" fillId="0" borderId="1" xfId="1" applyFont="1" applyBorder="1" applyAlignment="1">
      <alignment horizontal="center" vertical="center"/>
    </xf>
    <xf numFmtId="3" fontId="11" fillId="0" borderId="1" xfId="1" applyNumberFormat="1" applyFont="1" applyBorder="1" applyAlignment="1">
      <alignment horizontal="center" vertical="center"/>
    </xf>
    <xf numFmtId="3" fontId="11" fillId="0" borderId="1" xfId="1" applyNumberFormat="1" applyFont="1" applyBorder="1" applyAlignment="1">
      <alignment horizontal="center"/>
    </xf>
    <xf numFmtId="2" fontId="11" fillId="0" borderId="1" xfId="1" applyNumberFormat="1" applyFont="1" applyBorder="1" applyAlignment="1">
      <alignment horizontal="center" vertical="center"/>
    </xf>
    <xf numFmtId="0" fontId="11" fillId="0" borderId="0" xfId="1" applyFont="1"/>
    <xf numFmtId="0" fontId="11" fillId="0" borderId="0" xfId="1" applyFont="1" applyFill="1"/>
    <xf numFmtId="0" fontId="11" fillId="0" borderId="14" xfId="12" applyFont="1" applyFill="1" applyBorder="1" applyAlignment="1">
      <alignment horizontal="center" vertical="center" wrapText="1"/>
    </xf>
    <xf numFmtId="0" fontId="11" fillId="0" borderId="0" xfId="1" applyFont="1" applyAlignment="1">
      <alignment horizontal="center"/>
    </xf>
    <xf numFmtId="0" fontId="15" fillId="0" borderId="0" xfId="1" applyFont="1"/>
    <xf numFmtId="165" fontId="11" fillId="0" borderId="1" xfId="1" applyNumberFormat="1" applyFont="1" applyBorder="1" applyAlignment="1">
      <alignment horizontal="center" vertical="center"/>
    </xf>
    <xf numFmtId="164" fontId="11" fillId="0" borderId="1" xfId="1" applyNumberFormat="1" applyFont="1" applyBorder="1" applyAlignment="1">
      <alignment horizontal="center" vertical="center"/>
    </xf>
    <xf numFmtId="0" fontId="11" fillId="4" borderId="2" xfId="1" applyFont="1" applyFill="1" applyBorder="1" applyAlignment="1">
      <alignment horizontal="center" vertical="center"/>
    </xf>
    <xf numFmtId="49" fontId="15" fillId="4" borderId="3" xfId="1" applyNumberFormat="1" applyFont="1" applyFill="1" applyBorder="1" applyAlignment="1">
      <alignment horizontal="left" vertical="center" wrapText="1"/>
    </xf>
    <xf numFmtId="49" fontId="15" fillId="4" borderId="3" xfId="1" applyNumberFormat="1" applyFont="1" applyFill="1" applyBorder="1" applyAlignment="1">
      <alignment horizontal="center" vertical="center" wrapText="1"/>
    </xf>
    <xf numFmtId="3" fontId="15" fillId="4" borderId="3" xfId="1" applyNumberFormat="1" applyFont="1" applyFill="1" applyBorder="1" applyAlignment="1">
      <alignment horizontal="center" vertical="center" wrapText="1"/>
    </xf>
    <xf numFmtId="165" fontId="11" fillId="4" borderId="3" xfId="1" applyNumberFormat="1" applyFont="1" applyFill="1" applyBorder="1" applyAlignment="1">
      <alignment horizontal="center" vertical="center"/>
    </xf>
    <xf numFmtId="4" fontId="15" fillId="4" borderId="3" xfId="1" applyNumberFormat="1" applyFont="1" applyFill="1" applyBorder="1" applyAlignment="1">
      <alignment horizontal="center" vertical="center"/>
    </xf>
    <xf numFmtId="4" fontId="15" fillId="4" borderId="4" xfId="1" applyNumberFormat="1" applyFont="1" applyFill="1" applyBorder="1" applyAlignment="1">
      <alignment horizontal="center" vertical="center"/>
    </xf>
    <xf numFmtId="164" fontId="11" fillId="0" borderId="1" xfId="1" applyNumberFormat="1" applyFont="1" applyBorder="1" applyAlignment="1">
      <alignment horizontal="center"/>
    </xf>
    <xf numFmtId="3" fontId="11" fillId="0" borderId="1" xfId="1" applyNumberFormat="1" applyFont="1" applyFill="1" applyBorder="1" applyAlignment="1">
      <alignment horizontal="center" vertical="center"/>
    </xf>
    <xf numFmtId="2" fontId="11" fillId="0" borderId="1" xfId="1" applyNumberFormat="1" applyFont="1" applyFill="1" applyBorder="1" applyAlignment="1">
      <alignment horizontal="center" vertical="center"/>
    </xf>
    <xf numFmtId="3" fontId="11" fillId="0" borderId="0" xfId="1" applyNumberFormat="1" applyFont="1" applyFill="1" applyAlignment="1">
      <alignment horizontal="center" vertical="center"/>
    </xf>
    <xf numFmtId="0" fontId="11" fillId="0" borderId="0" xfId="12" applyFont="1" applyAlignment="1">
      <alignment horizontal="center" vertical="center"/>
    </xf>
    <xf numFmtId="0" fontId="11" fillId="0" borderId="0" xfId="12" applyFont="1" applyAlignment="1">
      <alignment vertical="center" wrapText="1"/>
    </xf>
    <xf numFmtId="3" fontId="11" fillId="0" borderId="0" xfId="12" applyNumberFormat="1" applyFont="1" applyAlignment="1">
      <alignment horizontal="center" vertical="center"/>
    </xf>
    <xf numFmtId="0" fontId="11" fillId="0" borderId="0" xfId="12" applyFont="1"/>
    <xf numFmtId="0" fontId="11" fillId="0" borderId="0" xfId="12" applyFont="1" applyFill="1" applyAlignment="1">
      <alignment vertical="center"/>
    </xf>
    <xf numFmtId="0" fontId="11" fillId="0" borderId="0" xfId="12" applyFont="1" applyFill="1"/>
    <xf numFmtId="0" fontId="11" fillId="2" borderId="14" xfId="12" applyFont="1" applyFill="1" applyBorder="1" applyAlignment="1">
      <alignment horizontal="center" vertical="center" wrapText="1"/>
    </xf>
    <xf numFmtId="0" fontId="11" fillId="0" borderId="0" xfId="12" applyFont="1" applyAlignment="1">
      <alignment horizontal="center"/>
    </xf>
    <xf numFmtId="0" fontId="15" fillId="0" borderId="0" xfId="12" applyFont="1"/>
    <xf numFmtId="0" fontId="15" fillId="4" borderId="15" xfId="12" applyFont="1" applyFill="1" applyBorder="1" applyAlignment="1">
      <alignment horizontal="center" vertical="center"/>
    </xf>
    <xf numFmtId="4" fontId="15" fillId="4" borderId="16" xfId="12" applyNumberFormat="1" applyFont="1" applyFill="1" applyBorder="1" applyAlignment="1">
      <alignment horizontal="center" vertical="center"/>
    </xf>
    <xf numFmtId="4" fontId="15" fillId="4" borderId="17" xfId="12" applyNumberFormat="1" applyFont="1" applyFill="1" applyBorder="1" applyAlignment="1">
      <alignment horizontal="center" vertical="center"/>
    </xf>
    <xf numFmtId="0" fontId="11" fillId="0" borderId="0" xfId="12" applyFont="1" applyFill="1" applyAlignment="1">
      <alignment horizontal="center" vertical="center"/>
    </xf>
    <xf numFmtId="0" fontId="11" fillId="0" borderId="0" xfId="12" applyFont="1" applyFill="1" applyAlignment="1">
      <alignment vertical="center" wrapText="1"/>
    </xf>
    <xf numFmtId="3" fontId="11" fillId="0" borderId="0" xfId="12" applyNumberFormat="1" applyFont="1" applyFill="1" applyAlignment="1">
      <alignment horizontal="center" vertical="center"/>
    </xf>
    <xf numFmtId="0" fontId="12" fillId="0" borderId="13" xfId="12" applyFont="1" applyFill="1" applyBorder="1" applyAlignment="1">
      <alignment horizontal="center" vertical="center" wrapText="1"/>
    </xf>
    <xf numFmtId="0" fontId="12" fillId="0" borderId="0" xfId="12" applyFont="1" applyFill="1" applyBorder="1" applyAlignment="1">
      <alignment horizontal="center" vertical="center" wrapText="1"/>
    </xf>
    <xf numFmtId="0" fontId="11" fillId="0" borderId="14" xfId="2" applyFont="1" applyFill="1" applyBorder="1" applyAlignment="1">
      <alignment horizontal="center" vertical="center" wrapText="1"/>
    </xf>
    <xf numFmtId="3" fontId="11" fillId="2" borderId="20" xfId="12" applyNumberFormat="1" applyFont="1" applyFill="1" applyBorder="1" applyAlignment="1">
      <alignment horizontal="center" vertical="center" wrapText="1"/>
    </xf>
    <xf numFmtId="4" fontId="15" fillId="7" borderId="19" xfId="12" applyNumberFormat="1" applyFont="1" applyFill="1" applyBorder="1" applyAlignment="1">
      <alignment horizontal="center" vertical="center"/>
    </xf>
    <xf numFmtId="0" fontId="15" fillId="4" borderId="16" xfId="12" applyFont="1" applyFill="1" applyBorder="1" applyAlignment="1">
      <alignment vertical="center"/>
    </xf>
    <xf numFmtId="49" fontId="15" fillId="4" borderId="16" xfId="12" applyNumberFormat="1" applyFont="1" applyFill="1" applyBorder="1" applyAlignment="1">
      <alignment horizontal="center" vertical="center"/>
    </xf>
    <xf numFmtId="3" fontId="15" fillId="4" borderId="16" xfId="12" applyNumberFormat="1" applyFont="1" applyFill="1" applyBorder="1" applyAlignment="1">
      <alignment horizontal="center" vertical="center"/>
    </xf>
    <xf numFmtId="0" fontId="15" fillId="0" borderId="0" xfId="12" applyFont="1" applyAlignment="1">
      <alignment horizontal="left" vertical="center"/>
    </xf>
    <xf numFmtId="167" fontId="11" fillId="0" borderId="14" xfId="12" applyNumberFormat="1" applyFont="1" applyBorder="1" applyAlignment="1">
      <alignment horizontal="center" vertical="center"/>
    </xf>
    <xf numFmtId="4" fontId="11" fillId="2" borderId="14" xfId="12" applyNumberFormat="1" applyFont="1" applyFill="1" applyBorder="1" applyAlignment="1">
      <alignment horizontal="center" vertical="center"/>
    </xf>
    <xf numFmtId="4" fontId="11" fillId="0" borderId="14" xfId="12" applyNumberFormat="1" applyFont="1" applyFill="1" applyBorder="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24" xfId="0" applyFont="1" applyBorder="1" applyAlignment="1">
      <alignment horizontal="center" vertical="center" wrapText="1"/>
    </xf>
    <xf numFmtId="0" fontId="11" fillId="6" borderId="3" xfId="0" applyFont="1" applyFill="1" applyBorder="1" applyAlignment="1">
      <alignment horizontal="center" vertical="center" wrapText="1"/>
    </xf>
    <xf numFmtId="0" fontId="11" fillId="6" borderId="4"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11" fillId="0" borderId="6" xfId="0" applyFont="1" applyFill="1" applyBorder="1" applyAlignment="1">
      <alignment horizontal="left" vertical="center"/>
    </xf>
    <xf numFmtId="0" fontId="11" fillId="0" borderId="12" xfId="0" applyFont="1" applyFill="1" applyBorder="1" applyAlignment="1">
      <alignment horizontal="center" vertical="center" wrapText="1"/>
    </xf>
    <xf numFmtId="4" fontId="11" fillId="0" borderId="13" xfId="0" applyNumberFormat="1" applyFont="1" applyFill="1" applyBorder="1" applyAlignment="1">
      <alignment vertical="center" wrapText="1"/>
    </xf>
    <xf numFmtId="4" fontId="11" fillId="0" borderId="12" xfId="0" applyNumberFormat="1" applyFont="1" applyFill="1" applyBorder="1" applyAlignment="1">
      <alignment vertical="center" wrapText="1"/>
    </xf>
    <xf numFmtId="0" fontId="4" fillId="0" borderId="0" xfId="0" applyFont="1" applyFill="1" applyAlignment="1">
      <alignment vertical="center" wrapText="1"/>
    </xf>
    <xf numFmtId="0" fontId="11" fillId="0" borderId="28" xfId="0" applyFont="1" applyFill="1" applyBorder="1" applyAlignment="1">
      <alignment horizontal="center" vertical="center" wrapText="1"/>
    </xf>
    <xf numFmtId="0" fontId="11" fillId="0" borderId="29" xfId="0" applyFont="1" applyFill="1" applyBorder="1" applyAlignment="1">
      <alignment horizontal="center" vertical="center" wrapText="1"/>
    </xf>
    <xf numFmtId="4" fontId="11" fillId="0" borderId="22" xfId="0" applyNumberFormat="1" applyFont="1" applyFill="1" applyBorder="1" applyAlignment="1">
      <alignment vertical="center" wrapText="1"/>
    </xf>
    <xf numFmtId="4" fontId="11" fillId="0" borderId="6" xfId="0" applyNumberFormat="1" applyFont="1" applyFill="1" applyBorder="1" applyAlignment="1">
      <alignment vertical="center" wrapText="1"/>
    </xf>
    <xf numFmtId="0" fontId="11" fillId="0" borderId="30" xfId="0" applyFont="1" applyBorder="1" applyAlignment="1">
      <alignment horizontal="center" vertical="center" wrapText="1"/>
    </xf>
    <xf numFmtId="0" fontId="11" fillId="0" borderId="5" xfId="0" applyFont="1" applyBorder="1" applyAlignment="1">
      <alignment horizontal="left" vertical="center" wrapText="1"/>
    </xf>
    <xf numFmtId="0" fontId="11" fillId="0" borderId="31" xfId="0" applyFont="1" applyBorder="1" applyAlignment="1">
      <alignment horizontal="center" vertical="center" wrapText="1"/>
    </xf>
    <xf numFmtId="0" fontId="11" fillId="0" borderId="6" xfId="0" applyFont="1" applyBorder="1" applyAlignment="1">
      <alignment horizontal="left" vertical="center" wrapText="1"/>
    </xf>
    <xf numFmtId="0" fontId="11" fillId="0" borderId="8" xfId="0" applyFont="1" applyBorder="1" applyAlignment="1">
      <alignment horizontal="left" vertical="center" wrapText="1"/>
    </xf>
    <xf numFmtId="0" fontId="11" fillId="0" borderId="12" xfId="0" applyFont="1" applyBorder="1" applyAlignment="1">
      <alignment horizontal="left" vertical="center" wrapText="1"/>
    </xf>
    <xf numFmtId="0" fontId="11" fillId="0" borderId="32" xfId="0" applyFont="1" applyBorder="1" applyAlignment="1">
      <alignment horizontal="center" vertical="center" wrapText="1"/>
    </xf>
    <xf numFmtId="0" fontId="4" fillId="0" borderId="9" xfId="0" applyFont="1" applyFill="1" applyBorder="1" applyAlignment="1">
      <alignment vertical="center" wrapText="1"/>
    </xf>
    <xf numFmtId="0" fontId="11" fillId="0" borderId="1" xfId="12" applyFont="1" applyFill="1" applyBorder="1" applyAlignment="1">
      <alignment horizontal="center" vertical="center" wrapText="1"/>
    </xf>
    <xf numFmtId="0" fontId="16" fillId="0" borderId="0" xfId="1" applyFont="1" applyFill="1" applyBorder="1" applyAlignment="1">
      <alignment horizontal="center" vertical="center" wrapText="1"/>
    </xf>
    <xf numFmtId="2" fontId="16" fillId="0" borderId="0" xfId="1" applyNumberFormat="1" applyFont="1" applyFill="1" applyBorder="1" applyAlignment="1">
      <alignment horizontal="center" vertical="center" wrapText="1"/>
    </xf>
    <xf numFmtId="0" fontId="11" fillId="0" borderId="9" xfId="1" applyFont="1" applyBorder="1" applyAlignment="1">
      <alignment horizontal="center" vertical="center"/>
    </xf>
    <xf numFmtId="3" fontId="11" fillId="0" borderId="9" xfId="1" applyNumberFormat="1" applyFont="1" applyBorder="1" applyAlignment="1">
      <alignment horizontal="center" vertical="center"/>
    </xf>
    <xf numFmtId="165" fontId="11" fillId="0" borderId="9" xfId="1" applyNumberFormat="1" applyFont="1" applyBorder="1" applyAlignment="1">
      <alignment horizontal="center" vertical="center"/>
    </xf>
    <xf numFmtId="164" fontId="11" fillId="0" borderId="9" xfId="1" applyNumberFormat="1" applyFont="1" applyBorder="1" applyAlignment="1">
      <alignment horizontal="center" vertical="center"/>
    </xf>
    <xf numFmtId="4" fontId="11" fillId="2" borderId="9" xfId="1" applyNumberFormat="1" applyFont="1" applyFill="1" applyBorder="1" applyAlignment="1">
      <alignment horizontal="center" vertical="center"/>
    </xf>
    <xf numFmtId="4" fontId="11" fillId="0" borderId="9" xfId="1" applyNumberFormat="1" applyFont="1" applyFill="1" applyBorder="1" applyAlignment="1">
      <alignment horizontal="center" vertical="center"/>
    </xf>
    <xf numFmtId="0" fontId="15" fillId="4" borderId="2" xfId="1" applyFont="1" applyFill="1" applyBorder="1" applyAlignment="1">
      <alignment horizontal="center" vertical="center"/>
    </xf>
    <xf numFmtId="3" fontId="15" fillId="4" borderId="3" xfId="1" applyNumberFormat="1" applyFont="1" applyFill="1" applyBorder="1" applyAlignment="1">
      <alignment horizontal="center" vertical="center"/>
    </xf>
    <xf numFmtId="4" fontId="11" fillId="4" borderId="3" xfId="1" applyNumberFormat="1" applyFont="1" applyFill="1" applyBorder="1" applyAlignment="1">
      <alignment horizontal="center" vertical="center"/>
    </xf>
    <xf numFmtId="4" fontId="11" fillId="4" borderId="4" xfId="1" applyNumberFormat="1" applyFont="1" applyFill="1" applyBorder="1" applyAlignment="1">
      <alignment horizontal="center" vertical="center"/>
    </xf>
    <xf numFmtId="0" fontId="8" fillId="0" borderId="0" xfId="0" applyFont="1" applyAlignment="1">
      <alignment horizontal="left" vertical="center"/>
    </xf>
    <xf numFmtId="0" fontId="8" fillId="0" borderId="0" xfId="0" applyFont="1" applyAlignment="1">
      <alignment horizontal="center" vertical="center" wrapText="1"/>
    </xf>
    <xf numFmtId="0" fontId="8" fillId="0" borderId="0" xfId="0" applyFont="1" applyAlignment="1">
      <alignment vertical="center" wrapText="1"/>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wrapText="1"/>
    </xf>
    <xf numFmtId="3" fontId="3" fillId="9" borderId="1" xfId="0" applyNumberFormat="1" applyFont="1" applyFill="1" applyBorder="1" applyAlignment="1">
      <alignment horizontal="right" vertical="center" wrapText="1"/>
    </xf>
    <xf numFmtId="0" fontId="3" fillId="9" borderId="11" xfId="0" applyFont="1" applyFill="1" applyBorder="1" applyAlignment="1">
      <alignment horizontal="left" vertical="center"/>
    </xf>
    <xf numFmtId="0" fontId="3" fillId="9" borderId="5" xfId="0" applyFont="1" applyFill="1" applyBorder="1" applyAlignment="1">
      <alignment horizontal="center" vertical="center" wrapText="1"/>
    </xf>
    <xf numFmtId="3" fontId="3" fillId="9" borderId="11" xfId="0" applyNumberFormat="1" applyFont="1" applyFill="1" applyBorder="1" applyAlignment="1">
      <alignment horizontal="right" vertical="center" wrapText="1"/>
    </xf>
    <xf numFmtId="0" fontId="3" fillId="9" borderId="1" xfId="0" applyFont="1" applyFill="1" applyBorder="1" applyAlignment="1">
      <alignment horizontal="left" vertical="center"/>
    </xf>
    <xf numFmtId="0" fontId="3" fillId="9" borderId="1" xfId="0" applyFont="1" applyFill="1" applyBorder="1" applyAlignment="1">
      <alignment horizontal="center" vertical="center" wrapText="1"/>
    </xf>
    <xf numFmtId="3" fontId="3" fillId="9" borderId="1" xfId="0" applyNumberFormat="1" applyFont="1" applyFill="1" applyBorder="1" applyAlignment="1">
      <alignment horizontal="right" vertical="center"/>
    </xf>
    <xf numFmtId="0" fontId="3" fillId="9" borderId="1" xfId="0" applyFont="1" applyFill="1" applyBorder="1" applyAlignment="1">
      <alignment vertical="center"/>
    </xf>
    <xf numFmtId="0" fontId="3" fillId="9" borderId="1" xfId="0" applyFont="1" applyFill="1" applyBorder="1" applyAlignment="1">
      <alignment horizontal="center" vertical="center"/>
    </xf>
    <xf numFmtId="4" fontId="15" fillId="7" borderId="1" xfId="1" applyNumberFormat="1" applyFont="1" applyFill="1" applyBorder="1" applyAlignment="1">
      <alignment horizontal="center" vertical="center"/>
    </xf>
    <xf numFmtId="4" fontId="15" fillId="7" borderId="11" xfId="1" applyNumberFormat="1" applyFont="1" applyFill="1" applyBorder="1" applyAlignment="1">
      <alignment horizontal="center" vertical="center"/>
    </xf>
    <xf numFmtId="0" fontId="15" fillId="7" borderId="1" xfId="0" applyFont="1" applyFill="1" applyBorder="1" applyAlignment="1">
      <alignment horizontal="center" vertical="center" wrapText="1"/>
    </xf>
    <xf numFmtId="3" fontId="15" fillId="7" borderId="1" xfId="0" applyNumberFormat="1" applyFont="1" applyFill="1" applyBorder="1" applyAlignment="1">
      <alignment horizontal="center" vertical="center" wrapText="1"/>
    </xf>
    <xf numFmtId="4" fontId="15" fillId="7" borderId="1" xfId="0" applyNumberFormat="1" applyFont="1" applyFill="1" applyBorder="1" applyAlignment="1">
      <alignment horizontal="center" vertical="center" wrapText="1"/>
    </xf>
    <xf numFmtId="0" fontId="4" fillId="0" borderId="0" xfId="1" applyFont="1" applyFill="1" applyAlignment="1">
      <alignment horizontal="right" vertical="center"/>
    </xf>
    <xf numFmtId="0" fontId="8" fillId="0" borderId="0" xfId="1" applyFont="1" applyFill="1" applyAlignment="1">
      <alignment horizontal="left" vertical="center"/>
    </xf>
    <xf numFmtId="49" fontId="11" fillId="0" borderId="1" xfId="1" applyNumberFormat="1" applyFont="1" applyBorder="1" applyAlignment="1">
      <alignment horizontal="left" vertical="center" wrapText="1"/>
    </xf>
    <xf numFmtId="49" fontId="11" fillId="0" borderId="1" xfId="1" applyNumberFormat="1" applyFont="1" applyFill="1" applyBorder="1" applyAlignment="1">
      <alignment horizontal="left" vertical="center" wrapText="1"/>
    </xf>
    <xf numFmtId="0" fontId="15" fillId="4" borderId="3" xfId="1" applyFont="1" applyFill="1" applyBorder="1" applyAlignment="1">
      <alignment vertical="center" wrapText="1"/>
    </xf>
    <xf numFmtId="49" fontId="11" fillId="0" borderId="9" xfId="1" applyNumberFormat="1" applyFont="1" applyBorder="1" applyAlignment="1">
      <alignment horizontal="left" vertical="center" wrapText="1"/>
    </xf>
    <xf numFmtId="49" fontId="11" fillId="0" borderId="1" xfId="1" applyNumberFormat="1" applyFont="1" applyBorder="1" applyAlignment="1">
      <alignment horizontal="left" wrapText="1"/>
    </xf>
    <xf numFmtId="2" fontId="1" fillId="0" borderId="0" xfId="85" applyNumberFormat="1" applyAlignment="1">
      <alignment vertical="center"/>
    </xf>
    <xf numFmtId="0" fontId="4" fillId="0" borderId="1" xfId="0" applyFont="1" applyBorder="1" applyAlignment="1">
      <alignment horizontal="center" vertical="center"/>
    </xf>
    <xf numFmtId="0" fontId="3" fillId="0" borderId="1" xfId="0" applyFont="1" applyBorder="1" applyAlignment="1">
      <alignment horizontal="center" vertical="center"/>
    </xf>
    <xf numFmtId="0" fontId="4" fillId="2" borderId="1" xfId="0" applyFont="1" applyFill="1" applyBorder="1" applyAlignment="1">
      <alignment vertical="center"/>
    </xf>
    <xf numFmtId="0" fontId="4" fillId="2" borderId="1" xfId="0" applyFont="1" applyFill="1" applyBorder="1" applyAlignment="1">
      <alignment vertical="center" wrapText="1"/>
    </xf>
    <xf numFmtId="4" fontId="4" fillId="0" borderId="1" xfId="0" applyNumberFormat="1" applyFont="1" applyFill="1" applyBorder="1" applyAlignment="1">
      <alignment horizontal="right" vertical="center" wrapText="1"/>
    </xf>
    <xf numFmtId="0" fontId="5" fillId="0" borderId="0" xfId="0" applyFont="1" applyFill="1" applyAlignment="1">
      <alignment horizontal="right" vertical="center"/>
    </xf>
    <xf numFmtId="1" fontId="4" fillId="0" borderId="0" xfId="0" applyNumberFormat="1" applyFont="1" applyFill="1" applyAlignment="1">
      <alignment horizontal="right"/>
    </xf>
    <xf numFmtId="0" fontId="4" fillId="0" borderId="0" xfId="0" applyFont="1" applyFill="1" applyAlignment="1">
      <alignment horizontal="right"/>
    </xf>
    <xf numFmtId="0" fontId="12" fillId="0" borderId="0" xfId="1" applyFont="1" applyFill="1" applyBorder="1" applyAlignment="1">
      <alignment horizontal="center" vertical="center" wrapText="1"/>
    </xf>
    <xf numFmtId="0" fontId="4" fillId="0" borderId="11" xfId="0" applyFont="1" applyFill="1" applyBorder="1" applyAlignment="1">
      <alignment vertical="center"/>
    </xf>
    <xf numFmtId="0" fontId="4" fillId="0" borderId="11" xfId="0" applyFont="1" applyFill="1" applyBorder="1" applyAlignment="1">
      <alignment vertical="center" wrapText="1"/>
    </xf>
    <xf numFmtId="4" fontId="4" fillId="0" borderId="11" xfId="0" applyNumberFormat="1" applyFont="1" applyFill="1" applyBorder="1" applyAlignment="1">
      <alignment horizontal="right" vertical="center"/>
    </xf>
    <xf numFmtId="0" fontId="4" fillId="0" borderId="1" xfId="0" applyFont="1" applyFill="1" applyBorder="1" applyAlignment="1">
      <alignment horizontal="right" vertical="center"/>
    </xf>
    <xf numFmtId="0" fontId="4" fillId="0" borderId="9" xfId="0" applyFont="1" applyFill="1" applyBorder="1" applyAlignment="1">
      <alignment vertical="center"/>
    </xf>
    <xf numFmtId="3" fontId="4" fillId="0" borderId="1" xfId="0" applyNumberFormat="1" applyFont="1" applyFill="1" applyBorder="1" applyAlignment="1">
      <alignment horizontal="right" vertical="center"/>
    </xf>
    <xf numFmtId="0" fontId="15" fillId="0" borderId="0" xfId="1" applyFont="1" applyAlignment="1">
      <alignment horizontal="center" vertical="center"/>
    </xf>
    <xf numFmtId="0" fontId="11" fillId="0" borderId="0" xfId="1" applyFont="1" applyFill="1" applyAlignment="1">
      <alignment horizontal="left" vertical="center"/>
    </xf>
    <xf numFmtId="0" fontId="11" fillId="0" borderId="0" xfId="1" applyFont="1" applyAlignment="1">
      <alignment horizontal="left" vertical="center"/>
    </xf>
    <xf numFmtId="2" fontId="11" fillId="0" borderId="0" xfId="1" applyNumberFormat="1" applyFont="1" applyFill="1" applyAlignment="1">
      <alignment horizontal="left" vertical="center"/>
    </xf>
    <xf numFmtId="2" fontId="11" fillId="0" borderId="0" xfId="1" applyNumberFormat="1" applyFont="1" applyAlignment="1">
      <alignment horizontal="left" vertical="center"/>
    </xf>
    <xf numFmtId="0" fontId="2" fillId="0" borderId="0" xfId="0" applyFont="1" applyFill="1" applyAlignment="1">
      <alignment horizontal="left"/>
    </xf>
    <xf numFmtId="0" fontId="4" fillId="0" borderId="1" xfId="0" applyFont="1" applyFill="1" applyBorder="1" applyAlignment="1">
      <alignment horizontal="center" vertical="center"/>
    </xf>
    <xf numFmtId="3" fontId="4" fillId="0" borderId="1" xfId="0" applyNumberFormat="1" applyFont="1" applyFill="1" applyBorder="1" applyAlignment="1">
      <alignment horizontal="right" vertical="center" wrapText="1"/>
    </xf>
    <xf numFmtId="0" fontId="4" fillId="0" borderId="1" xfId="0" applyFont="1" applyFill="1" applyBorder="1" applyAlignment="1">
      <alignment horizontal="center" vertical="center" wrapText="1"/>
    </xf>
    <xf numFmtId="0" fontId="4" fillId="2" borderId="1" xfId="0" applyFont="1" applyFill="1" applyBorder="1" applyAlignment="1">
      <alignment horizontal="right" vertical="center"/>
    </xf>
    <xf numFmtId="0" fontId="4" fillId="2" borderId="1" xfId="0" applyFont="1" applyFill="1" applyBorder="1" applyAlignment="1">
      <alignment horizontal="left" vertical="center" wrapText="1"/>
    </xf>
    <xf numFmtId="0" fontId="4" fillId="0" borderId="1" xfId="0" applyFont="1" applyBorder="1" applyAlignment="1">
      <alignment horizontal="left" vertical="center" wrapText="1"/>
    </xf>
    <xf numFmtId="0" fontId="11" fillId="0" borderId="10" xfId="0" applyFont="1" applyBorder="1" applyAlignment="1">
      <alignment horizontal="left" vertical="center" wrapText="1"/>
    </xf>
    <xf numFmtId="0" fontId="4" fillId="0" borderId="1" xfId="0" applyFont="1" applyFill="1" applyBorder="1" applyAlignment="1">
      <alignment horizontal="left" vertical="center" wrapText="1"/>
    </xf>
    <xf numFmtId="0" fontId="12" fillId="0" borderId="0" xfId="1" applyFont="1" applyFill="1" applyBorder="1" applyAlignment="1">
      <alignment horizontal="center" vertical="center" wrapText="1"/>
    </xf>
    <xf numFmtId="166" fontId="19" fillId="0" borderId="34" xfId="0" applyNumberFormat="1" applyFont="1" applyFill="1" applyBorder="1" applyAlignment="1">
      <alignment horizontal="left" wrapText="1"/>
    </xf>
    <xf numFmtId="3" fontId="11" fillId="0" borderId="12" xfId="0" applyNumberFormat="1" applyFont="1" applyFill="1" applyBorder="1" applyAlignment="1">
      <alignment horizontal="center" vertical="center" wrapText="1"/>
    </xf>
    <xf numFmtId="3" fontId="11" fillId="0" borderId="6" xfId="0" applyNumberFormat="1" applyFont="1" applyFill="1" applyBorder="1" applyAlignment="1">
      <alignment horizontal="center" vertical="center" wrapText="1"/>
    </xf>
    <xf numFmtId="3" fontId="11" fillId="0" borderId="8" xfId="0" applyNumberFormat="1" applyFont="1" applyBorder="1" applyAlignment="1">
      <alignment horizontal="center" vertical="center" wrapText="1"/>
    </xf>
    <xf numFmtId="3" fontId="11" fillId="0" borderId="7" xfId="0" applyNumberFormat="1" applyFont="1" applyBorder="1" applyAlignment="1">
      <alignment horizontal="center" vertical="center" wrapText="1"/>
    </xf>
    <xf numFmtId="0" fontId="11" fillId="0" borderId="7" xfId="0" applyFont="1" applyBorder="1" applyAlignment="1">
      <alignment horizontal="center" vertical="center" wrapText="1"/>
    </xf>
    <xf numFmtId="4" fontId="11" fillId="0" borderId="16" xfId="0" applyNumberFormat="1" applyFont="1" applyBorder="1" applyAlignment="1">
      <alignment horizontal="center" vertical="center" wrapText="1"/>
    </xf>
    <xf numFmtId="4" fontId="11" fillId="0" borderId="8" xfId="0" applyNumberFormat="1" applyFont="1" applyBorder="1" applyAlignment="1">
      <alignment horizontal="center" vertical="center" wrapText="1"/>
    </xf>
    <xf numFmtId="4" fontId="11" fillId="0" borderId="33" xfId="0" applyNumberFormat="1" applyFont="1" applyBorder="1" applyAlignment="1">
      <alignment horizontal="center" vertical="center" wrapText="1"/>
    </xf>
    <xf numFmtId="4" fontId="11" fillId="0" borderId="7" xfId="0" applyNumberFormat="1" applyFont="1" applyBorder="1" applyAlignment="1">
      <alignment horizontal="center" vertical="center" wrapText="1"/>
    </xf>
    <xf numFmtId="0" fontId="4" fillId="0" borderId="9" xfId="0" applyFont="1" applyBorder="1" applyAlignment="1">
      <alignment vertical="center"/>
    </xf>
    <xf numFmtId="0" fontId="11" fillId="0" borderId="0" xfId="12" applyFont="1" applyAlignment="1">
      <alignment horizontal="center" vertical="center" wrapText="1"/>
    </xf>
    <xf numFmtId="4" fontId="11" fillId="0" borderId="0" xfId="12" applyNumberFormat="1" applyFont="1" applyFill="1" applyAlignment="1">
      <alignment horizontal="center" vertical="center"/>
    </xf>
    <xf numFmtId="0" fontId="16" fillId="0" borderId="0" xfId="12" applyFont="1" applyFill="1" applyBorder="1" applyAlignment="1">
      <alignment horizontal="center" vertical="center" wrapText="1"/>
    </xf>
    <xf numFmtId="0" fontId="17" fillId="0" borderId="0" xfId="12" applyFont="1" applyFill="1" applyBorder="1" applyAlignment="1">
      <alignment horizontal="center" vertical="center" wrapText="1"/>
    </xf>
    <xf numFmtId="2" fontId="16" fillId="0" borderId="0" xfId="12" applyNumberFormat="1" applyFont="1" applyFill="1" applyBorder="1" applyAlignment="1">
      <alignment horizontal="center" vertical="center" wrapText="1"/>
    </xf>
    <xf numFmtId="0" fontId="11" fillId="2"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14" fillId="0" borderId="1" xfId="12" applyFont="1" applyFill="1" applyBorder="1" applyAlignment="1">
      <alignment horizontal="center" vertical="center" wrapText="1"/>
    </xf>
    <xf numFmtId="4" fontId="15" fillId="7" borderId="11" xfId="12" applyNumberFormat="1" applyFont="1" applyFill="1" applyBorder="1" applyAlignment="1">
      <alignment horizontal="center" vertical="center"/>
    </xf>
    <xf numFmtId="0" fontId="15" fillId="4" borderId="2" xfId="12" applyFont="1" applyFill="1" applyBorder="1" applyAlignment="1">
      <alignment horizontal="center" vertical="center"/>
    </xf>
    <xf numFmtId="49" fontId="15" fillId="4" borderId="3" xfId="12" applyNumberFormat="1" applyFont="1" applyFill="1" applyBorder="1" applyAlignment="1">
      <alignment horizontal="left" vertical="center" wrapText="1"/>
    </xf>
    <xf numFmtId="49" fontId="15" fillId="4" borderId="3" xfId="12" applyNumberFormat="1" applyFont="1" applyFill="1" applyBorder="1" applyAlignment="1">
      <alignment horizontal="center" vertical="center" wrapText="1"/>
    </xf>
    <xf numFmtId="4" fontId="15" fillId="4" borderId="3" xfId="12" applyNumberFormat="1" applyFont="1" applyFill="1" applyBorder="1" applyAlignment="1">
      <alignment horizontal="center" vertical="center"/>
    </xf>
    <xf numFmtId="4" fontId="15" fillId="4" borderId="4" xfId="12" applyNumberFormat="1" applyFont="1" applyFill="1" applyBorder="1" applyAlignment="1">
      <alignment horizontal="center" vertical="center"/>
    </xf>
    <xf numFmtId="0" fontId="15" fillId="0" borderId="0" xfId="12" applyFont="1" applyAlignment="1">
      <alignment vertical="center"/>
    </xf>
    <xf numFmtId="0" fontId="11" fillId="0" borderId="9" xfId="12" applyFont="1" applyBorder="1" applyAlignment="1">
      <alignment horizontal="center" vertical="center"/>
    </xf>
    <xf numFmtId="49" fontId="11" fillId="0" borderId="9" xfId="12" applyNumberFormat="1" applyFont="1" applyBorder="1" applyAlignment="1">
      <alignment horizontal="left" vertical="center" wrapText="1"/>
    </xf>
    <xf numFmtId="3" fontId="11" fillId="0" borderId="9" xfId="12" applyNumberFormat="1" applyFont="1" applyBorder="1" applyAlignment="1">
      <alignment horizontal="center" vertical="center"/>
    </xf>
    <xf numFmtId="165" fontId="11" fillId="0" borderId="9" xfId="12" applyNumberFormat="1" applyFont="1" applyBorder="1" applyAlignment="1">
      <alignment horizontal="center" vertical="center"/>
    </xf>
    <xf numFmtId="4" fontId="11" fillId="0" borderId="9" xfId="12" applyNumberFormat="1" applyFont="1" applyBorder="1" applyAlignment="1">
      <alignment horizontal="center" vertical="center"/>
    </xf>
    <xf numFmtId="4" fontId="11" fillId="2" borderId="9" xfId="12" applyNumberFormat="1" applyFont="1" applyFill="1" applyBorder="1" applyAlignment="1">
      <alignment horizontal="center" vertical="center"/>
    </xf>
    <xf numFmtId="4" fontId="11" fillId="0" borderId="9" xfId="12" applyNumberFormat="1" applyFont="1" applyFill="1" applyBorder="1" applyAlignment="1">
      <alignment horizontal="center" vertical="center"/>
    </xf>
    <xf numFmtId="0" fontId="11" fillId="0" borderId="0" xfId="12" applyFont="1" applyAlignment="1">
      <alignment vertical="center"/>
    </xf>
    <xf numFmtId="0" fontId="11" fillId="0" borderId="1" xfId="12" applyFont="1" applyBorder="1" applyAlignment="1">
      <alignment horizontal="center" vertical="center"/>
    </xf>
    <xf numFmtId="49" fontId="11" fillId="0" borderId="1" xfId="12" applyNumberFormat="1" applyFont="1" applyBorder="1" applyAlignment="1">
      <alignment horizontal="left" vertical="center" wrapText="1"/>
    </xf>
    <xf numFmtId="3" fontId="11" fillId="0" borderId="1" xfId="12" applyNumberFormat="1" applyFont="1" applyBorder="1" applyAlignment="1">
      <alignment horizontal="center" vertical="center"/>
    </xf>
    <xf numFmtId="165" fontId="11" fillId="2" borderId="1" xfId="12" applyNumberFormat="1" applyFont="1" applyFill="1" applyBorder="1" applyAlignment="1">
      <alignment horizontal="center" vertical="center"/>
    </xf>
    <xf numFmtId="4" fontId="11" fillId="2" borderId="1" xfId="12" applyNumberFormat="1" applyFont="1" applyFill="1" applyBorder="1" applyAlignment="1">
      <alignment horizontal="center" vertical="center"/>
    </xf>
    <xf numFmtId="4" fontId="11" fillId="0" borderId="1" xfId="12" applyNumberFormat="1" applyFont="1" applyBorder="1" applyAlignment="1">
      <alignment horizontal="center" vertical="center"/>
    </xf>
    <xf numFmtId="4" fontId="11" fillId="0" borderId="1" xfId="12" applyNumberFormat="1" applyFont="1" applyFill="1" applyBorder="1" applyAlignment="1">
      <alignment horizontal="center" vertical="center"/>
    </xf>
    <xf numFmtId="2" fontId="5" fillId="0" borderId="0" xfId="0" applyNumberFormat="1" applyFont="1" applyAlignment="1">
      <alignment vertical="center"/>
    </xf>
    <xf numFmtId="0" fontId="12" fillId="0" borderId="0" xfId="12" applyFont="1" applyFill="1" applyBorder="1" applyAlignment="1">
      <alignment horizontal="center" vertical="center" wrapText="1"/>
    </xf>
    <xf numFmtId="0" fontId="11" fillId="0" borderId="0" xfId="12" applyFont="1" applyFill="1" applyAlignment="1">
      <alignment horizontal="center" vertical="center" wrapText="1"/>
    </xf>
    <xf numFmtId="0" fontId="13" fillId="0" borderId="0" xfId="12" applyFont="1" applyFill="1" applyBorder="1" applyAlignment="1">
      <alignment horizontal="center" vertical="center" wrapText="1"/>
    </xf>
    <xf numFmtId="4" fontId="12" fillId="0" borderId="0" xfId="12" applyNumberFormat="1" applyFont="1" applyFill="1" applyBorder="1" applyAlignment="1">
      <alignment horizontal="center" vertical="center" wrapText="1"/>
    </xf>
    <xf numFmtId="4" fontId="12" fillId="0" borderId="0" xfId="12" applyNumberFormat="1" applyFont="1" applyFill="1" applyAlignment="1">
      <alignment horizontal="center" vertical="center" wrapText="1"/>
    </xf>
    <xf numFmtId="0" fontId="15" fillId="4" borderId="3" xfId="12" applyFont="1" applyFill="1" applyBorder="1" applyAlignment="1">
      <alignment vertical="center" wrapText="1"/>
    </xf>
    <xf numFmtId="3" fontId="15" fillId="4" borderId="3" xfId="12" applyNumberFormat="1" applyFont="1" applyFill="1" applyBorder="1" applyAlignment="1">
      <alignment horizontal="center" vertical="center"/>
    </xf>
    <xf numFmtId="0" fontId="11" fillId="0" borderId="9" xfId="12" applyFont="1" applyFill="1" applyBorder="1" applyAlignment="1">
      <alignment horizontal="center" vertical="center"/>
    </xf>
    <xf numFmtId="164" fontId="11" fillId="0" borderId="9" xfId="12" applyNumberFormat="1" applyFont="1" applyBorder="1" applyAlignment="1">
      <alignment horizontal="center" vertical="center"/>
    </xf>
    <xf numFmtId="0" fontId="11" fillId="0" borderId="1" xfId="12" applyFont="1" applyFill="1" applyBorder="1" applyAlignment="1">
      <alignment horizontal="center" vertical="center"/>
    </xf>
    <xf numFmtId="164" fontId="11" fillId="0" borderId="1" xfId="12" applyNumberFormat="1" applyFont="1" applyBorder="1" applyAlignment="1">
      <alignment horizontal="center" vertical="center"/>
    </xf>
    <xf numFmtId="3" fontId="14" fillId="0" borderId="1" xfId="0" applyNumberFormat="1" applyFont="1" applyBorder="1" applyAlignment="1">
      <alignment horizontal="center" vertical="center"/>
    </xf>
    <xf numFmtId="4" fontId="11" fillId="0" borderId="0" xfId="12" applyNumberFormat="1" applyFont="1" applyAlignment="1">
      <alignment vertical="center"/>
    </xf>
    <xf numFmtId="0" fontId="15" fillId="0" borderId="0" xfId="12" applyFont="1" applyAlignment="1">
      <alignment horizontal="center" vertical="center"/>
    </xf>
    <xf numFmtId="165" fontId="11" fillId="0" borderId="9" xfId="12" applyNumberFormat="1" applyFont="1" applyFill="1" applyBorder="1" applyAlignment="1">
      <alignment horizontal="center" vertical="center"/>
    </xf>
    <xf numFmtId="165" fontId="11" fillId="0" borderId="1" xfId="12" applyNumberFormat="1" applyFont="1" applyFill="1" applyBorder="1" applyAlignment="1">
      <alignment horizontal="center" vertical="center"/>
    </xf>
    <xf numFmtId="0" fontId="15" fillId="0" borderId="0" xfId="12" applyFont="1" applyAlignment="1">
      <alignment horizontal="center" vertical="center" wrapText="1"/>
    </xf>
    <xf numFmtId="49" fontId="11" fillId="0" borderId="1" xfId="12" applyNumberFormat="1" applyFont="1" applyFill="1" applyBorder="1" applyAlignment="1">
      <alignment horizontal="left" vertical="center" wrapText="1"/>
    </xf>
    <xf numFmtId="3" fontId="14" fillId="0" borderId="1" xfId="0" applyNumberFormat="1" applyFont="1" applyFill="1" applyBorder="1" applyAlignment="1">
      <alignment horizontal="center" vertical="center"/>
    </xf>
    <xf numFmtId="164" fontId="11" fillId="0" borderId="1" xfId="12" applyNumberFormat="1" applyFont="1" applyFill="1" applyBorder="1" applyAlignment="1">
      <alignment horizontal="center" vertical="center"/>
    </xf>
    <xf numFmtId="165" fontId="15" fillId="4" borderId="3" xfId="12" applyNumberFormat="1" applyFont="1" applyFill="1" applyBorder="1" applyAlignment="1">
      <alignment horizontal="center" vertical="center"/>
    </xf>
    <xf numFmtId="9" fontId="11" fillId="0" borderId="9" xfId="12" applyNumberFormat="1" applyFont="1" applyBorder="1" applyAlignment="1">
      <alignment horizontal="center" vertical="center"/>
    </xf>
    <xf numFmtId="9" fontId="11" fillId="0" borderId="1" xfId="12" applyNumberFormat="1" applyFont="1" applyBorder="1" applyAlignment="1">
      <alignment horizontal="center" vertical="center"/>
    </xf>
    <xf numFmtId="165" fontId="11" fillId="0" borderId="0" xfId="12" applyNumberFormat="1" applyFont="1" applyFill="1" applyAlignment="1">
      <alignment horizontal="center" vertical="center"/>
    </xf>
    <xf numFmtId="2" fontId="15" fillId="0" borderId="0" xfId="12" applyNumberFormat="1" applyFont="1" applyAlignment="1">
      <alignment horizontal="center" vertical="center"/>
    </xf>
    <xf numFmtId="2" fontId="11" fillId="0" borderId="0" xfId="12" applyNumberFormat="1" applyFont="1" applyAlignment="1">
      <alignment vertical="center"/>
    </xf>
    <xf numFmtId="49" fontId="11" fillId="0" borderId="0" xfId="12" applyNumberFormat="1" applyFont="1" applyFill="1" applyAlignment="1">
      <alignment horizontal="center" vertical="center"/>
    </xf>
    <xf numFmtId="165" fontId="11" fillId="0" borderId="1" xfId="1" applyNumberFormat="1" applyFont="1" applyFill="1" applyBorder="1" applyAlignment="1">
      <alignment horizontal="center" vertical="center"/>
    </xf>
    <xf numFmtId="10" fontId="11" fillId="0" borderId="1" xfId="12" applyNumberFormat="1" applyFont="1" applyBorder="1" applyAlignment="1">
      <alignment horizontal="center" vertical="center"/>
    </xf>
    <xf numFmtId="0" fontId="17" fillId="2" borderId="0" xfId="1" applyFont="1" applyFill="1" applyBorder="1" applyAlignment="1">
      <alignment horizontal="center" vertical="center" wrapText="1"/>
    </xf>
    <xf numFmtId="2" fontId="16" fillId="0" borderId="0" xfId="1" applyNumberFormat="1" applyFont="1" applyFill="1" applyBorder="1" applyAlignment="1">
      <alignment horizontal="center" vertical="center"/>
    </xf>
    <xf numFmtId="2" fontId="16" fillId="0" borderId="0" xfId="1" applyNumberFormat="1" applyFont="1" applyFill="1" applyBorder="1" applyAlignment="1">
      <alignment horizontal="left" vertical="center"/>
    </xf>
    <xf numFmtId="10" fontId="11" fillId="0" borderId="9" xfId="12" applyNumberFormat="1" applyFont="1" applyBorder="1" applyAlignment="1">
      <alignment horizontal="center" vertical="center"/>
    </xf>
    <xf numFmtId="3" fontId="3" fillId="8" borderId="1" xfId="0" applyNumberFormat="1" applyFont="1" applyFill="1" applyBorder="1" applyAlignment="1">
      <alignment horizontal="right" vertical="center" wrapText="1"/>
    </xf>
    <xf numFmtId="3" fontId="3" fillId="9" borderId="1" xfId="0" applyNumberFormat="1" applyFont="1" applyFill="1" applyBorder="1" applyAlignment="1">
      <alignment horizontal="right" vertical="center" wrapText="1"/>
    </xf>
    <xf numFmtId="1" fontId="4" fillId="2" borderId="0" xfId="0" applyNumberFormat="1" applyFont="1" applyFill="1" applyAlignment="1">
      <alignment horizontal="right"/>
    </xf>
    <xf numFmtId="0" fontId="4" fillId="2" borderId="0" xfId="0" applyFont="1" applyFill="1" applyAlignment="1">
      <alignment horizontal="right"/>
    </xf>
    <xf numFmtId="10" fontId="11" fillId="0" borderId="1" xfId="12" applyNumberFormat="1" applyFont="1" applyFill="1" applyBorder="1" applyAlignment="1">
      <alignment horizontal="center" vertical="center"/>
    </xf>
    <xf numFmtId="10" fontId="15" fillId="4" borderId="3" xfId="12" applyNumberFormat="1" applyFont="1" applyFill="1" applyBorder="1" applyAlignment="1">
      <alignment horizontal="center" vertical="center"/>
    </xf>
    <xf numFmtId="0" fontId="4" fillId="2" borderId="1" xfId="0" applyFont="1" applyFill="1" applyBorder="1" applyAlignment="1">
      <alignment horizontal="left" vertical="center"/>
    </xf>
    <xf numFmtId="3" fontId="4" fillId="2" borderId="1" xfId="0" applyNumberFormat="1" applyFont="1" applyFill="1" applyBorder="1" applyAlignment="1">
      <alignment horizontal="right" vertical="center"/>
    </xf>
    <xf numFmtId="0" fontId="8" fillId="0" borderId="0" xfId="0" applyFont="1" applyAlignment="1">
      <alignment horizontal="center" vertical="center" wrapText="1"/>
    </xf>
    <xf numFmtId="0" fontId="4" fillId="0" borderId="1" xfId="0" applyFont="1" applyFill="1" applyBorder="1" applyAlignment="1">
      <alignment horizontal="right" vertical="center"/>
    </xf>
    <xf numFmtId="0" fontId="4" fillId="0" borderId="1" xfId="0" applyFont="1" applyBorder="1" applyAlignment="1">
      <alignment horizontal="left" vertical="center" wrapText="1"/>
    </xf>
    <xf numFmtId="0" fontId="12" fillId="8" borderId="2" xfId="0" applyFont="1" applyFill="1" applyBorder="1" applyAlignment="1">
      <alignment horizontal="left" vertical="center"/>
    </xf>
    <xf numFmtId="0" fontId="12" fillId="8" borderId="3" xfId="0" applyFont="1" applyFill="1" applyBorder="1" applyAlignment="1">
      <alignment horizontal="left" vertical="center"/>
    </xf>
    <xf numFmtId="0" fontId="12" fillId="8" borderId="4" xfId="0" applyFont="1" applyFill="1" applyBorder="1" applyAlignment="1">
      <alignment horizontal="left" vertical="center"/>
    </xf>
    <xf numFmtId="0" fontId="3" fillId="9" borderId="1" xfId="0" applyFont="1" applyFill="1" applyBorder="1" applyAlignment="1">
      <alignment horizontal="left" vertical="center"/>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xf>
    <xf numFmtId="0" fontId="3" fillId="9" borderId="2" xfId="0" applyFont="1" applyFill="1" applyBorder="1" applyAlignment="1">
      <alignment horizontal="left" vertical="center"/>
    </xf>
    <xf numFmtId="0" fontId="3" fillId="9" borderId="3" xfId="0" applyFont="1" applyFill="1" applyBorder="1" applyAlignment="1">
      <alignment horizontal="left" vertical="center"/>
    </xf>
    <xf numFmtId="0" fontId="3" fillId="9" borderId="4" xfId="0" applyFont="1" applyFill="1" applyBorder="1" applyAlignment="1">
      <alignment horizontal="left" vertical="center"/>
    </xf>
    <xf numFmtId="0" fontId="12" fillId="0" borderId="0" xfId="1" applyFont="1" applyFill="1" applyBorder="1" applyAlignment="1">
      <alignment horizontal="center" vertical="center" wrapText="1"/>
    </xf>
    <xf numFmtId="0" fontId="15" fillId="7" borderId="1" xfId="1" applyFont="1" applyFill="1" applyBorder="1" applyAlignment="1">
      <alignment horizontal="right" vertical="center"/>
    </xf>
    <xf numFmtId="0" fontId="12" fillId="0" borderId="0" xfId="12" applyFont="1" applyFill="1" applyBorder="1" applyAlignment="1">
      <alignment horizontal="center" vertical="center" wrapText="1"/>
    </xf>
    <xf numFmtId="0" fontId="15" fillId="7" borderId="11" xfId="12" applyFont="1" applyFill="1" applyBorder="1" applyAlignment="1">
      <alignment horizontal="right" vertical="center"/>
    </xf>
    <xf numFmtId="0" fontId="15" fillId="7" borderId="11" xfId="1" applyFont="1" applyFill="1" applyBorder="1" applyAlignment="1">
      <alignment horizontal="right" vertical="center"/>
    </xf>
    <xf numFmtId="0" fontId="11" fillId="0" borderId="19" xfId="12" applyFont="1" applyFill="1" applyBorder="1" applyAlignment="1">
      <alignment horizontal="center" vertical="center"/>
    </xf>
    <xf numFmtId="0" fontId="11" fillId="0" borderId="18" xfId="12" applyFont="1" applyFill="1" applyBorder="1" applyAlignment="1">
      <alignment horizontal="center" vertical="center"/>
    </xf>
    <xf numFmtId="0" fontId="11" fillId="0" borderId="19" xfId="0" applyFont="1" applyFill="1" applyBorder="1" applyAlignment="1">
      <alignment horizontal="left" vertical="center" wrapText="1"/>
    </xf>
    <xf numFmtId="0" fontId="11" fillId="0" borderId="18" xfId="0" applyFont="1" applyFill="1" applyBorder="1" applyAlignment="1">
      <alignment horizontal="left" vertical="center" wrapText="1"/>
    </xf>
    <xf numFmtId="0" fontId="11" fillId="0" borderId="19" xfId="12" applyFont="1" applyFill="1" applyBorder="1" applyAlignment="1">
      <alignment horizontal="center" vertical="center" wrapText="1"/>
    </xf>
    <xf numFmtId="0" fontId="11" fillId="0" borderId="18" xfId="12" applyFont="1" applyFill="1" applyBorder="1" applyAlignment="1">
      <alignment horizontal="center" vertical="center" wrapText="1"/>
    </xf>
    <xf numFmtId="164" fontId="11" fillId="0" borderId="19" xfId="12" applyNumberFormat="1" applyFont="1" applyBorder="1" applyAlignment="1">
      <alignment horizontal="center" vertical="center" wrapText="1"/>
    </xf>
    <xf numFmtId="164" fontId="11" fillId="0" borderId="18" xfId="12" applyNumberFormat="1" applyFont="1" applyBorder="1" applyAlignment="1">
      <alignment horizontal="center" vertical="center" wrapText="1"/>
    </xf>
    <xf numFmtId="0" fontId="15" fillId="7" borderId="21" xfId="12" applyFont="1" applyFill="1" applyBorder="1" applyAlignment="1">
      <alignment horizontal="right" vertical="center"/>
    </xf>
    <xf numFmtId="0" fontId="15" fillId="7" borderId="22" xfId="12" applyFont="1" applyFill="1" applyBorder="1" applyAlignment="1">
      <alignment horizontal="right" vertical="center"/>
    </xf>
    <xf numFmtId="0" fontId="15" fillId="7" borderId="20" xfId="12" applyFont="1" applyFill="1" applyBorder="1" applyAlignment="1">
      <alignment horizontal="right" vertical="center"/>
    </xf>
    <xf numFmtId="0" fontId="12" fillId="0" borderId="0" xfId="0" applyFont="1" applyFill="1" applyAlignment="1">
      <alignment horizontal="center" vertical="center" wrapText="1"/>
    </xf>
    <xf numFmtId="0" fontId="15" fillId="7" borderId="25" xfId="0" applyFont="1" applyFill="1" applyBorder="1" applyAlignment="1">
      <alignment horizontal="right" vertical="center" wrapText="1"/>
    </xf>
    <xf numFmtId="0" fontId="15" fillId="7" borderId="26" xfId="0" applyFont="1" applyFill="1" applyBorder="1" applyAlignment="1">
      <alignment horizontal="right" vertical="center" wrapText="1"/>
    </xf>
    <xf numFmtId="0" fontId="11" fillId="6" borderId="2" xfId="0" applyFont="1" applyFill="1" applyBorder="1" applyAlignment="1">
      <alignment horizontal="left" vertical="center" wrapText="1"/>
    </xf>
    <xf numFmtId="0" fontId="11" fillId="6" borderId="3" xfId="0" applyFont="1" applyFill="1" applyBorder="1" applyAlignment="1">
      <alignment horizontal="left" vertical="center" wrapText="1"/>
    </xf>
  </cellXfs>
  <cellStyles count="108">
    <cellStyle name="Normal" xfId="0" builtinId="0"/>
    <cellStyle name="Normal 10" xfId="17" xr:uid="{00000000-0005-0000-0000-000000000000}"/>
    <cellStyle name="Normal 11" xfId="18" xr:uid="{00000000-0005-0000-0000-000001000000}"/>
    <cellStyle name="Normal 11 10" xfId="54" xr:uid="{00000000-0005-0000-0000-000002000000}"/>
    <cellStyle name="Normal 11 11" xfId="60" xr:uid="{00000000-0005-0000-0000-000003000000}"/>
    <cellStyle name="Normal 11 2" xfId="20" xr:uid="{00000000-0005-0000-0000-000004000000}"/>
    <cellStyle name="Normal 11 3" xfId="21" xr:uid="{00000000-0005-0000-0000-000005000000}"/>
    <cellStyle name="Normal 11 4" xfId="25" xr:uid="{00000000-0005-0000-0000-000006000000}"/>
    <cellStyle name="Normal 11 5" xfId="29" xr:uid="{00000000-0005-0000-0000-000007000000}"/>
    <cellStyle name="Normal 11 6" xfId="33" xr:uid="{00000000-0005-0000-0000-000008000000}"/>
    <cellStyle name="Normal 11 7" xfId="39" xr:uid="{00000000-0005-0000-0000-000009000000}"/>
    <cellStyle name="Normal 11 8" xfId="41" xr:uid="{00000000-0005-0000-0000-00000A000000}"/>
    <cellStyle name="Normal 11 9" xfId="49" xr:uid="{00000000-0005-0000-0000-00000B000000}"/>
    <cellStyle name="Normal 12" xfId="22" xr:uid="{00000000-0005-0000-0000-00000C000000}"/>
    <cellStyle name="Normal 12 10" xfId="66" xr:uid="{00000000-0005-0000-0000-00000D000000}"/>
    <cellStyle name="Normal 12 2" xfId="26" xr:uid="{00000000-0005-0000-0000-00000E000000}"/>
    <cellStyle name="Normal 12 3" xfId="32" xr:uid="{00000000-0005-0000-0000-00000F000000}"/>
    <cellStyle name="Normal 12 4" xfId="34" xr:uid="{00000000-0005-0000-0000-000010000000}"/>
    <cellStyle name="Normal 12 5" xfId="42" xr:uid="{00000000-0005-0000-0000-000011000000}"/>
    <cellStyle name="Normal 12 6" xfId="43" xr:uid="{00000000-0005-0000-0000-000012000000}"/>
    <cellStyle name="Normal 12 7" xfId="53" xr:uid="{00000000-0005-0000-0000-000013000000}"/>
    <cellStyle name="Normal 12 8" xfId="59" xr:uid="{00000000-0005-0000-0000-000014000000}"/>
    <cellStyle name="Normal 12 9" xfId="75" xr:uid="{00000000-0005-0000-0000-000015000000}"/>
    <cellStyle name="Normal 13" xfId="40" xr:uid="{00000000-0005-0000-0000-000016000000}"/>
    <cellStyle name="Normal 14" xfId="27" xr:uid="{00000000-0005-0000-0000-000017000000}"/>
    <cellStyle name="Normal 14 2" xfId="30" xr:uid="{00000000-0005-0000-0000-000018000000}"/>
    <cellStyle name="Normal 14 3" xfId="37" xr:uid="{00000000-0005-0000-0000-000019000000}"/>
    <cellStyle name="Normal 14 4" xfId="47" xr:uid="{00000000-0005-0000-0000-00001A000000}"/>
    <cellStyle name="Normal 14 5" xfId="52" xr:uid="{00000000-0005-0000-0000-00001B000000}"/>
    <cellStyle name="Normal 14 6" xfId="57" xr:uid="{00000000-0005-0000-0000-00001C000000}"/>
    <cellStyle name="Normal 15" xfId="69" xr:uid="{00000000-0005-0000-0000-00001D000000}"/>
    <cellStyle name="Normal 15 2" xfId="78" xr:uid="{00000000-0005-0000-0000-00001E000000}"/>
    <cellStyle name="Normal 16" xfId="31" xr:uid="{00000000-0005-0000-0000-00001F000000}"/>
    <cellStyle name="Normal 16 2" xfId="38" xr:uid="{00000000-0005-0000-0000-000020000000}"/>
    <cellStyle name="Normal 16 3" xfId="48" xr:uid="{00000000-0005-0000-0000-000021000000}"/>
    <cellStyle name="Normal 17" xfId="35" xr:uid="{00000000-0005-0000-0000-000022000000}"/>
    <cellStyle name="Normal 17 2" xfId="50" xr:uid="{00000000-0005-0000-0000-000023000000}"/>
    <cellStyle name="Normal 17 3" xfId="58" xr:uid="{00000000-0005-0000-0000-000024000000}"/>
    <cellStyle name="Normal 17 4" xfId="77" xr:uid="{00000000-0005-0000-0000-000025000000}"/>
    <cellStyle name="Normal 17 4 2" xfId="85" xr:uid="{00000000-0005-0000-0000-000026000000}"/>
    <cellStyle name="Normal 18" xfId="70" xr:uid="{00000000-0005-0000-0000-000027000000}"/>
    <cellStyle name="Normal 18 2" xfId="81" xr:uid="{00000000-0005-0000-0000-000028000000}"/>
    <cellStyle name="Normal 19" xfId="45" xr:uid="{00000000-0005-0000-0000-000029000000}"/>
    <cellStyle name="Normal 19 2" xfId="55" xr:uid="{00000000-0005-0000-0000-00002A000000}"/>
    <cellStyle name="Normal 2" xfId="14" xr:uid="{00000000-0005-0000-0000-00002B000000}"/>
    <cellStyle name="Normal 20" xfId="51" xr:uid="{00000000-0005-0000-0000-00002C000000}"/>
    <cellStyle name="Normal 20 2" xfId="56" xr:uid="{00000000-0005-0000-0000-00002D000000}"/>
    <cellStyle name="Normal 21" xfId="71" xr:uid="{00000000-0005-0000-0000-00002E000000}"/>
    <cellStyle name="Normal 22" xfId="83" xr:uid="{00000000-0005-0000-0000-00002F000000}"/>
    <cellStyle name="Normal 24" xfId="76" xr:uid="{00000000-0005-0000-0000-000030000000}"/>
    <cellStyle name="Normal 3" xfId="15" xr:uid="{00000000-0005-0000-0000-000031000000}"/>
    <cellStyle name="Normal 30" xfId="107" xr:uid="{00000000-0005-0000-0000-000000000000}"/>
    <cellStyle name="Normal 32 2" xfId="84" xr:uid="{00000000-0005-0000-0000-000032000000}"/>
    <cellStyle name="Normal 4" xfId="23" xr:uid="{00000000-0005-0000-0000-000033000000}"/>
    <cellStyle name="Normal 5" xfId="44" xr:uid="{00000000-0005-0000-0000-000034000000}"/>
    <cellStyle name="Normal 6" xfId="61" xr:uid="{00000000-0005-0000-0000-000035000000}"/>
    <cellStyle name="Normal 6 2" xfId="62" xr:uid="{00000000-0005-0000-0000-000036000000}"/>
    <cellStyle name="Normal 7" xfId="16" xr:uid="{00000000-0005-0000-0000-000037000000}"/>
    <cellStyle name="Normal 7 2" xfId="19" xr:uid="{00000000-0005-0000-0000-000038000000}"/>
    <cellStyle name="Normal 7 3" xfId="24" xr:uid="{00000000-0005-0000-0000-000039000000}"/>
    <cellStyle name="Normal 7 4" xfId="28" xr:uid="{00000000-0005-0000-0000-00003A000000}"/>
    <cellStyle name="Normal 7 5" xfId="36" xr:uid="{00000000-0005-0000-0000-00003B000000}"/>
    <cellStyle name="Normal 7 6" xfId="46" xr:uid="{00000000-0005-0000-0000-00003C000000}"/>
    <cellStyle name="Normal 7 7" xfId="73" xr:uid="{00000000-0005-0000-0000-00003D000000}"/>
    <cellStyle name="Normal 8" xfId="63" xr:uid="{00000000-0005-0000-0000-00003E000000}"/>
    <cellStyle name="Normal 8 2" xfId="79" xr:uid="{00000000-0005-0000-0000-00003F000000}"/>
    <cellStyle name="Normal 9" xfId="13" xr:uid="{00000000-0005-0000-0000-000040000000}"/>
    <cellStyle name="Normal 9 2" xfId="80" xr:uid="{00000000-0005-0000-0000-000041000000}"/>
    <cellStyle name="Parastais_FMLikp01_p05_221205_pap_afp_makp" xfId="74" xr:uid="{00000000-0005-0000-0000-000042000000}"/>
    <cellStyle name="Parasts 2" xfId="2" xr:uid="{00000000-0005-0000-0000-000044000000}"/>
    <cellStyle name="Parasts 2 2" xfId="9" xr:uid="{00000000-0005-0000-0000-000045000000}"/>
    <cellStyle name="Parasts 2 2 2" xfId="91" xr:uid="{00000000-0005-0000-0000-000005000000}"/>
    <cellStyle name="Parasts 2 2 2 2" xfId="96" xr:uid="{00000000-0005-0000-0000-000006000000}"/>
    <cellStyle name="Parasts 2 2 2 2 2" xfId="105" xr:uid="{00000000-0005-0000-0000-000007000000}"/>
    <cellStyle name="Parasts 2 2 2 3" xfId="100" xr:uid="{00000000-0005-0000-0000-000008000000}"/>
    <cellStyle name="Parasts 2 2 3" xfId="94" xr:uid="{00000000-0005-0000-0000-000009000000}"/>
    <cellStyle name="Parasts 2 2 3 2" xfId="103" xr:uid="{00000000-0005-0000-0000-00000A000000}"/>
    <cellStyle name="Parasts 2 2 4" xfId="88" xr:uid="{00000000-0005-0000-0000-00000B000000}"/>
    <cellStyle name="Parasts 2 3" xfId="12" xr:uid="{00000000-0005-0000-0000-000046000000}"/>
    <cellStyle name="Parasts 2 3 2" xfId="93" xr:uid="{00000000-0005-0000-0000-00000D000000}"/>
    <cellStyle name="Parasts 2 3 2 2" xfId="102" xr:uid="{00000000-0005-0000-0000-00000E000000}"/>
    <cellStyle name="Parasts 2 3 3" xfId="99" xr:uid="{00000000-0005-0000-0000-00000F000000}"/>
    <cellStyle name="Parasts 2 3 4" xfId="90" xr:uid="{00000000-0005-0000-0000-000010000000}"/>
    <cellStyle name="Parasts 2 4" xfId="89" xr:uid="{00000000-0005-0000-0000-000011000000}"/>
    <cellStyle name="Parasts 2 4 2" xfId="95" xr:uid="{00000000-0005-0000-0000-000012000000}"/>
    <cellStyle name="Parasts 2 4 2 2" xfId="104" xr:uid="{00000000-0005-0000-0000-000013000000}"/>
    <cellStyle name="Parasts 2 4 3" xfId="98" xr:uid="{00000000-0005-0000-0000-000014000000}"/>
    <cellStyle name="Parasts 2 5" xfId="92" xr:uid="{00000000-0005-0000-0000-000015000000}"/>
    <cellStyle name="Parasts 2 5 2" xfId="101" xr:uid="{00000000-0005-0000-0000-000016000000}"/>
    <cellStyle name="Parasts 2 6" xfId="97" xr:uid="{00000000-0005-0000-0000-000017000000}"/>
    <cellStyle name="Parasts 2 7" xfId="106" xr:uid="{00000000-0005-0000-0000-000018000000}"/>
    <cellStyle name="Parasts 3" xfId="1" xr:uid="{00000000-0005-0000-0000-000047000000}"/>
    <cellStyle name="Parasts 3 2" xfId="6" xr:uid="{00000000-0005-0000-0000-000048000000}"/>
    <cellStyle name="Parasts 3 3" xfId="4" xr:uid="{00000000-0005-0000-0000-000049000000}"/>
    <cellStyle name="Parasts 4" xfId="5" xr:uid="{00000000-0005-0000-0000-00004A000000}"/>
    <cellStyle name="Parasts 5" xfId="3" xr:uid="{00000000-0005-0000-0000-00004B000000}"/>
    <cellStyle name="Parasts 5 2" xfId="10" xr:uid="{00000000-0005-0000-0000-00004C000000}"/>
    <cellStyle name="Parasts 6" xfId="8" xr:uid="{00000000-0005-0000-0000-00004D000000}"/>
    <cellStyle name="Parasts 6 2" xfId="11" xr:uid="{00000000-0005-0000-0000-00004E000000}"/>
    <cellStyle name="Parasts 7" xfId="86" xr:uid="{00000000-0005-0000-0000-00004F000000}"/>
    <cellStyle name="Parasts 7 2" xfId="87" xr:uid="{00000000-0005-0000-0000-000021000000}"/>
    <cellStyle name="Percent 2" xfId="64" xr:uid="{00000000-0005-0000-0000-000050000000}"/>
    <cellStyle name="Percent 2 2" xfId="65" xr:uid="{00000000-0005-0000-0000-000051000000}"/>
    <cellStyle name="Percent 3" xfId="68" xr:uid="{00000000-0005-0000-0000-000052000000}"/>
    <cellStyle name="Percent 3 2" xfId="82" xr:uid="{00000000-0005-0000-0000-000053000000}"/>
    <cellStyle name="Percent 4" xfId="72" xr:uid="{00000000-0005-0000-0000-000054000000}"/>
    <cellStyle name="Percent 5" xfId="67" xr:uid="{00000000-0005-0000-0000-000055000000}"/>
    <cellStyle name="Procenti 2" xfId="7" xr:uid="{00000000-0005-0000-0000-000056000000}"/>
  </cellStyles>
  <dxfs count="0"/>
  <tableStyles count="0" defaultTableStyle="TableStyleMedium2" defaultPivotStyle="PivotStyleLight16"/>
  <colors>
    <mruColors>
      <color rgb="FFFFCCFF"/>
      <color rgb="FFFF99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2"/>
    <pageSetUpPr fitToPage="1"/>
  </sheetPr>
  <dimension ref="A1:F53"/>
  <sheetViews>
    <sheetView tabSelected="1" zoomScale="90" zoomScaleNormal="90" zoomScaleSheetLayoutView="70" workbookViewId="0">
      <selection activeCell="K9" sqref="K9"/>
    </sheetView>
  </sheetViews>
  <sheetFormatPr defaultColWidth="9.109375" defaultRowHeight="14.4"/>
  <cols>
    <col min="1" max="1" width="9" style="1" customWidth="1"/>
    <col min="2" max="2" width="30.5546875" style="1" customWidth="1"/>
    <col min="3" max="3" width="80" style="1" customWidth="1"/>
    <col min="4" max="4" width="28.109375" style="15" customWidth="1"/>
    <col min="5" max="5" width="9.109375" style="1" customWidth="1"/>
    <col min="6" max="16384" width="9.109375" style="1"/>
  </cols>
  <sheetData>
    <row r="1" spans="1:5" s="14" customFormat="1">
      <c r="B1" s="173"/>
      <c r="C1" s="174"/>
      <c r="D1" s="276" t="s">
        <v>170</v>
      </c>
    </row>
    <row r="2" spans="1:5" s="14" customFormat="1">
      <c r="B2" s="173"/>
      <c r="C2" s="175"/>
      <c r="D2" s="277" t="s">
        <v>171</v>
      </c>
    </row>
    <row r="3" spans="1:5" s="14" customFormat="1">
      <c r="B3" s="173"/>
      <c r="C3" s="175"/>
      <c r="D3" s="277" t="s">
        <v>172</v>
      </c>
    </row>
    <row r="4" spans="1:5" s="14" customFormat="1">
      <c r="B4" s="173"/>
      <c r="C4" s="175"/>
      <c r="D4" s="277" t="s">
        <v>173</v>
      </c>
    </row>
    <row r="5" spans="1:5" s="14" customFormat="1" ht="18.75" customHeight="1">
      <c r="D5" s="173"/>
    </row>
    <row r="6" spans="1:5" ht="49.5" customHeight="1">
      <c r="A6" s="282" t="s">
        <v>192</v>
      </c>
      <c r="B6" s="282"/>
      <c r="C6" s="282"/>
      <c r="D6" s="282"/>
      <c r="E6" s="143"/>
    </row>
    <row r="7" spans="1:5" ht="17.399999999999999">
      <c r="A7" s="141" t="s">
        <v>131</v>
      </c>
      <c r="B7" s="142"/>
      <c r="C7" s="142"/>
      <c r="D7" s="142"/>
      <c r="E7" s="142"/>
    </row>
    <row r="8" spans="1:5" ht="18.75" customHeight="1">
      <c r="A8" s="4"/>
      <c r="B8" s="4"/>
      <c r="C8" s="4"/>
      <c r="D8" s="4"/>
    </row>
    <row r="9" spans="1:5" ht="23.25" customHeight="1">
      <c r="A9" s="144" t="s">
        <v>0</v>
      </c>
      <c r="B9" s="144" t="s">
        <v>1</v>
      </c>
      <c r="C9" s="144" t="s">
        <v>2</v>
      </c>
      <c r="D9" s="145" t="s">
        <v>22</v>
      </c>
    </row>
    <row r="10" spans="1:5" ht="22.5" customHeight="1">
      <c r="A10" s="285" t="s">
        <v>132</v>
      </c>
      <c r="B10" s="286"/>
      <c r="C10" s="287"/>
      <c r="D10" s="274">
        <f>D11+D14</f>
        <v>110257</v>
      </c>
    </row>
    <row r="11" spans="1:5" ht="27" customHeight="1">
      <c r="A11" s="5">
        <v>1000</v>
      </c>
      <c r="B11" s="6" t="s">
        <v>3</v>
      </c>
      <c r="C11" s="7" t="s">
        <v>24</v>
      </c>
      <c r="D11" s="16">
        <f>ROUNDUP(D12+D13,0)</f>
        <v>77467</v>
      </c>
    </row>
    <row r="12" spans="1:5" ht="29.25" customHeight="1">
      <c r="A12" s="189">
        <v>1100</v>
      </c>
      <c r="B12" s="22" t="s">
        <v>4</v>
      </c>
      <c r="C12" s="7" t="s">
        <v>24</v>
      </c>
      <c r="D12" s="190">
        <f>D45+D19</f>
        <v>62691.64</v>
      </c>
    </row>
    <row r="13" spans="1:5" ht="36" customHeight="1">
      <c r="A13" s="189">
        <v>1210</v>
      </c>
      <c r="B13" s="23" t="s">
        <v>5</v>
      </c>
      <c r="C13" s="191" t="s">
        <v>24</v>
      </c>
      <c r="D13" s="190">
        <f>D47+D29</f>
        <v>14774.599999999999</v>
      </c>
    </row>
    <row r="14" spans="1:5" ht="18.600000000000001" customHeight="1">
      <c r="A14" s="5">
        <v>2000</v>
      </c>
      <c r="B14" s="6" t="s">
        <v>6</v>
      </c>
      <c r="C14" s="7" t="s">
        <v>24</v>
      </c>
      <c r="D14" s="8">
        <f>D48+D30</f>
        <v>32790</v>
      </c>
    </row>
    <row r="15" spans="1:5" ht="33" customHeight="1">
      <c r="A15" s="280">
        <v>2271</v>
      </c>
      <c r="B15" s="171" t="s">
        <v>10</v>
      </c>
      <c r="C15" s="7" t="s">
        <v>24</v>
      </c>
      <c r="D15" s="281">
        <f>D33+D49</f>
        <v>10522</v>
      </c>
    </row>
    <row r="16" spans="1:5" ht="18.600000000000001" customHeight="1"/>
    <row r="17" spans="1:6" ht="24.75" customHeight="1">
      <c r="A17" s="291" t="s">
        <v>133</v>
      </c>
      <c r="B17" s="292"/>
      <c r="C17" s="293"/>
      <c r="D17" s="146">
        <f>D18+D30+D40</f>
        <v>103647</v>
      </c>
    </row>
    <row r="18" spans="1:6" ht="28.5" customHeight="1">
      <c r="A18" s="147">
        <v>1000</v>
      </c>
      <c r="B18" s="147" t="s">
        <v>3</v>
      </c>
      <c r="C18" s="148" t="s">
        <v>24</v>
      </c>
      <c r="D18" s="149">
        <f>ROUNDUP(D19+D29,0)</f>
        <v>71509</v>
      </c>
    </row>
    <row r="19" spans="1:6" ht="26.25" customHeight="1">
      <c r="A19" s="168">
        <v>1100</v>
      </c>
      <c r="B19" s="18" t="s">
        <v>4</v>
      </c>
      <c r="C19" s="7" t="s">
        <v>24</v>
      </c>
      <c r="D19" s="172">
        <f>SUM(D20:D28)</f>
        <v>57870.64</v>
      </c>
    </row>
    <row r="20" spans="1:6" ht="27.6" hidden="1">
      <c r="A20" s="192">
        <v>1116</v>
      </c>
      <c r="B20" s="193" t="s">
        <v>12</v>
      </c>
      <c r="C20" s="23"/>
      <c r="D20" s="21"/>
    </row>
    <row r="21" spans="1:6" ht="29.25" hidden="1" customHeight="1">
      <c r="A21" s="290">
        <v>1141</v>
      </c>
      <c r="B21" s="289" t="s">
        <v>18</v>
      </c>
      <c r="C21" s="23"/>
      <c r="D21" s="21"/>
    </row>
    <row r="22" spans="1:6" ht="38.4" customHeight="1">
      <c r="A22" s="290"/>
      <c r="B22" s="289"/>
      <c r="C22" s="23" t="s">
        <v>185</v>
      </c>
      <c r="D22" s="21">
        <f>'1.tabula'!G6</f>
        <v>16311.259999999998</v>
      </c>
    </row>
    <row r="23" spans="1:6" ht="70.2" customHeight="1">
      <c r="A23" s="290"/>
      <c r="B23" s="289"/>
      <c r="C23" s="23" t="s">
        <v>187</v>
      </c>
      <c r="D23" s="172">
        <f>'2.tabula'!G6</f>
        <v>-337.14</v>
      </c>
    </row>
    <row r="24" spans="1:6" ht="111.6" customHeight="1">
      <c r="A24" s="283">
        <v>1142</v>
      </c>
      <c r="B24" s="284" t="s">
        <v>8</v>
      </c>
      <c r="C24" s="23" t="s">
        <v>191</v>
      </c>
      <c r="D24" s="172">
        <f>' 3.tabula'!G6</f>
        <v>1546.4299999999998</v>
      </c>
    </row>
    <row r="25" spans="1:6" ht="46.8" customHeight="1">
      <c r="A25" s="283"/>
      <c r="B25" s="284"/>
      <c r="C25" s="23" t="s">
        <v>186</v>
      </c>
      <c r="D25" s="172">
        <f>'4.tabula'!G6</f>
        <v>19085.640000000007</v>
      </c>
    </row>
    <row r="26" spans="1:6" ht="46.5" customHeight="1">
      <c r="A26" s="283">
        <v>1145</v>
      </c>
      <c r="B26" s="284" t="s">
        <v>20</v>
      </c>
      <c r="C26" s="23" t="s">
        <v>168</v>
      </c>
      <c r="D26" s="172">
        <f>'5.tabula'!H6</f>
        <v>21264.449999999993</v>
      </c>
    </row>
    <row r="27" spans="1:6" ht="33" hidden="1" customHeight="1">
      <c r="A27" s="283"/>
      <c r="B27" s="284"/>
      <c r="C27" s="23"/>
      <c r="D27" s="172"/>
    </row>
    <row r="28" spans="1:6" ht="33" hidden="1" customHeight="1">
      <c r="A28" s="22">
        <v>1146</v>
      </c>
      <c r="B28" s="23" t="s">
        <v>9</v>
      </c>
      <c r="C28" s="23"/>
      <c r="D28" s="21"/>
    </row>
    <row r="29" spans="1:6" ht="38.25" customHeight="1">
      <c r="A29" s="168">
        <v>1210</v>
      </c>
      <c r="B29" s="194" t="s">
        <v>5</v>
      </c>
      <c r="C29" s="196" t="s">
        <v>147</v>
      </c>
      <c r="D29" s="21">
        <f>'1.tabula'!H6+'2.tabula'!H6+' 3.tabula'!H6+'4.tabula'!H6+'5.tabula'!I6</f>
        <v>13637.419999999998</v>
      </c>
      <c r="F29" s="167"/>
    </row>
    <row r="30" spans="1:6" ht="31.5" customHeight="1">
      <c r="A30" s="150">
        <v>2000</v>
      </c>
      <c r="B30" s="150" t="s">
        <v>6</v>
      </c>
      <c r="C30" s="151" t="s">
        <v>24</v>
      </c>
      <c r="D30" s="152">
        <f>ROUNDUP(SUM(D31:D39),0)</f>
        <v>32138</v>
      </c>
    </row>
    <row r="31" spans="1:6" ht="158.25" customHeight="1">
      <c r="A31" s="177">
        <v>2111</v>
      </c>
      <c r="B31" s="178" t="s">
        <v>13</v>
      </c>
      <c r="C31" s="178" t="s">
        <v>153</v>
      </c>
      <c r="D31" s="179">
        <v>644.79999999999995</v>
      </c>
    </row>
    <row r="32" spans="1:6" ht="97.5" customHeight="1">
      <c r="A32" s="180">
        <v>2112</v>
      </c>
      <c r="B32" s="20" t="s">
        <v>14</v>
      </c>
      <c r="C32" s="23" t="s">
        <v>140</v>
      </c>
      <c r="D32" s="21">
        <v>5655</v>
      </c>
    </row>
    <row r="33" spans="1:4" s="14" customFormat="1" ht="33.75" customHeight="1">
      <c r="A33" s="22">
        <v>2271</v>
      </c>
      <c r="B33" s="23" t="s">
        <v>10</v>
      </c>
      <c r="C33" s="23" t="s">
        <v>144</v>
      </c>
      <c r="D33" s="21">
        <v>9870</v>
      </c>
    </row>
    <row r="34" spans="1:4" s="14" customFormat="1" ht="14.4" hidden="1" customHeight="1">
      <c r="A34" s="22">
        <v>2312</v>
      </c>
      <c r="B34" s="23" t="s">
        <v>23</v>
      </c>
      <c r="C34" s="20"/>
      <c r="D34" s="21"/>
    </row>
    <row r="35" spans="1:4" ht="120.75" customHeight="1">
      <c r="A35" s="208">
        <v>2322</v>
      </c>
      <c r="B35" s="208" t="s">
        <v>11</v>
      </c>
      <c r="C35" s="127" t="s">
        <v>154</v>
      </c>
      <c r="D35" s="24">
        <f>'7.tabula'!F6</f>
        <v>7344.26</v>
      </c>
    </row>
    <row r="36" spans="1:4" ht="50.25" customHeight="1">
      <c r="A36" s="22">
        <v>2350</v>
      </c>
      <c r="B36" s="23" t="s">
        <v>25</v>
      </c>
      <c r="C36" s="20" t="s">
        <v>139</v>
      </c>
      <c r="D36" s="21">
        <f>53.99+69.26</f>
        <v>123.25</v>
      </c>
    </row>
    <row r="37" spans="1:4" ht="350.25" customHeight="1">
      <c r="A37" s="180">
        <v>2363</v>
      </c>
      <c r="B37" s="20" t="s">
        <v>15</v>
      </c>
      <c r="C37" s="23" t="s">
        <v>138</v>
      </c>
      <c r="D37" s="21">
        <f>1608+1968+2072+2596</f>
        <v>8244</v>
      </c>
    </row>
    <row r="38" spans="1:4" ht="38.25" hidden="1" customHeight="1">
      <c r="A38" s="180">
        <v>2389</v>
      </c>
      <c r="B38" s="20" t="s">
        <v>26</v>
      </c>
      <c r="C38" s="17"/>
      <c r="D38" s="21"/>
    </row>
    <row r="39" spans="1:4" ht="48" customHeight="1">
      <c r="A39" s="181">
        <v>2390</v>
      </c>
      <c r="B39" s="127" t="s">
        <v>21</v>
      </c>
      <c r="C39" s="2" t="s">
        <v>137</v>
      </c>
      <c r="D39" s="24">
        <v>256.45</v>
      </c>
    </row>
    <row r="40" spans="1:4" ht="21" hidden="1" customHeight="1">
      <c r="A40" s="11">
        <v>5000</v>
      </c>
      <c r="B40" s="12" t="s">
        <v>16</v>
      </c>
      <c r="C40" s="12"/>
      <c r="D40" s="3">
        <f>ROUNDUP(SUM(D41),0)</f>
        <v>0</v>
      </c>
    </row>
    <row r="41" spans="1:4" ht="41.25" hidden="1" customHeight="1">
      <c r="A41" s="9">
        <v>5239</v>
      </c>
      <c r="B41" s="13" t="s">
        <v>17</v>
      </c>
      <c r="C41" s="2"/>
      <c r="D41" s="10"/>
    </row>
    <row r="42" spans="1:4" ht="33" customHeight="1"/>
    <row r="43" spans="1:4">
      <c r="A43" s="288" t="s">
        <v>134</v>
      </c>
      <c r="B43" s="288"/>
      <c r="C43" s="288"/>
      <c r="D43" s="275">
        <f>D44+D48</f>
        <v>6610</v>
      </c>
    </row>
    <row r="44" spans="1:4">
      <c r="A44" s="150">
        <v>1000</v>
      </c>
      <c r="B44" s="153" t="s">
        <v>3</v>
      </c>
      <c r="C44" s="154" t="s">
        <v>24</v>
      </c>
      <c r="D44" s="275">
        <f>ROUND(D45+D47,0)</f>
        <v>5958</v>
      </c>
    </row>
    <row r="45" spans="1:4">
      <c r="A45" s="168">
        <v>1100</v>
      </c>
      <c r="B45" s="18" t="s">
        <v>4</v>
      </c>
      <c r="C45" s="169" t="s">
        <v>24</v>
      </c>
      <c r="D45" s="190">
        <f>ROUND(SUM(D46:D46),0)</f>
        <v>4821</v>
      </c>
    </row>
    <row r="46" spans="1:4" ht="38.25" customHeight="1">
      <c r="A46" s="170">
        <v>1116</v>
      </c>
      <c r="B46" s="171" t="s">
        <v>12</v>
      </c>
      <c r="C46" s="23" t="s">
        <v>169</v>
      </c>
      <c r="D46" s="21">
        <f>ROUND((D22+D23+D24+D26+D28+D27+D25+D21)*8.33%,2)</f>
        <v>4820.62</v>
      </c>
    </row>
    <row r="47" spans="1:4" ht="27.6">
      <c r="A47" s="168">
        <v>1210</v>
      </c>
      <c r="B47" s="19" t="s">
        <v>5</v>
      </c>
      <c r="C47" s="23" t="s">
        <v>7</v>
      </c>
      <c r="D47" s="172">
        <f>ROUND(D46*0.2359,2)</f>
        <v>1137.18</v>
      </c>
    </row>
    <row r="48" spans="1:4" ht="16.5" customHeight="1">
      <c r="A48" s="150">
        <v>2000</v>
      </c>
      <c r="B48" s="153" t="s">
        <v>6</v>
      </c>
      <c r="C48" s="153"/>
      <c r="D48" s="152">
        <f>ROUND(SUM(D49:D49),2)</f>
        <v>652</v>
      </c>
    </row>
    <row r="49" spans="1:4" s="14" customFormat="1" ht="30.75" customHeight="1">
      <c r="A49" s="22">
        <v>2271</v>
      </c>
      <c r="B49" s="23" t="s">
        <v>10</v>
      </c>
      <c r="C49" s="23" t="s">
        <v>19</v>
      </c>
      <c r="D49" s="182">
        <v>652</v>
      </c>
    </row>
    <row r="52" spans="1:4">
      <c r="C52" s="240"/>
    </row>
    <row r="53" spans="1:4">
      <c r="C53" s="240"/>
    </row>
  </sheetData>
  <mergeCells count="10">
    <mergeCell ref="A6:D6"/>
    <mergeCell ref="A26:A27"/>
    <mergeCell ref="B26:B27"/>
    <mergeCell ref="A10:C10"/>
    <mergeCell ref="A43:C43"/>
    <mergeCell ref="B21:B23"/>
    <mergeCell ref="A21:A23"/>
    <mergeCell ref="A17:C17"/>
    <mergeCell ref="A24:A25"/>
    <mergeCell ref="B24:B25"/>
  </mergeCells>
  <printOptions horizontalCentered="1" verticalCentered="1"/>
  <pageMargins left="0.70866141732283472" right="0.70866141732283472" top="0.39370078740157483" bottom="0.39370078740157483" header="0.31496062992125984" footer="0.31496062992125984"/>
  <pageSetup paperSize="9" scale="59"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269"/>
  <sheetViews>
    <sheetView zoomScaleNormal="100" zoomScaleSheetLayoutView="85" workbookViewId="0">
      <selection activeCell="G6" sqref="G6"/>
    </sheetView>
  </sheetViews>
  <sheetFormatPr defaultColWidth="9.109375" defaultRowHeight="13.2"/>
  <cols>
    <col min="1" max="1" width="6.33203125" style="25" customWidth="1"/>
    <col min="2" max="2" width="49.6640625" style="26" customWidth="1"/>
    <col min="3" max="3" width="28" style="27" customWidth="1"/>
    <col min="4" max="6" width="12.5546875" style="25" customWidth="1"/>
    <col min="7" max="7" width="12.5546875" style="28" customWidth="1"/>
    <col min="8" max="9" width="12.5546875" style="25" customWidth="1"/>
    <col min="10" max="10" width="9.88671875" style="185" customWidth="1"/>
    <col min="11" max="16384" width="9.109375" style="29"/>
  </cols>
  <sheetData>
    <row r="1" spans="1:10" ht="13.8">
      <c r="I1" s="160" t="s">
        <v>174</v>
      </c>
    </row>
    <row r="2" spans="1:10" s="33" customFormat="1" ht="17.399999999999999">
      <c r="A2" s="161" t="s">
        <v>136</v>
      </c>
      <c r="B2" s="31"/>
      <c r="C2" s="32"/>
      <c r="D2" s="30"/>
      <c r="E2" s="30"/>
      <c r="F2" s="36"/>
      <c r="G2" s="36"/>
      <c r="H2" s="36"/>
      <c r="I2" s="36"/>
      <c r="J2" s="184"/>
    </row>
    <row r="3" spans="1:10" s="33" customFormat="1" ht="51" customHeight="1">
      <c r="A3" s="294" t="s">
        <v>145</v>
      </c>
      <c r="B3" s="294"/>
      <c r="C3" s="294"/>
      <c r="D3" s="294"/>
      <c r="E3" s="294"/>
      <c r="F3" s="294"/>
      <c r="G3" s="294"/>
      <c r="H3" s="294"/>
      <c r="I3" s="294"/>
      <c r="J3" s="184"/>
    </row>
    <row r="4" spans="1:10" s="33" customFormat="1" ht="15.6">
      <c r="A4" s="176"/>
      <c r="B4" s="176"/>
      <c r="C4" s="176"/>
      <c r="D4" s="176"/>
      <c r="E4" s="37">
        <v>167</v>
      </c>
      <c r="F4" s="38"/>
      <c r="G4" s="38"/>
      <c r="H4" s="38"/>
      <c r="I4" s="38"/>
      <c r="J4" s="184"/>
    </row>
    <row r="5" spans="1:10" s="25" customFormat="1" ht="62.25" customHeight="1">
      <c r="A5" s="39" t="s">
        <v>27</v>
      </c>
      <c r="B5" s="40" t="s">
        <v>28</v>
      </c>
      <c r="C5" s="40" t="s">
        <v>29</v>
      </c>
      <c r="D5" s="40" t="s">
        <v>30</v>
      </c>
      <c r="E5" s="40" t="s">
        <v>31</v>
      </c>
      <c r="F5" s="41" t="s">
        <v>32</v>
      </c>
      <c r="G5" s="42" t="s">
        <v>33</v>
      </c>
      <c r="H5" s="43" t="s">
        <v>34</v>
      </c>
      <c r="I5" s="44" t="s">
        <v>3</v>
      </c>
      <c r="J5" s="185"/>
    </row>
    <row r="6" spans="1:10" s="34" customFormat="1" ht="21.75" customHeight="1">
      <c r="A6" s="295" t="s">
        <v>35</v>
      </c>
      <c r="B6" s="295"/>
      <c r="C6" s="295"/>
      <c r="D6" s="295"/>
      <c r="E6" s="295"/>
      <c r="F6" s="155">
        <f>SUM(F8:F267)</f>
        <v>4120</v>
      </c>
      <c r="G6" s="155">
        <f>SUM(G8:G267)</f>
        <v>16311.259999999998</v>
      </c>
      <c r="H6" s="155">
        <f>SUM(H8:H267)</f>
        <v>3842.4199999999992</v>
      </c>
      <c r="I6" s="155">
        <f>SUM(I8:I267)</f>
        <v>20153.679999999989</v>
      </c>
      <c r="J6" s="35"/>
    </row>
    <row r="7" spans="1:10" s="35" customFormat="1" ht="19.5" customHeight="1">
      <c r="A7" s="45"/>
      <c r="B7" s="46" t="s">
        <v>36</v>
      </c>
      <c r="C7" s="47"/>
      <c r="D7" s="48"/>
      <c r="E7" s="48"/>
      <c r="F7" s="48"/>
      <c r="G7" s="49"/>
      <c r="H7" s="49"/>
      <c r="I7" s="49"/>
    </row>
    <row r="8" spans="1:10" s="33" customFormat="1" ht="28.5" customHeight="1">
      <c r="A8" s="50">
        <v>1</v>
      </c>
      <c r="B8" s="162" t="s">
        <v>94</v>
      </c>
      <c r="C8" s="162" t="s">
        <v>44</v>
      </c>
      <c r="D8" s="55">
        <v>1486</v>
      </c>
      <c r="E8" s="63">
        <v>8.8979999999999997</v>
      </c>
      <c r="F8" s="57">
        <v>8</v>
      </c>
      <c r="G8" s="57">
        <v>35.590000000000003</v>
      </c>
      <c r="H8" s="52">
        <f>ROUND(G8*0.2359,2)</f>
        <v>8.4</v>
      </c>
      <c r="I8" s="53">
        <f t="shared" ref="I8:I71" si="0">G8+H8</f>
        <v>43.99</v>
      </c>
      <c r="J8" s="186"/>
    </row>
    <row r="9" spans="1:10" ht="33" customHeight="1">
      <c r="A9" s="54">
        <f>A8+1</f>
        <v>2</v>
      </c>
      <c r="B9" s="162" t="s">
        <v>88</v>
      </c>
      <c r="C9" s="162" t="s">
        <v>89</v>
      </c>
      <c r="D9" s="55">
        <v>1937</v>
      </c>
      <c r="E9" s="63">
        <v>11.599</v>
      </c>
      <c r="F9" s="57">
        <v>22</v>
      </c>
      <c r="G9" s="57">
        <v>127.59</v>
      </c>
      <c r="H9" s="52">
        <f t="shared" ref="H9:H12" si="1">ROUND(G9*0.2359,2)</f>
        <v>30.1</v>
      </c>
      <c r="I9" s="53">
        <f t="shared" si="0"/>
        <v>157.69</v>
      </c>
      <c r="J9" s="187"/>
    </row>
    <row r="10" spans="1:10" ht="31.5" customHeight="1">
      <c r="A10" s="54">
        <f t="shared" ref="A10:A73" si="2">A9+1</f>
        <v>3</v>
      </c>
      <c r="B10" s="162" t="s">
        <v>88</v>
      </c>
      <c r="C10" s="162" t="s">
        <v>38</v>
      </c>
      <c r="D10" s="55">
        <v>1883</v>
      </c>
      <c r="E10" s="63">
        <v>11.275</v>
      </c>
      <c r="F10" s="57">
        <v>16</v>
      </c>
      <c r="G10" s="57">
        <v>90.2</v>
      </c>
      <c r="H10" s="52">
        <f t="shared" si="1"/>
        <v>21.28</v>
      </c>
      <c r="I10" s="53">
        <f t="shared" si="0"/>
        <v>111.48</v>
      </c>
    </row>
    <row r="11" spans="1:10" ht="17.25" customHeight="1">
      <c r="A11" s="54">
        <f t="shared" si="2"/>
        <v>4</v>
      </c>
      <c r="B11" s="162" t="s">
        <v>88</v>
      </c>
      <c r="C11" s="162" t="s">
        <v>91</v>
      </c>
      <c r="D11" s="55">
        <v>2107</v>
      </c>
      <c r="E11" s="63">
        <v>12.618</v>
      </c>
      <c r="F11" s="57">
        <v>16</v>
      </c>
      <c r="G11" s="57">
        <v>100.94</v>
      </c>
      <c r="H11" s="52">
        <f t="shared" si="1"/>
        <v>23.81</v>
      </c>
      <c r="I11" s="53">
        <f t="shared" si="0"/>
        <v>124.75</v>
      </c>
    </row>
    <row r="12" spans="1:10" ht="26.4">
      <c r="A12" s="54">
        <f t="shared" si="2"/>
        <v>5</v>
      </c>
      <c r="B12" s="162" t="s">
        <v>55</v>
      </c>
      <c r="C12" s="162" t="s">
        <v>44</v>
      </c>
      <c r="D12" s="55">
        <v>1872</v>
      </c>
      <c r="E12" s="63">
        <v>11.21</v>
      </c>
      <c r="F12" s="57">
        <v>8</v>
      </c>
      <c r="G12" s="57">
        <v>44.84</v>
      </c>
      <c r="H12" s="52">
        <f t="shared" si="1"/>
        <v>10.58</v>
      </c>
      <c r="I12" s="53">
        <f t="shared" si="0"/>
        <v>55.42</v>
      </c>
    </row>
    <row r="13" spans="1:10" ht="26.4">
      <c r="A13" s="54">
        <f t="shared" si="2"/>
        <v>6</v>
      </c>
      <c r="B13" s="162" t="s">
        <v>55</v>
      </c>
      <c r="C13" s="162" t="s">
        <v>40</v>
      </c>
      <c r="D13" s="55">
        <v>1392</v>
      </c>
      <c r="E13" s="63">
        <v>8.3529999999999998</v>
      </c>
      <c r="F13" s="57">
        <v>16</v>
      </c>
      <c r="G13" s="57">
        <v>66.819999999999993</v>
      </c>
      <c r="H13" s="52">
        <f>ROUND(G13*0.2359,2)</f>
        <v>15.76</v>
      </c>
      <c r="I13" s="53">
        <f t="shared" si="0"/>
        <v>82.58</v>
      </c>
    </row>
    <row r="14" spans="1:10" ht="26.4">
      <c r="A14" s="54">
        <f t="shared" si="2"/>
        <v>7</v>
      </c>
      <c r="B14" s="162" t="s">
        <v>55</v>
      </c>
      <c r="C14" s="162" t="s">
        <v>40</v>
      </c>
      <c r="D14" s="55">
        <v>1392</v>
      </c>
      <c r="E14" s="63">
        <v>8.3360000000000003</v>
      </c>
      <c r="F14" s="57">
        <v>14</v>
      </c>
      <c r="G14" s="57">
        <v>58.35</v>
      </c>
      <c r="H14" s="52">
        <f t="shared" ref="H14:H77" si="3">ROUND(G14*0.2359,2)</f>
        <v>13.76</v>
      </c>
      <c r="I14" s="53">
        <f t="shared" si="0"/>
        <v>72.11</v>
      </c>
    </row>
    <row r="15" spans="1:10" ht="26.4">
      <c r="A15" s="54">
        <f t="shared" si="2"/>
        <v>8</v>
      </c>
      <c r="B15" s="162" t="s">
        <v>55</v>
      </c>
      <c r="C15" s="162" t="s">
        <v>40</v>
      </c>
      <c r="D15" s="55">
        <v>1332</v>
      </c>
      <c r="E15" s="63">
        <v>7.9749999999999996</v>
      </c>
      <c r="F15" s="57">
        <v>8</v>
      </c>
      <c r="G15" s="57">
        <v>31.9</v>
      </c>
      <c r="H15" s="52">
        <f t="shared" si="3"/>
        <v>7.53</v>
      </c>
      <c r="I15" s="53">
        <f t="shared" si="0"/>
        <v>39.43</v>
      </c>
    </row>
    <row r="16" spans="1:10" ht="26.4">
      <c r="A16" s="54">
        <f t="shared" si="2"/>
        <v>9</v>
      </c>
      <c r="B16" s="162" t="s">
        <v>81</v>
      </c>
      <c r="C16" s="162" t="s">
        <v>44</v>
      </c>
      <c r="D16" s="55">
        <v>1468</v>
      </c>
      <c r="E16" s="63">
        <v>8.8249999999999993</v>
      </c>
      <c r="F16" s="57">
        <v>8</v>
      </c>
      <c r="G16" s="57">
        <v>35.299999999999997</v>
      </c>
      <c r="H16" s="52">
        <f t="shared" si="3"/>
        <v>8.33</v>
      </c>
      <c r="I16" s="53">
        <f t="shared" si="0"/>
        <v>43.629999999999995</v>
      </c>
    </row>
    <row r="17" spans="1:10" s="33" customFormat="1" ht="26.4">
      <c r="A17" s="54">
        <f t="shared" si="2"/>
        <v>10</v>
      </c>
      <c r="B17" s="163" t="s">
        <v>81</v>
      </c>
      <c r="C17" s="163" t="s">
        <v>40</v>
      </c>
      <c r="D17" s="73">
        <v>1412</v>
      </c>
      <c r="E17" s="268">
        <v>8.4550000000000001</v>
      </c>
      <c r="F17" s="74">
        <v>8</v>
      </c>
      <c r="G17" s="74">
        <v>33.82</v>
      </c>
      <c r="H17" s="53">
        <f>ROUND(G17*0.2359,2)</f>
        <v>7.98</v>
      </c>
      <c r="I17" s="53">
        <f t="shared" si="0"/>
        <v>41.8</v>
      </c>
      <c r="J17" s="184"/>
    </row>
    <row r="18" spans="1:10" s="33" customFormat="1" ht="26.4">
      <c r="A18" s="54">
        <f t="shared" si="2"/>
        <v>11</v>
      </c>
      <c r="B18" s="163" t="s">
        <v>81</v>
      </c>
      <c r="C18" s="163" t="s">
        <v>40</v>
      </c>
      <c r="D18" s="73">
        <v>1392</v>
      </c>
      <c r="E18" s="268">
        <v>8.3350000000000009</v>
      </c>
      <c r="F18" s="74">
        <v>24</v>
      </c>
      <c r="G18" s="74">
        <v>100.02</v>
      </c>
      <c r="H18" s="53">
        <f>ROUND(G18*0.2359,2)</f>
        <v>23.59</v>
      </c>
      <c r="I18" s="53">
        <f t="shared" si="0"/>
        <v>123.61</v>
      </c>
      <c r="J18" s="184"/>
    </row>
    <row r="19" spans="1:10" s="33" customFormat="1" ht="26.4">
      <c r="A19" s="54">
        <f t="shared" si="2"/>
        <v>12</v>
      </c>
      <c r="B19" s="163" t="s">
        <v>81</v>
      </c>
      <c r="C19" s="163" t="s">
        <v>40</v>
      </c>
      <c r="D19" s="73">
        <v>1367</v>
      </c>
      <c r="E19" s="268">
        <v>8.1850000000000005</v>
      </c>
      <c r="F19" s="74">
        <v>8</v>
      </c>
      <c r="G19" s="74">
        <v>32.74</v>
      </c>
      <c r="H19" s="53">
        <f t="shared" si="3"/>
        <v>7.72</v>
      </c>
      <c r="I19" s="53">
        <f t="shared" si="0"/>
        <v>40.46</v>
      </c>
      <c r="J19" s="184"/>
    </row>
    <row r="20" spans="1:10" s="33" customFormat="1" ht="26.4">
      <c r="A20" s="54">
        <f t="shared" si="2"/>
        <v>13</v>
      </c>
      <c r="B20" s="163" t="s">
        <v>81</v>
      </c>
      <c r="C20" s="163" t="s">
        <v>42</v>
      </c>
      <c r="D20" s="73">
        <v>1444</v>
      </c>
      <c r="E20" s="268">
        <v>8.6479999999999997</v>
      </c>
      <c r="F20" s="74">
        <v>8</v>
      </c>
      <c r="G20" s="74">
        <v>34.590000000000003</v>
      </c>
      <c r="H20" s="53">
        <f t="shared" si="3"/>
        <v>8.16</v>
      </c>
      <c r="I20" s="53">
        <f t="shared" si="0"/>
        <v>42.75</v>
      </c>
      <c r="J20" s="184"/>
    </row>
    <row r="21" spans="1:10" s="33" customFormat="1" ht="26.4">
      <c r="A21" s="54">
        <f t="shared" si="2"/>
        <v>14</v>
      </c>
      <c r="B21" s="163" t="s">
        <v>81</v>
      </c>
      <c r="C21" s="163" t="s">
        <v>42</v>
      </c>
      <c r="D21" s="73">
        <v>1378</v>
      </c>
      <c r="E21" s="268">
        <v>8.2680000000000007</v>
      </c>
      <c r="F21" s="74">
        <v>16</v>
      </c>
      <c r="G21" s="74">
        <v>66.14</v>
      </c>
      <c r="H21" s="53">
        <f t="shared" si="3"/>
        <v>15.6</v>
      </c>
      <c r="I21" s="53">
        <f t="shared" si="0"/>
        <v>81.739999999999995</v>
      </c>
      <c r="J21" s="186"/>
    </row>
    <row r="22" spans="1:10" s="33" customFormat="1" ht="26.4">
      <c r="A22" s="54">
        <f t="shared" si="2"/>
        <v>15</v>
      </c>
      <c r="B22" s="163" t="s">
        <v>84</v>
      </c>
      <c r="C22" s="163" t="s">
        <v>42</v>
      </c>
      <c r="D22" s="73">
        <v>1418</v>
      </c>
      <c r="E22" s="268">
        <v>8.49</v>
      </c>
      <c r="F22" s="74">
        <v>8</v>
      </c>
      <c r="G22" s="74">
        <v>33.96</v>
      </c>
      <c r="H22" s="53">
        <f t="shared" si="3"/>
        <v>8.01</v>
      </c>
      <c r="I22" s="53">
        <f t="shared" si="0"/>
        <v>41.97</v>
      </c>
      <c r="J22" s="184"/>
    </row>
    <row r="23" spans="1:10" s="33" customFormat="1" ht="26.4">
      <c r="A23" s="54">
        <f t="shared" si="2"/>
        <v>16</v>
      </c>
      <c r="B23" s="163" t="s">
        <v>84</v>
      </c>
      <c r="C23" s="163" t="s">
        <v>40</v>
      </c>
      <c r="D23" s="73">
        <v>1412</v>
      </c>
      <c r="E23" s="268">
        <v>8.49</v>
      </c>
      <c r="F23" s="74">
        <v>2</v>
      </c>
      <c r="G23" s="74">
        <v>8.49</v>
      </c>
      <c r="H23" s="53">
        <f t="shared" si="3"/>
        <v>2</v>
      </c>
      <c r="I23" s="53">
        <f t="shared" si="0"/>
        <v>10.49</v>
      </c>
      <c r="J23" s="186"/>
    </row>
    <row r="24" spans="1:10" s="33" customFormat="1" ht="26.4">
      <c r="A24" s="54">
        <f t="shared" si="2"/>
        <v>17</v>
      </c>
      <c r="B24" s="163" t="s">
        <v>84</v>
      </c>
      <c r="C24" s="163" t="s">
        <v>40</v>
      </c>
      <c r="D24" s="73">
        <v>1327</v>
      </c>
      <c r="E24" s="268">
        <v>7.9459999999999997</v>
      </c>
      <c r="F24" s="74">
        <v>16</v>
      </c>
      <c r="G24" s="74">
        <v>63.57</v>
      </c>
      <c r="H24" s="53">
        <f t="shared" si="3"/>
        <v>15</v>
      </c>
      <c r="I24" s="53">
        <f t="shared" si="0"/>
        <v>78.569999999999993</v>
      </c>
      <c r="J24" s="186"/>
    </row>
    <row r="25" spans="1:10" s="33" customFormat="1" ht="26.4">
      <c r="A25" s="54">
        <f t="shared" si="2"/>
        <v>18</v>
      </c>
      <c r="B25" s="163" t="s">
        <v>84</v>
      </c>
      <c r="C25" s="163" t="s">
        <v>42</v>
      </c>
      <c r="D25" s="73">
        <v>1464</v>
      </c>
      <c r="E25" s="268">
        <v>8.7650000000000006</v>
      </c>
      <c r="F25" s="74">
        <v>8</v>
      </c>
      <c r="G25" s="74">
        <v>35.06</v>
      </c>
      <c r="H25" s="53">
        <f t="shared" si="3"/>
        <v>8.27</v>
      </c>
      <c r="I25" s="53">
        <f t="shared" si="0"/>
        <v>43.33</v>
      </c>
      <c r="J25" s="184"/>
    </row>
    <row r="26" spans="1:10" s="33" customFormat="1" ht="26.4">
      <c r="A26" s="54">
        <f t="shared" si="2"/>
        <v>19</v>
      </c>
      <c r="B26" s="163" t="s">
        <v>84</v>
      </c>
      <c r="C26" s="163" t="s">
        <v>42</v>
      </c>
      <c r="D26" s="73">
        <v>1398</v>
      </c>
      <c r="E26" s="268">
        <v>8.3699999999999992</v>
      </c>
      <c r="F26" s="74">
        <v>8</v>
      </c>
      <c r="G26" s="74">
        <v>33.479999999999997</v>
      </c>
      <c r="H26" s="53">
        <f t="shared" si="3"/>
        <v>7.9</v>
      </c>
      <c r="I26" s="53">
        <f t="shared" si="0"/>
        <v>41.379999999999995</v>
      </c>
      <c r="J26" s="186"/>
    </row>
    <row r="27" spans="1:10" s="33" customFormat="1" ht="26.4">
      <c r="A27" s="54">
        <f t="shared" si="2"/>
        <v>20</v>
      </c>
      <c r="B27" s="163" t="s">
        <v>84</v>
      </c>
      <c r="C27" s="163" t="s">
        <v>40</v>
      </c>
      <c r="D27" s="73">
        <v>1327</v>
      </c>
      <c r="E27" s="268">
        <v>7.9459999999999997</v>
      </c>
      <c r="F27" s="74">
        <v>16</v>
      </c>
      <c r="G27" s="74">
        <v>63.57</v>
      </c>
      <c r="H27" s="53">
        <f t="shared" si="3"/>
        <v>15</v>
      </c>
      <c r="I27" s="53">
        <f t="shared" si="0"/>
        <v>78.569999999999993</v>
      </c>
      <c r="J27" s="184"/>
    </row>
    <row r="28" spans="1:10" s="33" customFormat="1" ht="26.4">
      <c r="A28" s="54">
        <f t="shared" si="2"/>
        <v>21</v>
      </c>
      <c r="B28" s="163" t="s">
        <v>84</v>
      </c>
      <c r="C28" s="163" t="s">
        <v>40</v>
      </c>
      <c r="D28" s="73">
        <v>1332</v>
      </c>
      <c r="E28" s="268">
        <v>7.976</v>
      </c>
      <c r="F28" s="74">
        <v>32</v>
      </c>
      <c r="G28" s="74">
        <v>127.62</v>
      </c>
      <c r="H28" s="53">
        <f t="shared" si="3"/>
        <v>30.11</v>
      </c>
      <c r="I28" s="53">
        <f t="shared" si="0"/>
        <v>157.73000000000002</v>
      </c>
      <c r="J28" s="184"/>
    </row>
    <row r="29" spans="1:10" s="33" customFormat="1" ht="26.4">
      <c r="A29" s="54">
        <f t="shared" si="2"/>
        <v>22</v>
      </c>
      <c r="B29" s="163" t="s">
        <v>90</v>
      </c>
      <c r="C29" s="163" t="s">
        <v>40</v>
      </c>
      <c r="D29" s="73">
        <v>1392</v>
      </c>
      <c r="E29" s="268">
        <v>8.3629999999999995</v>
      </c>
      <c r="F29" s="74">
        <v>8</v>
      </c>
      <c r="G29" s="74">
        <v>33.450000000000003</v>
      </c>
      <c r="H29" s="53">
        <f>ROUNDDOWN(G29*0.2359,2)</f>
        <v>7.89</v>
      </c>
      <c r="I29" s="53">
        <f t="shared" si="0"/>
        <v>41.34</v>
      </c>
      <c r="J29" s="184"/>
    </row>
    <row r="30" spans="1:10" s="33" customFormat="1" ht="26.4">
      <c r="A30" s="54">
        <f t="shared" si="2"/>
        <v>23</v>
      </c>
      <c r="B30" s="163" t="s">
        <v>90</v>
      </c>
      <c r="C30" s="163" t="s">
        <v>42</v>
      </c>
      <c r="D30" s="73">
        <v>1584</v>
      </c>
      <c r="E30" s="268">
        <v>9.4849999999999994</v>
      </c>
      <c r="F30" s="74">
        <v>24</v>
      </c>
      <c r="G30" s="74">
        <v>113.82</v>
      </c>
      <c r="H30" s="53">
        <v>24.97</v>
      </c>
      <c r="I30" s="53">
        <f t="shared" si="0"/>
        <v>138.79</v>
      </c>
      <c r="J30" s="184" t="s">
        <v>155</v>
      </c>
    </row>
    <row r="31" spans="1:10" s="33" customFormat="1" ht="26.4">
      <c r="A31" s="54">
        <f t="shared" si="2"/>
        <v>24</v>
      </c>
      <c r="B31" s="163" t="s">
        <v>90</v>
      </c>
      <c r="C31" s="163" t="s">
        <v>42</v>
      </c>
      <c r="D31" s="73">
        <v>1418</v>
      </c>
      <c r="E31" s="268">
        <v>8.4909999999999997</v>
      </c>
      <c r="F31" s="74">
        <v>16</v>
      </c>
      <c r="G31" s="74">
        <v>67.930000000000007</v>
      </c>
      <c r="H31" s="53">
        <f t="shared" si="3"/>
        <v>16.02</v>
      </c>
      <c r="I31" s="53">
        <f t="shared" si="0"/>
        <v>83.95</v>
      </c>
      <c r="J31" s="184"/>
    </row>
    <row r="32" spans="1:10" s="33" customFormat="1" ht="26.4">
      <c r="A32" s="54">
        <f t="shared" si="2"/>
        <v>25</v>
      </c>
      <c r="B32" s="163" t="s">
        <v>90</v>
      </c>
      <c r="C32" s="163" t="s">
        <v>40</v>
      </c>
      <c r="D32" s="73">
        <v>1387</v>
      </c>
      <c r="E32" s="268">
        <v>8.3140000000000001</v>
      </c>
      <c r="F32" s="74">
        <v>24</v>
      </c>
      <c r="G32" s="74">
        <v>99.77</v>
      </c>
      <c r="H32" s="53">
        <f t="shared" si="3"/>
        <v>23.54</v>
      </c>
      <c r="I32" s="53">
        <f t="shared" si="0"/>
        <v>123.31</v>
      </c>
      <c r="J32" s="184"/>
    </row>
    <row r="33" spans="1:10" s="33" customFormat="1" ht="26.4">
      <c r="A33" s="54">
        <f t="shared" si="2"/>
        <v>26</v>
      </c>
      <c r="B33" s="163" t="s">
        <v>90</v>
      </c>
      <c r="C33" s="163" t="s">
        <v>40</v>
      </c>
      <c r="D33" s="73">
        <v>1372</v>
      </c>
      <c r="E33" s="268">
        <v>8.2159999999999993</v>
      </c>
      <c r="F33" s="74">
        <v>16</v>
      </c>
      <c r="G33" s="74">
        <v>65.73</v>
      </c>
      <c r="H33" s="53">
        <f t="shared" si="3"/>
        <v>15.51</v>
      </c>
      <c r="I33" s="53">
        <f t="shared" si="0"/>
        <v>81.240000000000009</v>
      </c>
      <c r="J33" s="184"/>
    </row>
    <row r="34" spans="1:10" s="33" customFormat="1" ht="26.4">
      <c r="A34" s="54">
        <f t="shared" si="2"/>
        <v>27</v>
      </c>
      <c r="B34" s="163" t="s">
        <v>90</v>
      </c>
      <c r="C34" s="163" t="s">
        <v>40</v>
      </c>
      <c r="D34" s="73">
        <v>1352</v>
      </c>
      <c r="E34" s="268">
        <v>8.0950000000000006</v>
      </c>
      <c r="F34" s="74">
        <v>8</v>
      </c>
      <c r="G34" s="74">
        <v>32.380000000000003</v>
      </c>
      <c r="H34" s="53">
        <f t="shared" si="3"/>
        <v>7.64</v>
      </c>
      <c r="I34" s="53">
        <f t="shared" si="0"/>
        <v>40.020000000000003</v>
      </c>
      <c r="J34" s="184"/>
    </row>
    <row r="35" spans="1:10" s="33" customFormat="1" ht="26.4">
      <c r="A35" s="54">
        <f t="shared" si="2"/>
        <v>28</v>
      </c>
      <c r="B35" s="163" t="s">
        <v>86</v>
      </c>
      <c r="C35" s="163" t="s">
        <v>40</v>
      </c>
      <c r="D35" s="73">
        <v>1387</v>
      </c>
      <c r="E35" s="268">
        <v>8.3089999999999993</v>
      </c>
      <c r="F35" s="74">
        <v>18</v>
      </c>
      <c r="G35" s="74">
        <v>74.78</v>
      </c>
      <c r="H35" s="53">
        <f t="shared" si="3"/>
        <v>17.64</v>
      </c>
      <c r="I35" s="53">
        <f t="shared" si="0"/>
        <v>92.42</v>
      </c>
      <c r="J35" s="184"/>
    </row>
    <row r="36" spans="1:10" s="33" customFormat="1" ht="24.75" customHeight="1">
      <c r="A36" s="54">
        <f t="shared" si="2"/>
        <v>29</v>
      </c>
      <c r="B36" s="163" t="s">
        <v>86</v>
      </c>
      <c r="C36" s="163" t="s">
        <v>40</v>
      </c>
      <c r="D36" s="73">
        <v>1392</v>
      </c>
      <c r="E36" s="268">
        <v>8.3350000000000009</v>
      </c>
      <c r="F36" s="74">
        <v>8</v>
      </c>
      <c r="G36" s="74">
        <v>33.340000000000003</v>
      </c>
      <c r="H36" s="53">
        <f>ROUNDUP(G36*0.2359,2)</f>
        <v>7.87</v>
      </c>
      <c r="I36" s="53">
        <f t="shared" si="0"/>
        <v>41.21</v>
      </c>
      <c r="J36" s="184"/>
    </row>
    <row r="37" spans="1:10" s="33" customFormat="1" ht="26.4">
      <c r="A37" s="50">
        <f t="shared" si="2"/>
        <v>30</v>
      </c>
      <c r="B37" s="163" t="s">
        <v>86</v>
      </c>
      <c r="C37" s="163" t="s">
        <v>44</v>
      </c>
      <c r="D37" s="73">
        <v>1762</v>
      </c>
      <c r="E37" s="268">
        <v>10.55</v>
      </c>
      <c r="F37" s="74">
        <v>8</v>
      </c>
      <c r="G37" s="74">
        <v>42.2</v>
      </c>
      <c r="H37" s="53">
        <f>ROUNDDOWN(G37*0.2359,2)</f>
        <v>9.9499999999999993</v>
      </c>
      <c r="I37" s="53">
        <f t="shared" si="0"/>
        <v>52.150000000000006</v>
      </c>
      <c r="J37" s="188"/>
    </row>
    <row r="38" spans="1:10" s="33" customFormat="1" ht="26.4">
      <c r="A38" s="54">
        <f t="shared" si="2"/>
        <v>31</v>
      </c>
      <c r="B38" s="163" t="s">
        <v>86</v>
      </c>
      <c r="C38" s="163" t="s">
        <v>42</v>
      </c>
      <c r="D38" s="73">
        <v>1444</v>
      </c>
      <c r="E38" s="268">
        <v>8.6479999999999997</v>
      </c>
      <c r="F38" s="74">
        <v>16</v>
      </c>
      <c r="G38" s="74">
        <v>69.180000000000007</v>
      </c>
      <c r="H38" s="53">
        <f t="shared" si="3"/>
        <v>16.32</v>
      </c>
      <c r="I38" s="53">
        <f t="shared" si="0"/>
        <v>85.5</v>
      </c>
      <c r="J38" s="184"/>
    </row>
    <row r="39" spans="1:10" s="33" customFormat="1" ht="26.4">
      <c r="A39" s="54">
        <f t="shared" si="2"/>
        <v>32</v>
      </c>
      <c r="B39" s="163" t="s">
        <v>86</v>
      </c>
      <c r="C39" s="163" t="s">
        <v>40</v>
      </c>
      <c r="D39" s="73">
        <v>1392</v>
      </c>
      <c r="E39" s="268">
        <v>8.3420000000000005</v>
      </c>
      <c r="F39" s="74">
        <v>10</v>
      </c>
      <c r="G39" s="74">
        <v>41.71</v>
      </c>
      <c r="H39" s="53">
        <f t="shared" si="3"/>
        <v>9.84</v>
      </c>
      <c r="I39" s="53">
        <f t="shared" si="0"/>
        <v>51.55</v>
      </c>
      <c r="J39" s="184"/>
    </row>
    <row r="40" spans="1:10" s="33" customFormat="1" ht="26.4">
      <c r="A40" s="54">
        <f t="shared" si="2"/>
        <v>33</v>
      </c>
      <c r="B40" s="163" t="s">
        <v>86</v>
      </c>
      <c r="C40" s="163" t="s">
        <v>42</v>
      </c>
      <c r="D40" s="73">
        <v>1464</v>
      </c>
      <c r="E40" s="268">
        <v>8.7840000000000007</v>
      </c>
      <c r="F40" s="74">
        <v>16</v>
      </c>
      <c r="G40" s="74">
        <v>70.27</v>
      </c>
      <c r="H40" s="53">
        <f t="shared" si="3"/>
        <v>16.579999999999998</v>
      </c>
      <c r="I40" s="53">
        <f t="shared" si="0"/>
        <v>86.85</v>
      </c>
      <c r="J40" s="184"/>
    </row>
    <row r="41" spans="1:10" s="33" customFormat="1" ht="26.4">
      <c r="A41" s="54">
        <f t="shared" si="2"/>
        <v>34</v>
      </c>
      <c r="B41" s="163" t="s">
        <v>86</v>
      </c>
      <c r="C41" s="163" t="s">
        <v>42</v>
      </c>
      <c r="D41" s="73">
        <v>1398</v>
      </c>
      <c r="E41" s="268">
        <v>8.3699999999999992</v>
      </c>
      <c r="F41" s="74">
        <v>8</v>
      </c>
      <c r="G41" s="74">
        <v>33.479999999999997</v>
      </c>
      <c r="H41" s="53">
        <f t="shared" si="3"/>
        <v>7.9</v>
      </c>
      <c r="I41" s="53">
        <f t="shared" si="0"/>
        <v>41.379999999999995</v>
      </c>
      <c r="J41" s="184"/>
    </row>
    <row r="42" spans="1:10" s="33" customFormat="1" ht="26.4">
      <c r="A42" s="54">
        <f t="shared" si="2"/>
        <v>35</v>
      </c>
      <c r="B42" s="163" t="s">
        <v>86</v>
      </c>
      <c r="C42" s="163" t="s">
        <v>40</v>
      </c>
      <c r="D42" s="73">
        <v>1352</v>
      </c>
      <c r="E42" s="268">
        <v>8.0960000000000001</v>
      </c>
      <c r="F42" s="74">
        <v>16</v>
      </c>
      <c r="G42" s="74">
        <v>64.77</v>
      </c>
      <c r="H42" s="53">
        <f t="shared" si="3"/>
        <v>15.28</v>
      </c>
      <c r="I42" s="53">
        <f t="shared" si="0"/>
        <v>80.05</v>
      </c>
      <c r="J42" s="184"/>
    </row>
    <row r="43" spans="1:10" s="33" customFormat="1" ht="26.4">
      <c r="A43" s="54">
        <f t="shared" si="2"/>
        <v>36</v>
      </c>
      <c r="B43" s="163" t="s">
        <v>86</v>
      </c>
      <c r="C43" s="163" t="s">
        <v>40</v>
      </c>
      <c r="D43" s="73">
        <v>1352</v>
      </c>
      <c r="E43" s="268">
        <v>8.1300000000000008</v>
      </c>
      <c r="F43" s="74">
        <v>2</v>
      </c>
      <c r="G43" s="74">
        <v>8.1300000000000008</v>
      </c>
      <c r="H43" s="53">
        <f t="shared" si="3"/>
        <v>1.92</v>
      </c>
      <c r="I43" s="53">
        <f t="shared" si="0"/>
        <v>10.050000000000001</v>
      </c>
      <c r="J43" s="184"/>
    </row>
    <row r="44" spans="1:10" s="33" customFormat="1" ht="26.4">
      <c r="A44" s="54">
        <f t="shared" si="2"/>
        <v>37</v>
      </c>
      <c r="B44" s="163" t="s">
        <v>86</v>
      </c>
      <c r="C44" s="163" t="s">
        <v>40</v>
      </c>
      <c r="D44" s="73">
        <v>1312</v>
      </c>
      <c r="E44" s="268">
        <v>7.8550000000000004</v>
      </c>
      <c r="F44" s="74">
        <v>8</v>
      </c>
      <c r="G44" s="74">
        <v>31.42</v>
      </c>
      <c r="H44" s="53">
        <f t="shared" si="3"/>
        <v>7.41</v>
      </c>
      <c r="I44" s="53">
        <f t="shared" si="0"/>
        <v>38.83</v>
      </c>
      <c r="J44" s="184"/>
    </row>
    <row r="45" spans="1:10" s="33" customFormat="1" ht="26.4">
      <c r="A45" s="54">
        <f t="shared" si="2"/>
        <v>38</v>
      </c>
      <c r="B45" s="163" t="s">
        <v>56</v>
      </c>
      <c r="C45" s="163" t="s">
        <v>44</v>
      </c>
      <c r="D45" s="73">
        <v>1448</v>
      </c>
      <c r="E45" s="268">
        <v>8.6709999999999994</v>
      </c>
      <c r="F45" s="74">
        <v>22</v>
      </c>
      <c r="G45" s="74">
        <v>95.38</v>
      </c>
      <c r="H45" s="53">
        <f t="shared" si="3"/>
        <v>22.5</v>
      </c>
      <c r="I45" s="53">
        <f t="shared" si="0"/>
        <v>117.88</v>
      </c>
      <c r="J45" s="184"/>
    </row>
    <row r="46" spans="1:10" s="33" customFormat="1" ht="26.4">
      <c r="A46" s="54">
        <f t="shared" si="2"/>
        <v>39</v>
      </c>
      <c r="B46" s="163" t="s">
        <v>56</v>
      </c>
      <c r="C46" s="163" t="s">
        <v>42</v>
      </c>
      <c r="D46" s="73">
        <v>1259</v>
      </c>
      <c r="E46" s="268">
        <v>7.54</v>
      </c>
      <c r="F46" s="74">
        <v>8</v>
      </c>
      <c r="G46" s="74">
        <v>30.16</v>
      </c>
      <c r="H46" s="53">
        <f t="shared" si="3"/>
        <v>7.11</v>
      </c>
      <c r="I46" s="53">
        <f t="shared" si="0"/>
        <v>37.270000000000003</v>
      </c>
      <c r="J46" s="184"/>
    </row>
    <row r="47" spans="1:10" s="33" customFormat="1" ht="26.4">
      <c r="A47" s="54">
        <f t="shared" si="2"/>
        <v>40</v>
      </c>
      <c r="B47" s="163" t="s">
        <v>56</v>
      </c>
      <c r="C47" s="163" t="s">
        <v>40</v>
      </c>
      <c r="D47" s="73">
        <v>1243</v>
      </c>
      <c r="E47" s="268">
        <v>7.4429999999999996</v>
      </c>
      <c r="F47" s="74">
        <v>8</v>
      </c>
      <c r="G47" s="74">
        <v>29.77</v>
      </c>
      <c r="H47" s="53">
        <f t="shared" si="3"/>
        <v>7.02</v>
      </c>
      <c r="I47" s="53">
        <f t="shared" si="0"/>
        <v>36.79</v>
      </c>
      <c r="J47" s="184"/>
    </row>
    <row r="48" spans="1:10" s="33" customFormat="1" ht="26.4">
      <c r="A48" s="54">
        <f t="shared" si="2"/>
        <v>41</v>
      </c>
      <c r="B48" s="163" t="s">
        <v>56</v>
      </c>
      <c r="C48" s="163" t="s">
        <v>42</v>
      </c>
      <c r="D48" s="73">
        <v>1279</v>
      </c>
      <c r="E48" s="268">
        <v>7.66</v>
      </c>
      <c r="F48" s="74">
        <v>8</v>
      </c>
      <c r="G48" s="74">
        <v>30.64</v>
      </c>
      <c r="H48" s="53">
        <f t="shared" si="3"/>
        <v>7.23</v>
      </c>
      <c r="I48" s="53">
        <f t="shared" si="0"/>
        <v>37.870000000000005</v>
      </c>
      <c r="J48" s="184"/>
    </row>
    <row r="49" spans="1:10" s="33" customFormat="1" ht="26.4">
      <c r="A49" s="54">
        <f t="shared" si="2"/>
        <v>42</v>
      </c>
      <c r="B49" s="163" t="s">
        <v>56</v>
      </c>
      <c r="C49" s="163" t="s">
        <v>42</v>
      </c>
      <c r="D49" s="73">
        <v>1235</v>
      </c>
      <c r="E49" s="268">
        <v>7.3949999999999996</v>
      </c>
      <c r="F49" s="74">
        <v>24</v>
      </c>
      <c r="G49" s="74">
        <v>88.74</v>
      </c>
      <c r="H49" s="53">
        <f t="shared" si="3"/>
        <v>20.93</v>
      </c>
      <c r="I49" s="53">
        <f t="shared" si="0"/>
        <v>109.66999999999999</v>
      </c>
      <c r="J49" s="184"/>
    </row>
    <row r="50" spans="1:10" s="33" customFormat="1" ht="26.4">
      <c r="A50" s="54">
        <f t="shared" si="2"/>
        <v>43</v>
      </c>
      <c r="B50" s="163" t="s">
        <v>56</v>
      </c>
      <c r="C50" s="163" t="s">
        <v>40</v>
      </c>
      <c r="D50" s="73">
        <v>1223</v>
      </c>
      <c r="E50" s="268">
        <v>7.335</v>
      </c>
      <c r="F50" s="74">
        <v>16</v>
      </c>
      <c r="G50" s="74">
        <v>58.68</v>
      </c>
      <c r="H50" s="53">
        <f t="shared" si="3"/>
        <v>13.84</v>
      </c>
      <c r="I50" s="53">
        <f t="shared" si="0"/>
        <v>72.52</v>
      </c>
      <c r="J50" s="184"/>
    </row>
    <row r="51" spans="1:10" s="33" customFormat="1" ht="26.4">
      <c r="A51" s="54">
        <f t="shared" si="2"/>
        <v>44</v>
      </c>
      <c r="B51" s="163" t="s">
        <v>56</v>
      </c>
      <c r="C51" s="163" t="s">
        <v>40</v>
      </c>
      <c r="D51" s="73">
        <v>1180</v>
      </c>
      <c r="E51" s="268">
        <v>7.0650000000000004</v>
      </c>
      <c r="F51" s="74">
        <v>8</v>
      </c>
      <c r="G51" s="74">
        <v>28.26</v>
      </c>
      <c r="H51" s="53">
        <f>ROUNDUP(G51*0.2359,2)</f>
        <v>6.67</v>
      </c>
      <c r="I51" s="53">
        <f t="shared" si="0"/>
        <v>34.93</v>
      </c>
      <c r="J51" s="184"/>
    </row>
    <row r="52" spans="1:10" s="33" customFormat="1" ht="26.4">
      <c r="A52" s="54">
        <f t="shared" si="2"/>
        <v>45</v>
      </c>
      <c r="B52" s="163" t="s">
        <v>50</v>
      </c>
      <c r="C52" s="163" t="s">
        <v>42</v>
      </c>
      <c r="D52" s="73">
        <v>1255</v>
      </c>
      <c r="E52" s="268">
        <v>7.5149999999999997</v>
      </c>
      <c r="F52" s="74">
        <v>16</v>
      </c>
      <c r="G52" s="74">
        <v>60.12</v>
      </c>
      <c r="H52" s="53">
        <f t="shared" si="3"/>
        <v>14.18</v>
      </c>
      <c r="I52" s="53">
        <f t="shared" si="0"/>
        <v>74.3</v>
      </c>
      <c r="J52" s="184"/>
    </row>
    <row r="53" spans="1:10" s="33" customFormat="1" ht="26.4">
      <c r="A53" s="54">
        <f t="shared" si="2"/>
        <v>46</v>
      </c>
      <c r="B53" s="163" t="s">
        <v>50</v>
      </c>
      <c r="C53" s="163" t="s">
        <v>40</v>
      </c>
      <c r="D53" s="73">
        <v>1243</v>
      </c>
      <c r="E53" s="268">
        <v>7.4429999999999996</v>
      </c>
      <c r="F53" s="74">
        <v>8</v>
      </c>
      <c r="G53" s="74">
        <v>29.77</v>
      </c>
      <c r="H53" s="53">
        <f t="shared" si="3"/>
        <v>7.02</v>
      </c>
      <c r="I53" s="53">
        <f t="shared" si="0"/>
        <v>36.79</v>
      </c>
      <c r="J53" s="184"/>
    </row>
    <row r="54" spans="1:10" s="33" customFormat="1" ht="26.4">
      <c r="A54" s="54">
        <f t="shared" si="2"/>
        <v>47</v>
      </c>
      <c r="B54" s="163" t="s">
        <v>50</v>
      </c>
      <c r="C54" s="163" t="s">
        <v>40</v>
      </c>
      <c r="D54" s="73">
        <v>1263</v>
      </c>
      <c r="E54" s="268">
        <v>7.5629999999999997</v>
      </c>
      <c r="F54" s="74">
        <v>8</v>
      </c>
      <c r="G54" s="74">
        <v>30.25</v>
      </c>
      <c r="H54" s="53">
        <f t="shared" si="3"/>
        <v>7.14</v>
      </c>
      <c r="I54" s="53">
        <f t="shared" si="0"/>
        <v>37.39</v>
      </c>
      <c r="J54" s="184"/>
    </row>
    <row r="55" spans="1:10" s="33" customFormat="1" ht="26.4">
      <c r="A55" s="54">
        <f t="shared" si="2"/>
        <v>48</v>
      </c>
      <c r="B55" s="163" t="s">
        <v>50</v>
      </c>
      <c r="C55" s="163" t="s">
        <v>44</v>
      </c>
      <c r="D55" s="73">
        <v>1255</v>
      </c>
      <c r="E55" s="268">
        <v>7.5149999999999997</v>
      </c>
      <c r="F55" s="74">
        <v>16</v>
      </c>
      <c r="G55" s="74">
        <v>60.12</v>
      </c>
      <c r="H55" s="53">
        <f t="shared" si="3"/>
        <v>14.18</v>
      </c>
      <c r="I55" s="53">
        <f t="shared" si="0"/>
        <v>74.3</v>
      </c>
      <c r="J55" s="184"/>
    </row>
    <row r="56" spans="1:10" s="33" customFormat="1" ht="26.4">
      <c r="A56" s="54">
        <f t="shared" si="2"/>
        <v>49</v>
      </c>
      <c r="B56" s="163" t="s">
        <v>50</v>
      </c>
      <c r="C56" s="163" t="s">
        <v>42</v>
      </c>
      <c r="D56" s="73">
        <v>1235</v>
      </c>
      <c r="E56" s="268">
        <v>7.3949999999999996</v>
      </c>
      <c r="F56" s="74">
        <v>8</v>
      </c>
      <c r="G56" s="74">
        <v>29.58</v>
      </c>
      <c r="H56" s="53">
        <f t="shared" si="3"/>
        <v>6.98</v>
      </c>
      <c r="I56" s="53">
        <f t="shared" si="0"/>
        <v>36.56</v>
      </c>
      <c r="J56" s="184"/>
    </row>
    <row r="57" spans="1:10" s="33" customFormat="1" ht="26.4">
      <c r="A57" s="54">
        <f t="shared" si="2"/>
        <v>50</v>
      </c>
      <c r="B57" s="163" t="s">
        <v>50</v>
      </c>
      <c r="C57" s="163" t="s">
        <v>40</v>
      </c>
      <c r="D57" s="73">
        <v>1240</v>
      </c>
      <c r="E57" s="268">
        <v>7.4249999999999998</v>
      </c>
      <c r="F57" s="74">
        <v>8</v>
      </c>
      <c r="G57" s="74">
        <v>29.7</v>
      </c>
      <c r="H57" s="53">
        <f t="shared" si="3"/>
        <v>7.01</v>
      </c>
      <c r="I57" s="53">
        <f t="shared" si="0"/>
        <v>36.71</v>
      </c>
      <c r="J57" s="184"/>
    </row>
    <row r="58" spans="1:10" s="33" customFormat="1" ht="26.4">
      <c r="A58" s="54">
        <f t="shared" si="2"/>
        <v>51</v>
      </c>
      <c r="B58" s="163" t="s">
        <v>50</v>
      </c>
      <c r="C58" s="163" t="s">
        <v>42</v>
      </c>
      <c r="D58" s="73">
        <v>1279</v>
      </c>
      <c r="E58" s="268">
        <v>7.66</v>
      </c>
      <c r="F58" s="74">
        <v>8</v>
      </c>
      <c r="G58" s="74">
        <v>30.64</v>
      </c>
      <c r="H58" s="53">
        <f t="shared" si="3"/>
        <v>7.23</v>
      </c>
      <c r="I58" s="53">
        <f t="shared" si="0"/>
        <v>37.870000000000005</v>
      </c>
      <c r="J58" s="184"/>
    </row>
    <row r="59" spans="1:10" s="33" customFormat="1" ht="26.4">
      <c r="A59" s="54">
        <f t="shared" si="2"/>
        <v>52</v>
      </c>
      <c r="B59" s="163" t="s">
        <v>50</v>
      </c>
      <c r="C59" s="163" t="s">
        <v>42</v>
      </c>
      <c r="D59" s="73">
        <v>1235</v>
      </c>
      <c r="E59" s="268">
        <v>7.3949999999999996</v>
      </c>
      <c r="F59" s="74">
        <v>8</v>
      </c>
      <c r="G59" s="74">
        <v>29.58</v>
      </c>
      <c r="H59" s="53">
        <f t="shared" si="3"/>
        <v>6.98</v>
      </c>
      <c r="I59" s="53">
        <f t="shared" si="0"/>
        <v>36.56</v>
      </c>
      <c r="J59" s="184"/>
    </row>
    <row r="60" spans="1:10" s="33" customFormat="1" ht="26.4">
      <c r="A60" s="54">
        <f t="shared" si="2"/>
        <v>53</v>
      </c>
      <c r="B60" s="163" t="s">
        <v>50</v>
      </c>
      <c r="C60" s="163" t="s">
        <v>40</v>
      </c>
      <c r="D60" s="73">
        <v>1263</v>
      </c>
      <c r="E60" s="268">
        <v>7.5750000000000002</v>
      </c>
      <c r="F60" s="74">
        <v>16</v>
      </c>
      <c r="G60" s="74">
        <v>60.6</v>
      </c>
      <c r="H60" s="53">
        <f t="shared" si="3"/>
        <v>14.3</v>
      </c>
      <c r="I60" s="53">
        <f t="shared" si="0"/>
        <v>74.900000000000006</v>
      </c>
      <c r="J60" s="184"/>
    </row>
    <row r="61" spans="1:10" s="33" customFormat="1" ht="26.4">
      <c r="A61" s="54">
        <f t="shared" si="2"/>
        <v>54</v>
      </c>
      <c r="B61" s="163" t="s">
        <v>50</v>
      </c>
      <c r="C61" s="163" t="s">
        <v>40</v>
      </c>
      <c r="D61" s="73">
        <v>1223</v>
      </c>
      <c r="E61" s="268">
        <v>7.3449999999999998</v>
      </c>
      <c r="F61" s="74">
        <v>8</v>
      </c>
      <c r="G61" s="74">
        <v>29.38</v>
      </c>
      <c r="H61" s="53">
        <f t="shared" si="3"/>
        <v>6.93</v>
      </c>
      <c r="I61" s="53">
        <f t="shared" si="0"/>
        <v>36.31</v>
      </c>
      <c r="J61" s="184"/>
    </row>
    <row r="62" spans="1:10" s="33" customFormat="1" ht="26.4">
      <c r="A62" s="54">
        <f t="shared" si="2"/>
        <v>55</v>
      </c>
      <c r="B62" s="163" t="s">
        <v>50</v>
      </c>
      <c r="C62" s="163" t="s">
        <v>42</v>
      </c>
      <c r="D62" s="73">
        <v>1215</v>
      </c>
      <c r="E62" s="268">
        <v>7.2750000000000004</v>
      </c>
      <c r="F62" s="74">
        <v>8</v>
      </c>
      <c r="G62" s="74">
        <v>29.1</v>
      </c>
      <c r="H62" s="53">
        <f>ROUNDDOWN(G62*0.2359,2)</f>
        <v>6.86</v>
      </c>
      <c r="I62" s="53">
        <f t="shared" si="0"/>
        <v>35.96</v>
      </c>
      <c r="J62" s="184"/>
    </row>
    <row r="63" spans="1:10" s="33" customFormat="1" ht="26.4">
      <c r="A63" s="54">
        <f t="shared" si="2"/>
        <v>56</v>
      </c>
      <c r="B63" s="163" t="s">
        <v>50</v>
      </c>
      <c r="C63" s="163" t="s">
        <v>40</v>
      </c>
      <c r="D63" s="73">
        <v>1180</v>
      </c>
      <c r="E63" s="268">
        <v>7.0650000000000004</v>
      </c>
      <c r="F63" s="74">
        <v>8</v>
      </c>
      <c r="G63" s="74">
        <v>28.26</v>
      </c>
      <c r="H63" s="53">
        <f t="shared" si="3"/>
        <v>6.67</v>
      </c>
      <c r="I63" s="53">
        <f t="shared" si="0"/>
        <v>34.93</v>
      </c>
      <c r="J63" s="184"/>
    </row>
    <row r="64" spans="1:10" s="33" customFormat="1" ht="26.4">
      <c r="A64" s="54">
        <f t="shared" si="2"/>
        <v>57</v>
      </c>
      <c r="B64" s="163" t="s">
        <v>59</v>
      </c>
      <c r="C64" s="163" t="s">
        <v>40</v>
      </c>
      <c r="D64" s="73">
        <v>1240</v>
      </c>
      <c r="E64" s="268">
        <v>7.4249999999999998</v>
      </c>
      <c r="F64" s="74">
        <v>8</v>
      </c>
      <c r="G64" s="74">
        <v>29.7</v>
      </c>
      <c r="H64" s="53">
        <f t="shared" si="3"/>
        <v>7.01</v>
      </c>
      <c r="I64" s="53">
        <f t="shared" si="0"/>
        <v>36.71</v>
      </c>
      <c r="J64" s="184"/>
    </row>
    <row r="65" spans="1:10" s="33" customFormat="1" ht="26.4">
      <c r="A65" s="54">
        <f t="shared" si="2"/>
        <v>58</v>
      </c>
      <c r="B65" s="163" t="s">
        <v>59</v>
      </c>
      <c r="C65" s="163" t="s">
        <v>42</v>
      </c>
      <c r="D65" s="73">
        <v>1235</v>
      </c>
      <c r="E65" s="268">
        <v>7.3949999999999996</v>
      </c>
      <c r="F65" s="74">
        <v>24</v>
      </c>
      <c r="G65" s="74">
        <v>88.74</v>
      </c>
      <c r="H65" s="53">
        <f t="shared" si="3"/>
        <v>20.93</v>
      </c>
      <c r="I65" s="53">
        <f t="shared" si="0"/>
        <v>109.66999999999999</v>
      </c>
      <c r="J65" s="184"/>
    </row>
    <row r="66" spans="1:10" s="33" customFormat="1" ht="26.4">
      <c r="A66" s="54">
        <f t="shared" si="2"/>
        <v>59</v>
      </c>
      <c r="B66" s="163" t="s">
        <v>59</v>
      </c>
      <c r="C66" s="163" t="s">
        <v>42</v>
      </c>
      <c r="D66" s="73">
        <v>1255</v>
      </c>
      <c r="E66" s="268">
        <v>7.5149999999999997</v>
      </c>
      <c r="F66" s="74">
        <v>32</v>
      </c>
      <c r="G66" s="74">
        <v>120.24</v>
      </c>
      <c r="H66" s="53">
        <f>ROUNDDOWN(G66*0.2359,2)</f>
        <v>28.36</v>
      </c>
      <c r="I66" s="53">
        <f t="shared" si="0"/>
        <v>148.6</v>
      </c>
      <c r="J66" s="184"/>
    </row>
    <row r="67" spans="1:10" s="33" customFormat="1" ht="26.4">
      <c r="A67" s="54">
        <f t="shared" si="2"/>
        <v>60</v>
      </c>
      <c r="B67" s="163" t="s">
        <v>59</v>
      </c>
      <c r="C67" s="163" t="s">
        <v>44</v>
      </c>
      <c r="D67" s="73">
        <v>1255</v>
      </c>
      <c r="E67" s="268">
        <v>7.516</v>
      </c>
      <c r="F67" s="74">
        <v>14</v>
      </c>
      <c r="G67" s="74">
        <v>52.61</v>
      </c>
      <c r="H67" s="53">
        <f t="shared" si="3"/>
        <v>12.41</v>
      </c>
      <c r="I67" s="53">
        <f t="shared" si="0"/>
        <v>65.02</v>
      </c>
      <c r="J67" s="184"/>
    </row>
    <row r="68" spans="1:10" s="33" customFormat="1" ht="26.4">
      <c r="A68" s="54">
        <f t="shared" si="2"/>
        <v>61</v>
      </c>
      <c r="B68" s="163" t="s">
        <v>59</v>
      </c>
      <c r="C68" s="163" t="s">
        <v>42</v>
      </c>
      <c r="D68" s="73">
        <v>1215</v>
      </c>
      <c r="E68" s="268">
        <v>7.2750000000000004</v>
      </c>
      <c r="F68" s="74">
        <v>8</v>
      </c>
      <c r="G68" s="74">
        <v>29.1</v>
      </c>
      <c r="H68" s="53">
        <f t="shared" si="3"/>
        <v>6.86</v>
      </c>
      <c r="I68" s="53">
        <f t="shared" si="0"/>
        <v>35.96</v>
      </c>
      <c r="J68" s="184"/>
    </row>
    <row r="69" spans="1:10" s="33" customFormat="1" ht="26.4">
      <c r="A69" s="54">
        <f t="shared" si="2"/>
        <v>62</v>
      </c>
      <c r="B69" s="163" t="s">
        <v>59</v>
      </c>
      <c r="C69" s="163" t="s">
        <v>40</v>
      </c>
      <c r="D69" s="73">
        <v>1223</v>
      </c>
      <c r="E69" s="268">
        <v>7.3230000000000004</v>
      </c>
      <c r="F69" s="74">
        <v>8</v>
      </c>
      <c r="G69" s="74">
        <v>29.29</v>
      </c>
      <c r="H69" s="53">
        <f t="shared" si="3"/>
        <v>6.91</v>
      </c>
      <c r="I69" s="53">
        <f t="shared" si="0"/>
        <v>36.200000000000003</v>
      </c>
      <c r="J69" s="184"/>
    </row>
    <row r="70" spans="1:10" s="33" customFormat="1" ht="26.4">
      <c r="A70" s="54">
        <f t="shared" si="2"/>
        <v>63</v>
      </c>
      <c r="B70" s="163" t="s">
        <v>59</v>
      </c>
      <c r="C70" s="163" t="s">
        <v>42</v>
      </c>
      <c r="D70" s="73">
        <v>1239</v>
      </c>
      <c r="E70" s="268">
        <v>7.4189999999999996</v>
      </c>
      <c r="F70" s="74">
        <v>32</v>
      </c>
      <c r="G70" s="74">
        <v>118.7</v>
      </c>
      <c r="H70" s="53">
        <f t="shared" si="3"/>
        <v>28</v>
      </c>
      <c r="I70" s="53">
        <f t="shared" si="0"/>
        <v>146.69999999999999</v>
      </c>
      <c r="J70" s="184"/>
    </row>
    <row r="71" spans="1:10" s="33" customFormat="1" ht="26.4">
      <c r="A71" s="54">
        <f t="shared" si="2"/>
        <v>64</v>
      </c>
      <c r="B71" s="163" t="s">
        <v>59</v>
      </c>
      <c r="C71" s="163" t="s">
        <v>40</v>
      </c>
      <c r="D71" s="73">
        <v>1183</v>
      </c>
      <c r="E71" s="268">
        <v>7.085</v>
      </c>
      <c r="F71" s="74">
        <v>8</v>
      </c>
      <c r="G71" s="74">
        <v>28.34</v>
      </c>
      <c r="H71" s="53">
        <f t="shared" si="3"/>
        <v>6.69</v>
      </c>
      <c r="I71" s="53">
        <f t="shared" si="0"/>
        <v>35.03</v>
      </c>
      <c r="J71" s="184"/>
    </row>
    <row r="72" spans="1:10" s="33" customFormat="1" ht="26.4">
      <c r="A72" s="54">
        <f t="shared" si="2"/>
        <v>65</v>
      </c>
      <c r="B72" s="163" t="s">
        <v>69</v>
      </c>
      <c r="C72" s="163" t="s">
        <v>40</v>
      </c>
      <c r="D72" s="73">
        <v>1220</v>
      </c>
      <c r="E72" s="268">
        <v>7.3049999999999997</v>
      </c>
      <c r="F72" s="74">
        <v>8</v>
      </c>
      <c r="G72" s="74">
        <v>29.22</v>
      </c>
      <c r="H72" s="53">
        <f t="shared" si="3"/>
        <v>6.89</v>
      </c>
      <c r="I72" s="53">
        <f t="shared" ref="I72:I135" si="4">G72+H72</f>
        <v>36.11</v>
      </c>
      <c r="J72" s="184"/>
    </row>
    <row r="73" spans="1:10" s="33" customFormat="1" ht="26.4">
      <c r="A73" s="54">
        <f t="shared" si="2"/>
        <v>66</v>
      </c>
      <c r="B73" s="163" t="s">
        <v>69</v>
      </c>
      <c r="C73" s="163" t="s">
        <v>40</v>
      </c>
      <c r="D73" s="73">
        <v>1268</v>
      </c>
      <c r="E73" s="268">
        <v>7.593</v>
      </c>
      <c r="F73" s="74">
        <v>16</v>
      </c>
      <c r="G73" s="74">
        <v>60.74</v>
      </c>
      <c r="H73" s="53">
        <f t="shared" si="3"/>
        <v>14.33</v>
      </c>
      <c r="I73" s="53">
        <f t="shared" si="4"/>
        <v>75.070000000000007</v>
      </c>
      <c r="J73" s="184"/>
    </row>
    <row r="74" spans="1:10" s="33" customFormat="1" ht="26.4">
      <c r="A74" s="54">
        <f t="shared" ref="A74:A137" si="5">A73+1</f>
        <v>67</v>
      </c>
      <c r="B74" s="163" t="s">
        <v>69</v>
      </c>
      <c r="C74" s="163" t="s">
        <v>40</v>
      </c>
      <c r="D74" s="73">
        <v>1180</v>
      </c>
      <c r="E74" s="268">
        <v>7.0650000000000004</v>
      </c>
      <c r="F74" s="74">
        <v>8</v>
      </c>
      <c r="G74" s="74">
        <v>28.26</v>
      </c>
      <c r="H74" s="53">
        <f>ROUND(G74*0.2359,2)</f>
        <v>6.67</v>
      </c>
      <c r="I74" s="53">
        <f t="shared" si="4"/>
        <v>34.93</v>
      </c>
      <c r="J74" s="184"/>
    </row>
    <row r="75" spans="1:10" s="33" customFormat="1" ht="26.4">
      <c r="A75" s="54">
        <f t="shared" si="5"/>
        <v>68</v>
      </c>
      <c r="B75" s="163" t="s">
        <v>69</v>
      </c>
      <c r="C75" s="163" t="s">
        <v>40</v>
      </c>
      <c r="D75" s="73">
        <v>1203</v>
      </c>
      <c r="E75" s="268">
        <v>7.2050000000000001</v>
      </c>
      <c r="F75" s="74">
        <v>8</v>
      </c>
      <c r="G75" s="74">
        <v>28.82</v>
      </c>
      <c r="H75" s="53">
        <f t="shared" si="3"/>
        <v>6.8</v>
      </c>
      <c r="I75" s="53">
        <f t="shared" si="4"/>
        <v>35.619999999999997</v>
      </c>
      <c r="J75" s="184"/>
    </row>
    <row r="76" spans="1:10" s="33" customFormat="1" ht="26.4">
      <c r="A76" s="54">
        <f t="shared" si="5"/>
        <v>69</v>
      </c>
      <c r="B76" s="163" t="s">
        <v>48</v>
      </c>
      <c r="C76" s="163" t="s">
        <v>40</v>
      </c>
      <c r="D76" s="73">
        <v>1240</v>
      </c>
      <c r="E76" s="268">
        <v>7.4249999999999998</v>
      </c>
      <c r="F76" s="74">
        <v>8</v>
      </c>
      <c r="G76" s="74">
        <v>29.7</v>
      </c>
      <c r="H76" s="53">
        <f t="shared" si="3"/>
        <v>7.01</v>
      </c>
      <c r="I76" s="53">
        <f t="shared" si="4"/>
        <v>36.71</v>
      </c>
      <c r="J76" s="184"/>
    </row>
    <row r="77" spans="1:10" s="33" customFormat="1" ht="26.4">
      <c r="A77" s="54">
        <f t="shared" si="5"/>
        <v>70</v>
      </c>
      <c r="B77" s="163" t="s">
        <v>48</v>
      </c>
      <c r="C77" s="163" t="s">
        <v>42</v>
      </c>
      <c r="D77" s="73">
        <v>1279</v>
      </c>
      <c r="E77" s="268">
        <v>7.6589999999999998</v>
      </c>
      <c r="F77" s="74">
        <v>24</v>
      </c>
      <c r="G77" s="74">
        <v>91.91</v>
      </c>
      <c r="H77" s="53">
        <f t="shared" si="3"/>
        <v>21.68</v>
      </c>
      <c r="I77" s="53">
        <f t="shared" si="4"/>
        <v>113.59</v>
      </c>
      <c r="J77" s="184"/>
    </row>
    <row r="78" spans="1:10" s="33" customFormat="1" ht="26.4">
      <c r="A78" s="54">
        <f t="shared" si="5"/>
        <v>71</v>
      </c>
      <c r="B78" s="163" t="s">
        <v>48</v>
      </c>
      <c r="C78" s="163" t="s">
        <v>42</v>
      </c>
      <c r="D78" s="73">
        <v>1255</v>
      </c>
      <c r="E78" s="268">
        <v>7.5149999999999997</v>
      </c>
      <c r="F78" s="74">
        <v>16</v>
      </c>
      <c r="G78" s="74">
        <v>60.12</v>
      </c>
      <c r="H78" s="53">
        <f>ROUND(G78*0.2359,2)</f>
        <v>14.18</v>
      </c>
      <c r="I78" s="53">
        <f t="shared" si="4"/>
        <v>74.3</v>
      </c>
      <c r="J78" s="184"/>
    </row>
    <row r="79" spans="1:10" s="33" customFormat="1" ht="26.4">
      <c r="A79" s="54">
        <f t="shared" si="5"/>
        <v>72</v>
      </c>
      <c r="B79" s="163" t="s">
        <v>48</v>
      </c>
      <c r="C79" s="163" t="s">
        <v>42</v>
      </c>
      <c r="D79" s="73">
        <v>1239</v>
      </c>
      <c r="E79" s="268">
        <v>7.45</v>
      </c>
      <c r="F79" s="74">
        <v>8</v>
      </c>
      <c r="G79" s="74">
        <v>29.8</v>
      </c>
      <c r="H79" s="53">
        <f t="shared" ref="H79:H142" si="6">ROUND(G79*0.2359,2)</f>
        <v>7.03</v>
      </c>
      <c r="I79" s="53">
        <f t="shared" si="4"/>
        <v>36.83</v>
      </c>
      <c r="J79" s="184"/>
    </row>
    <row r="80" spans="1:10" s="33" customFormat="1" ht="26.4">
      <c r="A80" s="54">
        <f t="shared" si="5"/>
        <v>73</v>
      </c>
      <c r="B80" s="163" t="s">
        <v>48</v>
      </c>
      <c r="C80" s="163" t="s">
        <v>40</v>
      </c>
      <c r="D80" s="73">
        <v>1240</v>
      </c>
      <c r="E80" s="268">
        <v>7.4249999999999998</v>
      </c>
      <c r="F80" s="74">
        <v>8</v>
      </c>
      <c r="G80" s="74">
        <v>29.7</v>
      </c>
      <c r="H80" s="53">
        <f t="shared" si="6"/>
        <v>7.01</v>
      </c>
      <c r="I80" s="53">
        <f t="shared" si="4"/>
        <v>36.71</v>
      </c>
      <c r="J80" s="184"/>
    </row>
    <row r="81" spans="1:10" s="33" customFormat="1" ht="26.4">
      <c r="A81" s="54">
        <f t="shared" si="5"/>
        <v>74</v>
      </c>
      <c r="B81" s="163" t="s">
        <v>48</v>
      </c>
      <c r="C81" s="163" t="s">
        <v>42</v>
      </c>
      <c r="D81" s="73">
        <v>1235</v>
      </c>
      <c r="E81" s="268">
        <v>7.3949999999999996</v>
      </c>
      <c r="F81" s="74">
        <v>8</v>
      </c>
      <c r="G81" s="74">
        <v>29.58</v>
      </c>
      <c r="H81" s="53">
        <f t="shared" si="6"/>
        <v>6.98</v>
      </c>
      <c r="I81" s="53">
        <f t="shared" si="4"/>
        <v>36.56</v>
      </c>
      <c r="J81" s="184"/>
    </row>
    <row r="82" spans="1:10" s="33" customFormat="1" ht="26.4">
      <c r="A82" s="54">
        <f t="shared" si="5"/>
        <v>75</v>
      </c>
      <c r="B82" s="163" t="s">
        <v>48</v>
      </c>
      <c r="C82" s="163" t="s">
        <v>44</v>
      </c>
      <c r="D82" s="73">
        <v>1239</v>
      </c>
      <c r="E82" s="268">
        <v>7.42</v>
      </c>
      <c r="F82" s="74">
        <v>8</v>
      </c>
      <c r="G82" s="74">
        <v>29.68</v>
      </c>
      <c r="H82" s="53">
        <f t="shared" si="6"/>
        <v>7</v>
      </c>
      <c r="I82" s="53">
        <f t="shared" si="4"/>
        <v>36.68</v>
      </c>
      <c r="J82" s="184"/>
    </row>
    <row r="83" spans="1:10" s="33" customFormat="1" ht="26.4">
      <c r="A83" s="54">
        <f t="shared" si="5"/>
        <v>76</v>
      </c>
      <c r="B83" s="163" t="s">
        <v>48</v>
      </c>
      <c r="C83" s="163" t="s">
        <v>40</v>
      </c>
      <c r="D83" s="73">
        <v>1240</v>
      </c>
      <c r="E83" s="268">
        <v>7.4249999999999998</v>
      </c>
      <c r="F83" s="74">
        <v>8</v>
      </c>
      <c r="G83" s="74">
        <v>29.7</v>
      </c>
      <c r="H83" s="53">
        <f t="shared" si="6"/>
        <v>7.01</v>
      </c>
      <c r="I83" s="53">
        <f t="shared" si="4"/>
        <v>36.71</v>
      </c>
      <c r="J83" s="184"/>
    </row>
    <row r="84" spans="1:10" s="33" customFormat="1" ht="26.4">
      <c r="A84" s="54">
        <f t="shared" si="5"/>
        <v>77</v>
      </c>
      <c r="B84" s="163" t="s">
        <v>48</v>
      </c>
      <c r="C84" s="163" t="s">
        <v>40</v>
      </c>
      <c r="D84" s="73">
        <v>1180</v>
      </c>
      <c r="E84" s="268">
        <v>7.0759999999999996</v>
      </c>
      <c r="F84" s="74">
        <v>24</v>
      </c>
      <c r="G84" s="74">
        <v>84.91</v>
      </c>
      <c r="H84" s="53">
        <f t="shared" si="6"/>
        <v>20.03</v>
      </c>
      <c r="I84" s="53">
        <f t="shared" si="4"/>
        <v>104.94</v>
      </c>
      <c r="J84" s="184"/>
    </row>
    <row r="85" spans="1:10" s="33" customFormat="1" ht="26.4">
      <c r="A85" s="54">
        <f t="shared" si="5"/>
        <v>78</v>
      </c>
      <c r="B85" s="163" t="s">
        <v>48</v>
      </c>
      <c r="C85" s="163" t="s">
        <v>40</v>
      </c>
      <c r="D85" s="73">
        <v>1183</v>
      </c>
      <c r="E85" s="268">
        <v>7.085</v>
      </c>
      <c r="F85" s="74">
        <v>8</v>
      </c>
      <c r="G85" s="74">
        <v>28.34</v>
      </c>
      <c r="H85" s="53">
        <f t="shared" si="6"/>
        <v>6.69</v>
      </c>
      <c r="I85" s="53">
        <f t="shared" si="4"/>
        <v>35.03</v>
      </c>
      <c r="J85" s="184"/>
    </row>
    <row r="86" spans="1:10" s="33" customFormat="1" ht="26.4">
      <c r="A86" s="54">
        <f t="shared" si="5"/>
        <v>79</v>
      </c>
      <c r="B86" s="163" t="s">
        <v>46</v>
      </c>
      <c r="C86" s="163" t="s">
        <v>40</v>
      </c>
      <c r="D86" s="73">
        <v>1220</v>
      </c>
      <c r="E86" s="268">
        <v>7.3049999999999997</v>
      </c>
      <c r="F86" s="74">
        <v>24</v>
      </c>
      <c r="G86" s="74">
        <v>87.66</v>
      </c>
      <c r="H86" s="53">
        <f t="shared" si="6"/>
        <v>20.68</v>
      </c>
      <c r="I86" s="53">
        <f t="shared" si="4"/>
        <v>108.34</v>
      </c>
      <c r="J86" s="184"/>
    </row>
    <row r="87" spans="1:10" s="33" customFormat="1" ht="26.4">
      <c r="A87" s="54">
        <f t="shared" si="5"/>
        <v>80</v>
      </c>
      <c r="B87" s="163" t="s">
        <v>46</v>
      </c>
      <c r="C87" s="163" t="s">
        <v>40</v>
      </c>
      <c r="D87" s="73">
        <v>1240</v>
      </c>
      <c r="E87" s="268">
        <v>7.4249999999999998</v>
      </c>
      <c r="F87" s="74">
        <v>8</v>
      </c>
      <c r="G87" s="74">
        <v>29.7</v>
      </c>
      <c r="H87" s="53">
        <f t="shared" si="6"/>
        <v>7.01</v>
      </c>
      <c r="I87" s="53">
        <f t="shared" si="4"/>
        <v>36.71</v>
      </c>
      <c r="J87" s="184"/>
    </row>
    <row r="88" spans="1:10" s="33" customFormat="1" ht="26.4">
      <c r="A88" s="54">
        <f t="shared" si="5"/>
        <v>81</v>
      </c>
      <c r="B88" s="163" t="s">
        <v>46</v>
      </c>
      <c r="C88" s="163" t="s">
        <v>42</v>
      </c>
      <c r="D88" s="73">
        <v>1255</v>
      </c>
      <c r="E88" s="268">
        <v>7.5149999999999997</v>
      </c>
      <c r="F88" s="74">
        <v>8</v>
      </c>
      <c r="G88" s="74">
        <v>30.06</v>
      </c>
      <c r="H88" s="53">
        <f t="shared" si="6"/>
        <v>7.09</v>
      </c>
      <c r="I88" s="53">
        <f t="shared" si="4"/>
        <v>37.15</v>
      </c>
      <c r="J88" s="184"/>
    </row>
    <row r="89" spans="1:10" s="33" customFormat="1" ht="26.4">
      <c r="A89" s="54">
        <f t="shared" si="5"/>
        <v>82</v>
      </c>
      <c r="B89" s="163" t="s">
        <v>46</v>
      </c>
      <c r="C89" s="163" t="s">
        <v>40</v>
      </c>
      <c r="D89" s="73">
        <v>1240</v>
      </c>
      <c r="E89" s="268">
        <v>7.4249999999999998</v>
      </c>
      <c r="F89" s="74">
        <v>24</v>
      </c>
      <c r="G89" s="74">
        <v>89.1</v>
      </c>
      <c r="H89" s="53">
        <f t="shared" si="6"/>
        <v>21.02</v>
      </c>
      <c r="I89" s="53">
        <f t="shared" si="4"/>
        <v>110.11999999999999</v>
      </c>
      <c r="J89" s="184"/>
    </row>
    <row r="90" spans="1:10" s="33" customFormat="1" ht="26.4">
      <c r="A90" s="54">
        <f t="shared" si="5"/>
        <v>83</v>
      </c>
      <c r="B90" s="163" t="s">
        <v>46</v>
      </c>
      <c r="C90" s="163" t="s">
        <v>40</v>
      </c>
      <c r="D90" s="73">
        <v>1220</v>
      </c>
      <c r="E90" s="268">
        <v>7.3049999999999997</v>
      </c>
      <c r="F90" s="74">
        <v>24</v>
      </c>
      <c r="G90" s="74">
        <v>87.66</v>
      </c>
      <c r="H90" s="53">
        <f t="shared" si="6"/>
        <v>20.68</v>
      </c>
      <c r="I90" s="53">
        <f t="shared" si="4"/>
        <v>108.34</v>
      </c>
      <c r="J90" s="184"/>
    </row>
    <row r="91" spans="1:10" s="33" customFormat="1" ht="26.4">
      <c r="A91" s="54">
        <f t="shared" si="5"/>
        <v>84</v>
      </c>
      <c r="B91" s="163" t="s">
        <v>65</v>
      </c>
      <c r="C91" s="163" t="s">
        <v>40</v>
      </c>
      <c r="D91" s="73">
        <v>1220</v>
      </c>
      <c r="E91" s="268">
        <v>7.3049999999999997</v>
      </c>
      <c r="F91" s="74">
        <v>16</v>
      </c>
      <c r="G91" s="74">
        <v>58.44</v>
      </c>
      <c r="H91" s="53">
        <f t="shared" si="6"/>
        <v>13.79</v>
      </c>
      <c r="I91" s="53">
        <f t="shared" si="4"/>
        <v>72.22999999999999</v>
      </c>
      <c r="J91" s="184"/>
    </row>
    <row r="92" spans="1:10" s="33" customFormat="1" ht="26.4">
      <c r="A92" s="54">
        <f t="shared" si="5"/>
        <v>85</v>
      </c>
      <c r="B92" s="163" t="s">
        <v>65</v>
      </c>
      <c r="C92" s="163" t="s">
        <v>40</v>
      </c>
      <c r="D92" s="73">
        <v>1263</v>
      </c>
      <c r="E92" s="268">
        <v>7.5780000000000003</v>
      </c>
      <c r="F92" s="74">
        <v>16</v>
      </c>
      <c r="G92" s="74">
        <v>60.62</v>
      </c>
      <c r="H92" s="53">
        <f t="shared" si="6"/>
        <v>14.3</v>
      </c>
      <c r="I92" s="53">
        <f t="shared" si="4"/>
        <v>74.92</v>
      </c>
      <c r="J92" s="184"/>
    </row>
    <row r="93" spans="1:10" s="33" customFormat="1" ht="26.4">
      <c r="A93" s="54">
        <f t="shared" si="5"/>
        <v>86</v>
      </c>
      <c r="B93" s="163" t="s">
        <v>65</v>
      </c>
      <c r="C93" s="163" t="s">
        <v>40</v>
      </c>
      <c r="D93" s="73">
        <v>1263</v>
      </c>
      <c r="E93" s="268">
        <v>7.5629999999999997</v>
      </c>
      <c r="F93" s="74">
        <v>8</v>
      </c>
      <c r="G93" s="74">
        <v>30.25</v>
      </c>
      <c r="H93" s="53">
        <f>ROUNDDOWN(G93*0.2359,2)-0.01</f>
        <v>7.12</v>
      </c>
      <c r="I93" s="53">
        <f t="shared" si="4"/>
        <v>37.369999999999997</v>
      </c>
      <c r="J93" s="184"/>
    </row>
    <row r="94" spans="1:10" s="33" customFormat="1" ht="26.4">
      <c r="A94" s="54">
        <f t="shared" si="5"/>
        <v>87</v>
      </c>
      <c r="B94" s="163" t="s">
        <v>65</v>
      </c>
      <c r="C94" s="163" t="s">
        <v>42</v>
      </c>
      <c r="D94" s="73">
        <v>1255</v>
      </c>
      <c r="E94" s="268">
        <v>7.5149999999999997</v>
      </c>
      <c r="F94" s="74">
        <v>16</v>
      </c>
      <c r="G94" s="74">
        <v>60.12</v>
      </c>
      <c r="H94" s="53">
        <f>ROUNDUP(G94*0.2359,2)</f>
        <v>14.19</v>
      </c>
      <c r="I94" s="53">
        <f t="shared" si="4"/>
        <v>74.31</v>
      </c>
      <c r="J94" s="184"/>
    </row>
    <row r="95" spans="1:10" s="33" customFormat="1" ht="26.4">
      <c r="A95" s="54">
        <f t="shared" si="5"/>
        <v>88</v>
      </c>
      <c r="B95" s="163" t="s">
        <v>65</v>
      </c>
      <c r="C95" s="163" t="s">
        <v>44</v>
      </c>
      <c r="D95" s="73">
        <v>1838</v>
      </c>
      <c r="E95" s="268">
        <v>11.016999999999999</v>
      </c>
      <c r="F95" s="74">
        <v>32</v>
      </c>
      <c r="G95" s="74">
        <v>176.27</v>
      </c>
      <c r="H95" s="53">
        <f t="shared" si="6"/>
        <v>41.58</v>
      </c>
      <c r="I95" s="53">
        <f t="shared" si="4"/>
        <v>217.85000000000002</v>
      </c>
      <c r="J95" s="184"/>
    </row>
    <row r="96" spans="1:10" s="33" customFormat="1" ht="26.4">
      <c r="A96" s="54">
        <f t="shared" si="5"/>
        <v>89</v>
      </c>
      <c r="B96" s="163" t="s">
        <v>65</v>
      </c>
      <c r="C96" s="163" t="s">
        <v>42</v>
      </c>
      <c r="D96" s="73">
        <v>1235</v>
      </c>
      <c r="E96" s="268">
        <v>7.4249999999999998</v>
      </c>
      <c r="F96" s="74">
        <v>8</v>
      </c>
      <c r="G96" s="74">
        <v>29.7</v>
      </c>
      <c r="H96" s="53">
        <f t="shared" si="6"/>
        <v>7.01</v>
      </c>
      <c r="I96" s="53">
        <f t="shared" si="4"/>
        <v>36.71</v>
      </c>
      <c r="J96" s="184"/>
    </row>
    <row r="97" spans="1:10" s="33" customFormat="1" ht="26.4">
      <c r="A97" s="54">
        <f t="shared" si="5"/>
        <v>90</v>
      </c>
      <c r="B97" s="163" t="s">
        <v>65</v>
      </c>
      <c r="C97" s="163" t="s">
        <v>40</v>
      </c>
      <c r="D97" s="73">
        <v>1200</v>
      </c>
      <c r="E97" s="268">
        <v>7.1859999999999999</v>
      </c>
      <c r="F97" s="74">
        <v>16</v>
      </c>
      <c r="G97" s="74">
        <v>57.49</v>
      </c>
      <c r="H97" s="53">
        <f t="shared" si="6"/>
        <v>13.56</v>
      </c>
      <c r="I97" s="53">
        <f t="shared" si="4"/>
        <v>71.05</v>
      </c>
      <c r="J97" s="184"/>
    </row>
    <row r="98" spans="1:10" s="33" customFormat="1" ht="26.4">
      <c r="A98" s="54">
        <f t="shared" si="5"/>
        <v>91</v>
      </c>
      <c r="B98" s="163" t="s">
        <v>65</v>
      </c>
      <c r="C98" s="163" t="s">
        <v>40</v>
      </c>
      <c r="D98" s="73">
        <v>1200</v>
      </c>
      <c r="E98" s="268">
        <v>7.2</v>
      </c>
      <c r="F98" s="74">
        <v>16</v>
      </c>
      <c r="G98" s="74">
        <v>57.6</v>
      </c>
      <c r="H98" s="53">
        <f t="shared" si="6"/>
        <v>13.59</v>
      </c>
      <c r="I98" s="53">
        <f t="shared" si="4"/>
        <v>71.19</v>
      </c>
      <c r="J98" s="184"/>
    </row>
    <row r="99" spans="1:10" s="33" customFormat="1" ht="26.4">
      <c r="A99" s="54">
        <f t="shared" si="5"/>
        <v>92</v>
      </c>
      <c r="B99" s="163" t="s">
        <v>54</v>
      </c>
      <c r="C99" s="163" t="s">
        <v>42</v>
      </c>
      <c r="D99" s="73">
        <v>1255</v>
      </c>
      <c r="E99" s="268">
        <v>7.5179999999999998</v>
      </c>
      <c r="F99" s="74">
        <v>26</v>
      </c>
      <c r="G99" s="74">
        <v>97.73</v>
      </c>
      <c r="H99" s="53">
        <f t="shared" si="6"/>
        <v>23.05</v>
      </c>
      <c r="I99" s="53">
        <f t="shared" si="4"/>
        <v>120.78</v>
      </c>
      <c r="J99" s="184"/>
    </row>
    <row r="100" spans="1:10" s="33" customFormat="1" ht="26.4">
      <c r="A100" s="54">
        <f t="shared" si="5"/>
        <v>93</v>
      </c>
      <c r="B100" s="163" t="s">
        <v>54</v>
      </c>
      <c r="C100" s="163" t="s">
        <v>42</v>
      </c>
      <c r="D100" s="73">
        <v>1215</v>
      </c>
      <c r="E100" s="268">
        <v>7.2789999999999999</v>
      </c>
      <c r="F100" s="74">
        <v>18</v>
      </c>
      <c r="G100" s="74">
        <v>65.510000000000005</v>
      </c>
      <c r="H100" s="53">
        <f t="shared" si="6"/>
        <v>15.45</v>
      </c>
      <c r="I100" s="53">
        <f t="shared" si="4"/>
        <v>80.960000000000008</v>
      </c>
      <c r="J100" s="184"/>
    </row>
    <row r="101" spans="1:10" s="33" customFormat="1" ht="26.4">
      <c r="A101" s="54">
        <f t="shared" si="5"/>
        <v>94</v>
      </c>
      <c r="B101" s="163" t="s">
        <v>54</v>
      </c>
      <c r="C101" s="163" t="s">
        <v>40</v>
      </c>
      <c r="D101" s="73">
        <v>1200</v>
      </c>
      <c r="E101" s="268">
        <v>7.1849999999999996</v>
      </c>
      <c r="F101" s="74">
        <v>8</v>
      </c>
      <c r="G101" s="74">
        <v>28.74</v>
      </c>
      <c r="H101" s="53">
        <f t="shared" si="6"/>
        <v>6.78</v>
      </c>
      <c r="I101" s="53">
        <f t="shared" si="4"/>
        <v>35.519999999999996</v>
      </c>
      <c r="J101" s="184"/>
    </row>
    <row r="102" spans="1:10" s="33" customFormat="1" ht="26.4">
      <c r="A102" s="54">
        <f t="shared" si="5"/>
        <v>95</v>
      </c>
      <c r="B102" s="163" t="s">
        <v>54</v>
      </c>
      <c r="C102" s="163" t="s">
        <v>44</v>
      </c>
      <c r="D102" s="73">
        <v>1232</v>
      </c>
      <c r="E102" s="268">
        <v>7.3840000000000003</v>
      </c>
      <c r="F102" s="74">
        <v>10</v>
      </c>
      <c r="G102" s="74">
        <v>36.92</v>
      </c>
      <c r="H102" s="53">
        <f t="shared" si="6"/>
        <v>8.7100000000000009</v>
      </c>
      <c r="I102" s="53">
        <f t="shared" si="4"/>
        <v>45.63</v>
      </c>
      <c r="J102" s="184"/>
    </row>
    <row r="103" spans="1:10" s="33" customFormat="1" ht="26.4">
      <c r="A103" s="54">
        <f t="shared" si="5"/>
        <v>96</v>
      </c>
      <c r="B103" s="163" t="s">
        <v>41</v>
      </c>
      <c r="C103" s="163" t="s">
        <v>42</v>
      </c>
      <c r="D103" s="73">
        <v>1255</v>
      </c>
      <c r="E103" s="268">
        <v>7.5149999999999997</v>
      </c>
      <c r="F103" s="74">
        <v>8</v>
      </c>
      <c r="G103" s="74">
        <v>30.06</v>
      </c>
      <c r="H103" s="53">
        <f t="shared" si="6"/>
        <v>7.09</v>
      </c>
      <c r="I103" s="53">
        <f t="shared" si="4"/>
        <v>37.15</v>
      </c>
      <c r="J103" s="184"/>
    </row>
    <row r="104" spans="1:10" s="33" customFormat="1" ht="26.4">
      <c r="A104" s="54">
        <f t="shared" si="5"/>
        <v>97</v>
      </c>
      <c r="B104" s="163" t="s">
        <v>41</v>
      </c>
      <c r="C104" s="163" t="s">
        <v>44</v>
      </c>
      <c r="D104" s="73">
        <v>1208</v>
      </c>
      <c r="E104" s="268">
        <v>7.2430000000000003</v>
      </c>
      <c r="F104" s="74">
        <v>24</v>
      </c>
      <c r="G104" s="74">
        <v>86.92</v>
      </c>
      <c r="H104" s="53">
        <f t="shared" si="6"/>
        <v>20.5</v>
      </c>
      <c r="I104" s="53">
        <f t="shared" si="4"/>
        <v>107.42</v>
      </c>
      <c r="J104" s="184"/>
    </row>
    <row r="105" spans="1:10" s="33" customFormat="1" ht="26.4">
      <c r="A105" s="54">
        <f t="shared" si="5"/>
        <v>98</v>
      </c>
      <c r="B105" s="163" t="s">
        <v>41</v>
      </c>
      <c r="C105" s="163" t="s">
        <v>40</v>
      </c>
      <c r="D105" s="73">
        <v>1200</v>
      </c>
      <c r="E105" s="268">
        <v>7.2149999999999999</v>
      </c>
      <c r="F105" s="74">
        <v>8</v>
      </c>
      <c r="G105" s="74">
        <v>28.86</v>
      </c>
      <c r="H105" s="53">
        <f t="shared" si="6"/>
        <v>6.81</v>
      </c>
      <c r="I105" s="53">
        <f t="shared" si="4"/>
        <v>35.67</v>
      </c>
      <c r="J105" s="184"/>
    </row>
    <row r="106" spans="1:10" s="33" customFormat="1" ht="26.4">
      <c r="A106" s="54">
        <f t="shared" si="5"/>
        <v>99</v>
      </c>
      <c r="B106" s="163" t="s">
        <v>41</v>
      </c>
      <c r="C106" s="163" t="s">
        <v>40</v>
      </c>
      <c r="D106" s="73">
        <v>1180</v>
      </c>
      <c r="E106" s="268">
        <v>7.0949999999999998</v>
      </c>
      <c r="F106" s="74">
        <v>8</v>
      </c>
      <c r="G106" s="74">
        <v>28.38</v>
      </c>
      <c r="H106" s="53">
        <f t="shared" si="6"/>
        <v>6.69</v>
      </c>
      <c r="I106" s="53">
        <f t="shared" si="4"/>
        <v>35.07</v>
      </c>
      <c r="J106" s="184"/>
    </row>
    <row r="107" spans="1:10" s="33" customFormat="1" ht="26.4">
      <c r="A107" s="54">
        <f t="shared" si="5"/>
        <v>100</v>
      </c>
      <c r="B107" s="163" t="s">
        <v>64</v>
      </c>
      <c r="C107" s="163" t="s">
        <v>42</v>
      </c>
      <c r="D107" s="73">
        <v>1279</v>
      </c>
      <c r="E107" s="268">
        <v>7.6589999999999998</v>
      </c>
      <c r="F107" s="74">
        <v>16</v>
      </c>
      <c r="G107" s="74">
        <v>61.27</v>
      </c>
      <c r="H107" s="53">
        <f t="shared" si="6"/>
        <v>14.45</v>
      </c>
      <c r="I107" s="53">
        <f t="shared" si="4"/>
        <v>75.72</v>
      </c>
      <c r="J107" s="184"/>
    </row>
    <row r="108" spans="1:10" s="33" customFormat="1" ht="26.4">
      <c r="A108" s="54">
        <f t="shared" si="5"/>
        <v>101</v>
      </c>
      <c r="B108" s="163" t="s">
        <v>64</v>
      </c>
      <c r="C108" s="163" t="s">
        <v>53</v>
      </c>
      <c r="D108" s="73">
        <v>1083</v>
      </c>
      <c r="E108" s="268">
        <v>6.4850000000000003</v>
      </c>
      <c r="F108" s="74">
        <v>8</v>
      </c>
      <c r="G108" s="74">
        <v>25.94</v>
      </c>
      <c r="H108" s="53">
        <f t="shared" si="6"/>
        <v>6.12</v>
      </c>
      <c r="I108" s="53">
        <f t="shared" si="4"/>
        <v>32.06</v>
      </c>
      <c r="J108" s="184"/>
    </row>
    <row r="109" spans="1:10" s="33" customFormat="1" ht="26.4">
      <c r="A109" s="54">
        <f t="shared" si="5"/>
        <v>102</v>
      </c>
      <c r="B109" s="163" t="s">
        <v>64</v>
      </c>
      <c r="C109" s="163" t="s">
        <v>42</v>
      </c>
      <c r="D109" s="73">
        <v>1375</v>
      </c>
      <c r="E109" s="268">
        <v>8.234</v>
      </c>
      <c r="F109" s="74">
        <v>16</v>
      </c>
      <c r="G109" s="74">
        <v>65.87</v>
      </c>
      <c r="H109" s="53">
        <v>14.45</v>
      </c>
      <c r="I109" s="53">
        <f t="shared" si="4"/>
        <v>80.320000000000007</v>
      </c>
      <c r="J109" s="184" t="s">
        <v>155</v>
      </c>
    </row>
    <row r="110" spans="1:10" s="33" customFormat="1" ht="26.4">
      <c r="A110" s="54">
        <f t="shared" si="5"/>
        <v>103</v>
      </c>
      <c r="B110" s="163" t="s">
        <v>64</v>
      </c>
      <c r="C110" s="163" t="s">
        <v>40</v>
      </c>
      <c r="D110" s="73">
        <v>1243</v>
      </c>
      <c r="E110" s="268">
        <v>7.4429999999999996</v>
      </c>
      <c r="F110" s="74">
        <v>8</v>
      </c>
      <c r="G110" s="74">
        <v>29.77</v>
      </c>
      <c r="H110" s="53">
        <f t="shared" si="6"/>
        <v>7.02</v>
      </c>
      <c r="I110" s="53">
        <f t="shared" si="4"/>
        <v>36.79</v>
      </c>
      <c r="J110" s="184"/>
    </row>
    <row r="111" spans="1:10" s="33" customFormat="1" ht="26.4">
      <c r="A111" s="54">
        <f t="shared" si="5"/>
        <v>104</v>
      </c>
      <c r="B111" s="163" t="s">
        <v>64</v>
      </c>
      <c r="C111" s="163" t="s">
        <v>40</v>
      </c>
      <c r="D111" s="73">
        <v>1200</v>
      </c>
      <c r="E111" s="268">
        <v>7.1849999999999996</v>
      </c>
      <c r="F111" s="74">
        <v>8</v>
      </c>
      <c r="G111" s="74">
        <v>28.74</v>
      </c>
      <c r="H111" s="53">
        <f t="shared" si="6"/>
        <v>6.78</v>
      </c>
      <c r="I111" s="53">
        <f t="shared" si="4"/>
        <v>35.519999999999996</v>
      </c>
      <c r="J111" s="184"/>
    </row>
    <row r="112" spans="1:10" s="33" customFormat="1" ht="26.4">
      <c r="A112" s="54">
        <f t="shared" si="5"/>
        <v>105</v>
      </c>
      <c r="B112" s="163" t="s">
        <v>64</v>
      </c>
      <c r="C112" s="163" t="s">
        <v>40</v>
      </c>
      <c r="D112" s="73">
        <v>1263</v>
      </c>
      <c r="E112" s="268">
        <v>7.5629999999999997</v>
      </c>
      <c r="F112" s="74">
        <v>8</v>
      </c>
      <c r="G112" s="74">
        <v>30.25</v>
      </c>
      <c r="H112" s="53">
        <f>ROUNDDOWN(G112*0.2359,2)</f>
        <v>7.13</v>
      </c>
      <c r="I112" s="53">
        <f t="shared" si="4"/>
        <v>37.380000000000003</v>
      </c>
      <c r="J112" s="184"/>
    </row>
    <row r="113" spans="1:10" s="33" customFormat="1" ht="26.4">
      <c r="A113" s="54">
        <f t="shared" si="5"/>
        <v>106</v>
      </c>
      <c r="B113" s="163" t="s">
        <v>85</v>
      </c>
      <c r="C113" s="163" t="s">
        <v>42</v>
      </c>
      <c r="D113" s="73">
        <v>1235</v>
      </c>
      <c r="E113" s="268">
        <v>7.3949999999999996</v>
      </c>
      <c r="F113" s="74">
        <v>16</v>
      </c>
      <c r="G113" s="74">
        <v>59.16</v>
      </c>
      <c r="H113" s="53">
        <f t="shared" si="6"/>
        <v>13.96</v>
      </c>
      <c r="I113" s="53">
        <f t="shared" si="4"/>
        <v>73.12</v>
      </c>
      <c r="J113" s="184"/>
    </row>
    <row r="114" spans="1:10" s="33" customFormat="1" ht="26.4">
      <c r="A114" s="54">
        <f t="shared" si="5"/>
        <v>107</v>
      </c>
      <c r="B114" s="163" t="s">
        <v>85</v>
      </c>
      <c r="C114" s="163" t="s">
        <v>40</v>
      </c>
      <c r="D114" s="73">
        <v>1220</v>
      </c>
      <c r="E114" s="268">
        <v>7.3049999999999997</v>
      </c>
      <c r="F114" s="74">
        <v>8</v>
      </c>
      <c r="G114" s="74">
        <v>29.22</v>
      </c>
      <c r="H114" s="53">
        <f t="shared" si="6"/>
        <v>6.89</v>
      </c>
      <c r="I114" s="53">
        <f t="shared" si="4"/>
        <v>36.11</v>
      </c>
      <c r="J114" s="184"/>
    </row>
    <row r="115" spans="1:10" s="33" customFormat="1" ht="26.4">
      <c r="A115" s="54">
        <f t="shared" si="5"/>
        <v>108</v>
      </c>
      <c r="B115" s="163" t="s">
        <v>85</v>
      </c>
      <c r="C115" s="163" t="s">
        <v>42</v>
      </c>
      <c r="D115" s="73">
        <v>1195</v>
      </c>
      <c r="E115" s="268">
        <v>7.1559999999999997</v>
      </c>
      <c r="F115" s="74">
        <v>16</v>
      </c>
      <c r="G115" s="74">
        <v>57.25</v>
      </c>
      <c r="H115" s="53">
        <f t="shared" si="6"/>
        <v>13.51</v>
      </c>
      <c r="I115" s="53">
        <f t="shared" si="4"/>
        <v>70.760000000000005</v>
      </c>
      <c r="J115" s="184"/>
    </row>
    <row r="116" spans="1:10" s="33" customFormat="1" ht="26.4">
      <c r="A116" s="54">
        <f t="shared" si="5"/>
        <v>109</v>
      </c>
      <c r="B116" s="163" t="s">
        <v>85</v>
      </c>
      <c r="C116" s="163" t="s">
        <v>53</v>
      </c>
      <c r="D116" s="73">
        <v>1003</v>
      </c>
      <c r="E116" s="268">
        <v>6.0049999999999999</v>
      </c>
      <c r="F116" s="74">
        <v>8</v>
      </c>
      <c r="G116" s="74">
        <v>24.02</v>
      </c>
      <c r="H116" s="53">
        <f t="shared" si="6"/>
        <v>5.67</v>
      </c>
      <c r="I116" s="53">
        <f t="shared" si="4"/>
        <v>29.689999999999998</v>
      </c>
      <c r="J116" s="184"/>
    </row>
    <row r="117" spans="1:10" s="33" customFormat="1" ht="26.4">
      <c r="A117" s="54">
        <f t="shared" si="5"/>
        <v>110</v>
      </c>
      <c r="B117" s="163" t="s">
        <v>85</v>
      </c>
      <c r="C117" s="163" t="s">
        <v>40</v>
      </c>
      <c r="D117" s="73">
        <v>1160</v>
      </c>
      <c r="E117" s="268">
        <v>6.9749999999999996</v>
      </c>
      <c r="F117" s="74">
        <v>8</v>
      </c>
      <c r="G117" s="74">
        <v>27.9</v>
      </c>
      <c r="H117" s="53">
        <f t="shared" si="6"/>
        <v>6.58</v>
      </c>
      <c r="I117" s="53">
        <f t="shared" si="4"/>
        <v>34.479999999999997</v>
      </c>
      <c r="J117" s="184"/>
    </row>
    <row r="118" spans="1:10" s="33" customFormat="1" ht="26.4">
      <c r="A118" s="54">
        <f t="shared" si="5"/>
        <v>111</v>
      </c>
      <c r="B118" s="163" t="s">
        <v>52</v>
      </c>
      <c r="C118" s="163" t="s">
        <v>53</v>
      </c>
      <c r="D118" s="73">
        <v>1083</v>
      </c>
      <c r="E118" s="268">
        <v>6.4850000000000003</v>
      </c>
      <c r="F118" s="74">
        <v>32</v>
      </c>
      <c r="G118" s="74">
        <v>103.76</v>
      </c>
      <c r="H118" s="53">
        <f t="shared" si="6"/>
        <v>24.48</v>
      </c>
      <c r="I118" s="53">
        <f t="shared" si="4"/>
        <v>128.24</v>
      </c>
      <c r="J118" s="184"/>
    </row>
    <row r="119" spans="1:10" s="33" customFormat="1" ht="26.4">
      <c r="A119" s="54">
        <f t="shared" si="5"/>
        <v>112</v>
      </c>
      <c r="B119" s="163" t="s">
        <v>52</v>
      </c>
      <c r="C119" s="163" t="s">
        <v>53</v>
      </c>
      <c r="D119" s="73">
        <v>1063</v>
      </c>
      <c r="E119" s="268">
        <v>6.3650000000000002</v>
      </c>
      <c r="F119" s="74">
        <v>16</v>
      </c>
      <c r="G119" s="74">
        <v>50.92</v>
      </c>
      <c r="H119" s="53">
        <f t="shared" si="6"/>
        <v>12.01</v>
      </c>
      <c r="I119" s="53">
        <f t="shared" si="4"/>
        <v>62.93</v>
      </c>
      <c r="J119" s="184"/>
    </row>
    <row r="120" spans="1:10" s="33" customFormat="1" ht="26.4">
      <c r="A120" s="54">
        <f t="shared" si="5"/>
        <v>113</v>
      </c>
      <c r="B120" s="163" t="s">
        <v>52</v>
      </c>
      <c r="C120" s="163" t="s">
        <v>53</v>
      </c>
      <c r="D120" s="73">
        <v>1063</v>
      </c>
      <c r="E120" s="268">
        <v>6.37</v>
      </c>
      <c r="F120" s="74">
        <v>10</v>
      </c>
      <c r="G120" s="74">
        <v>31.85</v>
      </c>
      <c r="H120" s="53">
        <f t="shared" si="6"/>
        <v>7.51</v>
      </c>
      <c r="I120" s="53">
        <f t="shared" si="4"/>
        <v>39.36</v>
      </c>
      <c r="J120" s="184"/>
    </row>
    <row r="121" spans="1:10" s="33" customFormat="1" ht="26.4">
      <c r="A121" s="54">
        <f t="shared" si="5"/>
        <v>114</v>
      </c>
      <c r="B121" s="163" t="s">
        <v>45</v>
      </c>
      <c r="C121" s="163" t="s">
        <v>40</v>
      </c>
      <c r="D121" s="73">
        <v>1220</v>
      </c>
      <c r="E121" s="268">
        <v>7.3049999999999997</v>
      </c>
      <c r="F121" s="74">
        <v>8</v>
      </c>
      <c r="G121" s="74">
        <v>29.22</v>
      </c>
      <c r="H121" s="53">
        <f t="shared" si="6"/>
        <v>6.89</v>
      </c>
      <c r="I121" s="53">
        <f t="shared" si="4"/>
        <v>36.11</v>
      </c>
      <c r="J121" s="184"/>
    </row>
    <row r="122" spans="1:10" s="33" customFormat="1" ht="26.4">
      <c r="A122" s="54">
        <f t="shared" si="5"/>
        <v>115</v>
      </c>
      <c r="B122" s="163" t="s">
        <v>45</v>
      </c>
      <c r="C122" s="163" t="s">
        <v>53</v>
      </c>
      <c r="D122" s="73">
        <v>1083</v>
      </c>
      <c r="E122" s="268">
        <v>6.4850000000000003</v>
      </c>
      <c r="F122" s="74">
        <v>16</v>
      </c>
      <c r="G122" s="74">
        <v>51.88</v>
      </c>
      <c r="H122" s="53">
        <f t="shared" si="6"/>
        <v>12.24</v>
      </c>
      <c r="I122" s="53">
        <f t="shared" si="4"/>
        <v>64.12</v>
      </c>
      <c r="J122" s="184"/>
    </row>
    <row r="123" spans="1:10" s="33" customFormat="1" ht="26.4">
      <c r="A123" s="54">
        <f t="shared" si="5"/>
        <v>116</v>
      </c>
      <c r="B123" s="163" t="s">
        <v>45</v>
      </c>
      <c r="C123" s="163" t="s">
        <v>44</v>
      </c>
      <c r="D123" s="73">
        <v>1268</v>
      </c>
      <c r="E123" s="268">
        <v>7.593</v>
      </c>
      <c r="F123" s="74">
        <v>8</v>
      </c>
      <c r="G123" s="74">
        <v>30.37</v>
      </c>
      <c r="H123" s="53">
        <f t="shared" si="6"/>
        <v>7.16</v>
      </c>
      <c r="I123" s="53">
        <f t="shared" si="4"/>
        <v>37.53</v>
      </c>
      <c r="J123" s="184"/>
    </row>
    <row r="124" spans="1:10" s="33" customFormat="1" ht="26.4">
      <c r="A124" s="54">
        <f t="shared" si="5"/>
        <v>117</v>
      </c>
      <c r="B124" s="163" t="s">
        <v>45</v>
      </c>
      <c r="C124" s="163" t="s">
        <v>53</v>
      </c>
      <c r="D124" s="73">
        <v>1023</v>
      </c>
      <c r="E124" s="268">
        <v>6.125</v>
      </c>
      <c r="F124" s="74">
        <v>8</v>
      </c>
      <c r="G124" s="74">
        <v>24.5</v>
      </c>
      <c r="H124" s="53">
        <f t="shared" si="6"/>
        <v>5.78</v>
      </c>
      <c r="I124" s="53">
        <f t="shared" si="4"/>
        <v>30.28</v>
      </c>
      <c r="J124" s="184"/>
    </row>
    <row r="125" spans="1:10" s="33" customFormat="1" ht="26.4">
      <c r="A125" s="54">
        <f t="shared" si="5"/>
        <v>118</v>
      </c>
      <c r="B125" s="163" t="s">
        <v>87</v>
      </c>
      <c r="C125" s="163" t="s">
        <v>40</v>
      </c>
      <c r="D125" s="73">
        <v>1220</v>
      </c>
      <c r="E125" s="268">
        <v>7.3049999999999997</v>
      </c>
      <c r="F125" s="74">
        <v>16</v>
      </c>
      <c r="G125" s="74">
        <v>58.44</v>
      </c>
      <c r="H125" s="53">
        <f t="shared" si="6"/>
        <v>13.79</v>
      </c>
      <c r="I125" s="53">
        <f t="shared" si="4"/>
        <v>72.22999999999999</v>
      </c>
      <c r="J125" s="184"/>
    </row>
    <row r="126" spans="1:10" s="33" customFormat="1" ht="26.4">
      <c r="A126" s="54">
        <f t="shared" si="5"/>
        <v>119</v>
      </c>
      <c r="B126" s="163" t="s">
        <v>87</v>
      </c>
      <c r="C126" s="163" t="s">
        <v>42</v>
      </c>
      <c r="D126" s="73">
        <v>1375</v>
      </c>
      <c r="E126" s="268">
        <v>8.2349999999999994</v>
      </c>
      <c r="F126" s="74">
        <v>8</v>
      </c>
      <c r="G126" s="74">
        <v>32.94</v>
      </c>
      <c r="H126" s="53">
        <f t="shared" si="6"/>
        <v>7.77</v>
      </c>
      <c r="I126" s="53">
        <f t="shared" si="4"/>
        <v>40.709999999999994</v>
      </c>
      <c r="J126" s="184"/>
    </row>
    <row r="127" spans="1:10" s="33" customFormat="1" ht="26.4">
      <c r="A127" s="54">
        <f t="shared" si="5"/>
        <v>120</v>
      </c>
      <c r="B127" s="163" t="s">
        <v>87</v>
      </c>
      <c r="C127" s="163" t="s">
        <v>44</v>
      </c>
      <c r="D127" s="73">
        <v>1373</v>
      </c>
      <c r="E127" s="268">
        <v>8.2230000000000008</v>
      </c>
      <c r="F127" s="74">
        <v>16</v>
      </c>
      <c r="G127" s="74">
        <v>65.78</v>
      </c>
      <c r="H127" s="53">
        <f t="shared" si="6"/>
        <v>15.52</v>
      </c>
      <c r="I127" s="53">
        <f t="shared" si="4"/>
        <v>81.3</v>
      </c>
      <c r="J127" s="184"/>
    </row>
    <row r="128" spans="1:10" s="33" customFormat="1" ht="26.4">
      <c r="A128" s="54">
        <f t="shared" si="5"/>
        <v>121</v>
      </c>
      <c r="B128" s="163" t="s">
        <v>77</v>
      </c>
      <c r="C128" s="163" t="s">
        <v>40</v>
      </c>
      <c r="D128" s="73">
        <v>1160</v>
      </c>
      <c r="E128" s="268">
        <v>6.9450000000000003</v>
      </c>
      <c r="F128" s="74">
        <v>8</v>
      </c>
      <c r="G128" s="74">
        <v>27.78</v>
      </c>
      <c r="H128" s="53">
        <f t="shared" si="6"/>
        <v>6.55</v>
      </c>
      <c r="I128" s="53">
        <f t="shared" si="4"/>
        <v>34.33</v>
      </c>
      <c r="J128" s="184"/>
    </row>
    <row r="129" spans="1:10" s="33" customFormat="1" ht="26.4">
      <c r="A129" s="54">
        <f t="shared" si="5"/>
        <v>122</v>
      </c>
      <c r="B129" s="163" t="s">
        <v>92</v>
      </c>
      <c r="C129" s="163" t="s">
        <v>93</v>
      </c>
      <c r="D129" s="73">
        <v>1701</v>
      </c>
      <c r="E129" s="268">
        <v>10.186</v>
      </c>
      <c r="F129" s="74">
        <v>16</v>
      </c>
      <c r="G129" s="74">
        <v>81.489999999999995</v>
      </c>
      <c r="H129" s="53">
        <f t="shared" si="6"/>
        <v>19.22</v>
      </c>
      <c r="I129" s="53">
        <f t="shared" si="4"/>
        <v>100.71</v>
      </c>
      <c r="J129" s="184"/>
    </row>
    <row r="130" spans="1:10" s="33" customFormat="1">
      <c r="A130" s="54">
        <f t="shared" si="5"/>
        <v>123</v>
      </c>
      <c r="B130" s="163" t="s">
        <v>60</v>
      </c>
      <c r="C130" s="163" t="s">
        <v>42</v>
      </c>
      <c r="D130" s="73">
        <v>1240</v>
      </c>
      <c r="E130" s="268">
        <v>7.431</v>
      </c>
      <c r="F130" s="74">
        <v>32</v>
      </c>
      <c r="G130" s="74">
        <v>118.9</v>
      </c>
      <c r="H130" s="53">
        <f t="shared" si="6"/>
        <v>28.05</v>
      </c>
      <c r="I130" s="53">
        <f t="shared" si="4"/>
        <v>146.95000000000002</v>
      </c>
      <c r="J130" s="184"/>
    </row>
    <row r="131" spans="1:10" s="33" customFormat="1">
      <c r="A131" s="54">
        <f t="shared" si="5"/>
        <v>124</v>
      </c>
      <c r="B131" s="163" t="s">
        <v>60</v>
      </c>
      <c r="C131" s="163" t="s">
        <v>40</v>
      </c>
      <c r="D131" s="73">
        <v>1176</v>
      </c>
      <c r="E131" s="268">
        <v>7.0419999999999998</v>
      </c>
      <c r="F131" s="74">
        <v>24</v>
      </c>
      <c r="G131" s="74">
        <v>84.5</v>
      </c>
      <c r="H131" s="53">
        <f t="shared" si="6"/>
        <v>19.93</v>
      </c>
      <c r="I131" s="53">
        <f t="shared" si="4"/>
        <v>104.43</v>
      </c>
      <c r="J131" s="184"/>
    </row>
    <row r="132" spans="1:10" s="33" customFormat="1">
      <c r="A132" s="54">
        <f t="shared" si="5"/>
        <v>125</v>
      </c>
      <c r="B132" s="163" t="s">
        <v>60</v>
      </c>
      <c r="C132" s="163" t="s">
        <v>40</v>
      </c>
      <c r="D132" s="73">
        <v>1176</v>
      </c>
      <c r="E132" s="268">
        <v>7.0430000000000001</v>
      </c>
      <c r="F132" s="74">
        <v>8</v>
      </c>
      <c r="G132" s="74">
        <v>28.17</v>
      </c>
      <c r="H132" s="53">
        <f t="shared" si="6"/>
        <v>6.65</v>
      </c>
      <c r="I132" s="53">
        <f t="shared" si="4"/>
        <v>34.82</v>
      </c>
      <c r="J132" s="184"/>
    </row>
    <row r="133" spans="1:10" s="33" customFormat="1">
      <c r="A133" s="54">
        <f t="shared" si="5"/>
        <v>126</v>
      </c>
      <c r="B133" s="163" t="s">
        <v>60</v>
      </c>
      <c r="C133" s="163" t="s">
        <v>42</v>
      </c>
      <c r="D133" s="73">
        <v>1360</v>
      </c>
      <c r="E133" s="268">
        <v>8.1440000000000001</v>
      </c>
      <c r="F133" s="74">
        <v>16</v>
      </c>
      <c r="G133" s="74">
        <v>65.150000000000006</v>
      </c>
      <c r="H133" s="53">
        <f t="shared" si="6"/>
        <v>15.37</v>
      </c>
      <c r="I133" s="53">
        <f t="shared" si="4"/>
        <v>80.52000000000001</v>
      </c>
      <c r="J133" s="184"/>
    </row>
    <row r="134" spans="1:10" s="33" customFormat="1">
      <c r="A134" s="54">
        <f t="shared" si="5"/>
        <v>127</v>
      </c>
      <c r="B134" s="163" t="s">
        <v>60</v>
      </c>
      <c r="C134" s="163" t="s">
        <v>44</v>
      </c>
      <c r="D134" s="73">
        <v>1279</v>
      </c>
      <c r="E134" s="268">
        <v>7.6669999999999998</v>
      </c>
      <c r="F134" s="74">
        <v>24</v>
      </c>
      <c r="G134" s="74">
        <v>92</v>
      </c>
      <c r="H134" s="53">
        <f t="shared" si="6"/>
        <v>21.7</v>
      </c>
      <c r="I134" s="53">
        <f t="shared" si="4"/>
        <v>113.7</v>
      </c>
      <c r="J134" s="184"/>
    </row>
    <row r="135" spans="1:10" s="33" customFormat="1">
      <c r="A135" s="54">
        <f t="shared" si="5"/>
        <v>128</v>
      </c>
      <c r="B135" s="163" t="s">
        <v>60</v>
      </c>
      <c r="C135" s="163" t="s">
        <v>40</v>
      </c>
      <c r="D135" s="73">
        <v>1220</v>
      </c>
      <c r="E135" s="268">
        <v>7.3129999999999997</v>
      </c>
      <c r="F135" s="74">
        <v>24</v>
      </c>
      <c r="G135" s="74">
        <v>87.76</v>
      </c>
      <c r="H135" s="53">
        <f t="shared" si="6"/>
        <v>20.7</v>
      </c>
      <c r="I135" s="53">
        <f t="shared" si="4"/>
        <v>108.46000000000001</v>
      </c>
      <c r="J135" s="184"/>
    </row>
    <row r="136" spans="1:10" s="33" customFormat="1">
      <c r="A136" s="54">
        <f t="shared" si="5"/>
        <v>129</v>
      </c>
      <c r="B136" s="163" t="s">
        <v>63</v>
      </c>
      <c r="C136" s="163" t="s">
        <v>44</v>
      </c>
      <c r="D136" s="73">
        <v>1313</v>
      </c>
      <c r="E136" s="268">
        <v>7.8739999999999997</v>
      </c>
      <c r="F136" s="74">
        <v>16</v>
      </c>
      <c r="G136" s="74">
        <v>62.99</v>
      </c>
      <c r="H136" s="53">
        <f t="shared" si="6"/>
        <v>14.86</v>
      </c>
      <c r="I136" s="53">
        <f t="shared" ref="I136:I199" si="7">G136+H136</f>
        <v>77.849999999999994</v>
      </c>
      <c r="J136" s="184"/>
    </row>
    <row r="137" spans="1:10" s="33" customFormat="1">
      <c r="A137" s="54">
        <f t="shared" si="5"/>
        <v>130</v>
      </c>
      <c r="B137" s="163" t="s">
        <v>63</v>
      </c>
      <c r="C137" s="163" t="s">
        <v>42</v>
      </c>
      <c r="D137" s="73">
        <v>1259</v>
      </c>
      <c r="E137" s="268">
        <v>7.5389999999999997</v>
      </c>
      <c r="F137" s="74">
        <v>30</v>
      </c>
      <c r="G137" s="74">
        <v>113.09</v>
      </c>
      <c r="H137" s="53">
        <f t="shared" si="6"/>
        <v>26.68</v>
      </c>
      <c r="I137" s="53">
        <f t="shared" si="7"/>
        <v>139.77000000000001</v>
      </c>
      <c r="J137" s="184"/>
    </row>
    <row r="138" spans="1:10" s="33" customFormat="1">
      <c r="A138" s="54">
        <f t="shared" ref="A138:A201" si="8">A137+1</f>
        <v>131</v>
      </c>
      <c r="B138" s="163" t="s">
        <v>63</v>
      </c>
      <c r="C138" s="163" t="s">
        <v>42</v>
      </c>
      <c r="D138" s="73">
        <v>1252</v>
      </c>
      <c r="E138" s="268">
        <v>7.4969999999999999</v>
      </c>
      <c r="F138" s="74">
        <v>32</v>
      </c>
      <c r="G138" s="74">
        <v>119.95</v>
      </c>
      <c r="H138" s="53">
        <f t="shared" si="6"/>
        <v>28.3</v>
      </c>
      <c r="I138" s="53">
        <f t="shared" si="7"/>
        <v>148.25</v>
      </c>
      <c r="J138" s="184"/>
    </row>
    <row r="139" spans="1:10" s="33" customFormat="1" ht="26.4">
      <c r="A139" s="54">
        <f t="shared" si="8"/>
        <v>132</v>
      </c>
      <c r="B139" s="163" t="s">
        <v>61</v>
      </c>
      <c r="C139" s="163" t="s">
        <v>53</v>
      </c>
      <c r="D139" s="73">
        <v>1123</v>
      </c>
      <c r="E139" s="268">
        <v>6.7249999999999996</v>
      </c>
      <c r="F139" s="74">
        <v>32</v>
      </c>
      <c r="G139" s="74">
        <v>107.6</v>
      </c>
      <c r="H139" s="53">
        <f t="shared" si="6"/>
        <v>25.38</v>
      </c>
      <c r="I139" s="53">
        <f t="shared" si="7"/>
        <v>132.97999999999999</v>
      </c>
      <c r="J139" s="184"/>
    </row>
    <row r="140" spans="1:10" s="33" customFormat="1" ht="26.4">
      <c r="A140" s="54">
        <f t="shared" si="8"/>
        <v>133</v>
      </c>
      <c r="B140" s="163" t="s">
        <v>61</v>
      </c>
      <c r="C140" s="163" t="s">
        <v>146</v>
      </c>
      <c r="D140" s="73">
        <v>1415</v>
      </c>
      <c r="E140" s="268">
        <v>8.4730000000000008</v>
      </c>
      <c r="F140" s="74">
        <v>8</v>
      </c>
      <c r="G140" s="74">
        <v>33.89</v>
      </c>
      <c r="H140" s="53">
        <f t="shared" si="6"/>
        <v>7.99</v>
      </c>
      <c r="I140" s="53">
        <f t="shared" si="7"/>
        <v>41.88</v>
      </c>
      <c r="J140" s="184"/>
    </row>
    <row r="141" spans="1:10" s="33" customFormat="1" ht="26.4">
      <c r="A141" s="54">
        <f t="shared" si="8"/>
        <v>134</v>
      </c>
      <c r="B141" s="163" t="s">
        <v>61</v>
      </c>
      <c r="C141" s="163" t="s">
        <v>53</v>
      </c>
      <c r="D141" s="73">
        <v>1123</v>
      </c>
      <c r="E141" s="268">
        <v>6.7530000000000001</v>
      </c>
      <c r="F141" s="74">
        <v>8</v>
      </c>
      <c r="G141" s="74">
        <v>27.01</v>
      </c>
      <c r="H141" s="53">
        <f t="shared" si="6"/>
        <v>6.37</v>
      </c>
      <c r="I141" s="53">
        <f t="shared" si="7"/>
        <v>33.380000000000003</v>
      </c>
      <c r="J141" s="184"/>
    </row>
    <row r="142" spans="1:10" s="33" customFormat="1" ht="26.4">
      <c r="A142" s="54">
        <f t="shared" si="8"/>
        <v>135</v>
      </c>
      <c r="B142" s="163" t="s">
        <v>61</v>
      </c>
      <c r="C142" s="163" t="s">
        <v>146</v>
      </c>
      <c r="D142" s="73">
        <v>1342</v>
      </c>
      <c r="E142" s="268">
        <v>8.0350000000000001</v>
      </c>
      <c r="F142" s="74">
        <v>8</v>
      </c>
      <c r="G142" s="74">
        <v>32.14</v>
      </c>
      <c r="H142" s="53">
        <f t="shared" si="6"/>
        <v>7.58</v>
      </c>
      <c r="I142" s="53">
        <f t="shared" si="7"/>
        <v>39.72</v>
      </c>
      <c r="J142" s="184"/>
    </row>
    <row r="143" spans="1:10" s="33" customFormat="1" ht="26.4">
      <c r="A143" s="54">
        <f t="shared" si="8"/>
        <v>136</v>
      </c>
      <c r="B143" s="163" t="s">
        <v>61</v>
      </c>
      <c r="C143" s="163" t="s">
        <v>44</v>
      </c>
      <c r="D143" s="73">
        <v>1339</v>
      </c>
      <c r="E143" s="268">
        <v>8.0190000000000001</v>
      </c>
      <c r="F143" s="74">
        <v>14</v>
      </c>
      <c r="G143" s="74">
        <v>56.13</v>
      </c>
      <c r="H143" s="53">
        <f t="shared" ref="H143:H206" si="9">ROUND(G143*0.2359,2)</f>
        <v>13.24</v>
      </c>
      <c r="I143" s="53">
        <f t="shared" si="7"/>
        <v>69.37</v>
      </c>
      <c r="J143" s="184"/>
    </row>
    <row r="144" spans="1:10" s="33" customFormat="1" ht="26.4">
      <c r="A144" s="54">
        <f t="shared" si="8"/>
        <v>137</v>
      </c>
      <c r="B144" s="163" t="s">
        <v>61</v>
      </c>
      <c r="C144" s="163" t="s">
        <v>40</v>
      </c>
      <c r="D144" s="73">
        <v>1242</v>
      </c>
      <c r="E144" s="268">
        <v>7.4370000000000003</v>
      </c>
      <c r="F144" s="74">
        <v>24</v>
      </c>
      <c r="G144" s="74">
        <v>89.24</v>
      </c>
      <c r="H144" s="53">
        <f t="shared" si="9"/>
        <v>21.05</v>
      </c>
      <c r="I144" s="53">
        <f t="shared" si="7"/>
        <v>110.28999999999999</v>
      </c>
      <c r="J144" s="184"/>
    </row>
    <row r="145" spans="1:10" s="33" customFormat="1" ht="26.4">
      <c r="A145" s="54">
        <f t="shared" si="8"/>
        <v>138</v>
      </c>
      <c r="B145" s="163" t="s">
        <v>61</v>
      </c>
      <c r="C145" s="163" t="s">
        <v>40</v>
      </c>
      <c r="D145" s="73">
        <v>1200</v>
      </c>
      <c r="E145" s="268">
        <v>7.1859999999999999</v>
      </c>
      <c r="F145" s="74">
        <v>24</v>
      </c>
      <c r="G145" s="74">
        <v>86.23</v>
      </c>
      <c r="H145" s="53">
        <f t="shared" si="9"/>
        <v>20.34</v>
      </c>
      <c r="I145" s="53">
        <f t="shared" si="7"/>
        <v>106.57000000000001</v>
      </c>
      <c r="J145" s="184"/>
    </row>
    <row r="146" spans="1:10" s="33" customFormat="1" ht="26.4">
      <c r="A146" s="54">
        <f t="shared" si="8"/>
        <v>139</v>
      </c>
      <c r="B146" s="163" t="s">
        <v>61</v>
      </c>
      <c r="C146" s="163" t="s">
        <v>53</v>
      </c>
      <c r="D146" s="73">
        <v>1063</v>
      </c>
      <c r="E146" s="268">
        <v>6.3650000000000002</v>
      </c>
      <c r="F146" s="74">
        <v>8</v>
      </c>
      <c r="G146" s="74">
        <v>25.46</v>
      </c>
      <c r="H146" s="53">
        <f t="shared" si="9"/>
        <v>6.01</v>
      </c>
      <c r="I146" s="53">
        <f t="shared" si="7"/>
        <v>31.47</v>
      </c>
      <c r="J146" s="184"/>
    </row>
    <row r="147" spans="1:10" s="33" customFormat="1" ht="26.4">
      <c r="A147" s="54">
        <f t="shared" si="8"/>
        <v>140</v>
      </c>
      <c r="B147" s="163" t="s">
        <v>61</v>
      </c>
      <c r="C147" s="163" t="s">
        <v>40</v>
      </c>
      <c r="D147" s="73">
        <v>1180</v>
      </c>
      <c r="E147" s="268">
        <v>7.0650000000000004</v>
      </c>
      <c r="F147" s="74">
        <v>8</v>
      </c>
      <c r="G147" s="74">
        <v>28.26</v>
      </c>
      <c r="H147" s="53">
        <f t="shared" si="9"/>
        <v>6.67</v>
      </c>
      <c r="I147" s="53">
        <f t="shared" si="7"/>
        <v>34.93</v>
      </c>
      <c r="J147" s="184"/>
    </row>
    <row r="148" spans="1:10" s="33" customFormat="1" ht="26.4">
      <c r="A148" s="54">
        <f t="shared" si="8"/>
        <v>141</v>
      </c>
      <c r="B148" s="163" t="s">
        <v>82</v>
      </c>
      <c r="C148" s="163" t="s">
        <v>42</v>
      </c>
      <c r="D148" s="73">
        <v>1268</v>
      </c>
      <c r="E148" s="268">
        <v>7.593</v>
      </c>
      <c r="F148" s="74">
        <v>40</v>
      </c>
      <c r="G148" s="74">
        <v>151.86000000000001</v>
      </c>
      <c r="H148" s="53">
        <f t="shared" si="9"/>
        <v>35.82</v>
      </c>
      <c r="I148" s="53">
        <f t="shared" si="7"/>
        <v>187.68</v>
      </c>
      <c r="J148" s="184"/>
    </row>
    <row r="149" spans="1:10" s="33" customFormat="1" ht="26.4">
      <c r="A149" s="54">
        <f t="shared" si="8"/>
        <v>142</v>
      </c>
      <c r="B149" s="163" t="s">
        <v>82</v>
      </c>
      <c r="C149" s="163" t="s">
        <v>42</v>
      </c>
      <c r="D149" s="73">
        <v>1268</v>
      </c>
      <c r="E149" s="268">
        <v>7.6020000000000003</v>
      </c>
      <c r="F149" s="74">
        <v>34</v>
      </c>
      <c r="G149" s="74">
        <v>129.24</v>
      </c>
      <c r="H149" s="53">
        <f t="shared" si="9"/>
        <v>30.49</v>
      </c>
      <c r="I149" s="53">
        <f t="shared" si="7"/>
        <v>159.73000000000002</v>
      </c>
      <c r="J149" s="184"/>
    </row>
    <row r="150" spans="1:10" s="33" customFormat="1" ht="26.4">
      <c r="A150" s="54">
        <f t="shared" si="8"/>
        <v>143</v>
      </c>
      <c r="B150" s="163" t="s">
        <v>82</v>
      </c>
      <c r="C150" s="163" t="s">
        <v>44</v>
      </c>
      <c r="D150" s="73">
        <v>1279</v>
      </c>
      <c r="E150" s="268">
        <v>7.6689999999999996</v>
      </c>
      <c r="F150" s="74">
        <v>24</v>
      </c>
      <c r="G150" s="74">
        <v>92.03</v>
      </c>
      <c r="H150" s="53">
        <f t="shared" si="9"/>
        <v>21.71</v>
      </c>
      <c r="I150" s="53">
        <f t="shared" si="7"/>
        <v>113.74000000000001</v>
      </c>
      <c r="J150" s="184"/>
    </row>
    <row r="151" spans="1:10" s="33" customFormat="1" ht="26.4">
      <c r="A151" s="54">
        <f t="shared" si="8"/>
        <v>144</v>
      </c>
      <c r="B151" s="163" t="s">
        <v>78</v>
      </c>
      <c r="C151" s="163" t="s">
        <v>42</v>
      </c>
      <c r="D151" s="73">
        <v>1488</v>
      </c>
      <c r="E151" s="268">
        <v>8.91</v>
      </c>
      <c r="F151" s="74">
        <v>8</v>
      </c>
      <c r="G151" s="74">
        <v>35.64</v>
      </c>
      <c r="H151" s="53">
        <f t="shared" si="9"/>
        <v>8.41</v>
      </c>
      <c r="I151" s="53">
        <f t="shared" si="7"/>
        <v>44.05</v>
      </c>
      <c r="J151" s="184"/>
    </row>
    <row r="152" spans="1:10" s="33" customFormat="1" ht="26.4">
      <c r="A152" s="54">
        <f t="shared" si="8"/>
        <v>145</v>
      </c>
      <c r="B152" s="163" t="s">
        <v>78</v>
      </c>
      <c r="C152" s="163" t="s">
        <v>44</v>
      </c>
      <c r="D152" s="73">
        <v>1594</v>
      </c>
      <c r="E152" s="268">
        <v>9.5449999999999999</v>
      </c>
      <c r="F152" s="74">
        <v>8</v>
      </c>
      <c r="G152" s="74">
        <v>38.18</v>
      </c>
      <c r="H152" s="53">
        <f t="shared" si="9"/>
        <v>9.01</v>
      </c>
      <c r="I152" s="53">
        <f t="shared" si="7"/>
        <v>47.19</v>
      </c>
      <c r="J152" s="184"/>
    </row>
    <row r="153" spans="1:10" s="33" customFormat="1" ht="26.4">
      <c r="A153" s="54">
        <f t="shared" si="8"/>
        <v>146</v>
      </c>
      <c r="B153" s="163" t="s">
        <v>78</v>
      </c>
      <c r="C153" s="163" t="s">
        <v>42</v>
      </c>
      <c r="D153" s="73">
        <v>1488</v>
      </c>
      <c r="E153" s="268">
        <v>8.91</v>
      </c>
      <c r="F153" s="74">
        <v>8</v>
      </c>
      <c r="G153" s="74">
        <v>35.64</v>
      </c>
      <c r="H153" s="53">
        <f t="shared" si="9"/>
        <v>8.41</v>
      </c>
      <c r="I153" s="53">
        <f t="shared" si="7"/>
        <v>44.05</v>
      </c>
      <c r="J153" s="184"/>
    </row>
    <row r="154" spans="1:10" s="33" customFormat="1" ht="26.4">
      <c r="A154" s="54">
        <f t="shared" si="8"/>
        <v>147</v>
      </c>
      <c r="B154" s="163" t="s">
        <v>78</v>
      </c>
      <c r="C154" s="163" t="s">
        <v>42</v>
      </c>
      <c r="D154" s="73">
        <v>1495</v>
      </c>
      <c r="E154" s="268">
        <v>8.9529999999999994</v>
      </c>
      <c r="F154" s="74">
        <v>8</v>
      </c>
      <c r="G154" s="74">
        <v>35.81</v>
      </c>
      <c r="H154" s="53">
        <f t="shared" si="9"/>
        <v>8.4499999999999993</v>
      </c>
      <c r="I154" s="53">
        <f t="shared" si="7"/>
        <v>44.260000000000005</v>
      </c>
      <c r="J154" s="184"/>
    </row>
    <row r="155" spans="1:10" s="33" customFormat="1" ht="26.4">
      <c r="A155" s="54">
        <f t="shared" si="8"/>
        <v>148</v>
      </c>
      <c r="B155" s="163" t="s">
        <v>49</v>
      </c>
      <c r="C155" s="163" t="s">
        <v>42</v>
      </c>
      <c r="D155" s="73">
        <v>1468</v>
      </c>
      <c r="E155" s="268">
        <v>8.7899999999999991</v>
      </c>
      <c r="F155" s="74">
        <v>14</v>
      </c>
      <c r="G155" s="74">
        <v>61.53</v>
      </c>
      <c r="H155" s="53">
        <f t="shared" si="9"/>
        <v>14.51</v>
      </c>
      <c r="I155" s="53">
        <f t="shared" si="7"/>
        <v>76.040000000000006</v>
      </c>
      <c r="J155" s="184"/>
    </row>
    <row r="156" spans="1:10" s="33" customFormat="1" ht="39.6">
      <c r="A156" s="54">
        <f t="shared" si="8"/>
        <v>149</v>
      </c>
      <c r="B156" s="163" t="s">
        <v>66</v>
      </c>
      <c r="C156" s="163" t="s">
        <v>42</v>
      </c>
      <c r="D156" s="73">
        <v>1488</v>
      </c>
      <c r="E156" s="268">
        <v>8.91</v>
      </c>
      <c r="F156" s="74">
        <v>16</v>
      </c>
      <c r="G156" s="74">
        <v>71.28</v>
      </c>
      <c r="H156" s="53">
        <f t="shared" si="9"/>
        <v>16.809999999999999</v>
      </c>
      <c r="I156" s="53">
        <f t="shared" si="7"/>
        <v>88.09</v>
      </c>
      <c r="J156" s="184"/>
    </row>
    <row r="157" spans="1:10" s="33" customFormat="1" ht="39.6">
      <c r="A157" s="54">
        <f t="shared" si="8"/>
        <v>150</v>
      </c>
      <c r="B157" s="163" t="s">
        <v>66</v>
      </c>
      <c r="C157" s="163" t="s">
        <v>42</v>
      </c>
      <c r="D157" s="73">
        <v>1488</v>
      </c>
      <c r="E157" s="268">
        <v>8.91</v>
      </c>
      <c r="F157" s="74">
        <v>14</v>
      </c>
      <c r="G157" s="74">
        <v>62.37</v>
      </c>
      <c r="H157" s="53">
        <f t="shared" si="9"/>
        <v>14.71</v>
      </c>
      <c r="I157" s="53">
        <f t="shared" si="7"/>
        <v>77.08</v>
      </c>
      <c r="J157" s="184"/>
    </row>
    <row r="158" spans="1:10" s="33" customFormat="1" ht="39.6">
      <c r="A158" s="54">
        <f t="shared" si="8"/>
        <v>151</v>
      </c>
      <c r="B158" s="163" t="s">
        <v>66</v>
      </c>
      <c r="C158" s="163" t="s">
        <v>40</v>
      </c>
      <c r="D158" s="73">
        <v>1367</v>
      </c>
      <c r="E158" s="268">
        <v>8.1850000000000005</v>
      </c>
      <c r="F158" s="74">
        <v>8</v>
      </c>
      <c r="G158" s="74">
        <v>32.74</v>
      </c>
      <c r="H158" s="53">
        <f t="shared" si="9"/>
        <v>7.72</v>
      </c>
      <c r="I158" s="53">
        <f t="shared" si="7"/>
        <v>40.46</v>
      </c>
      <c r="J158" s="184"/>
    </row>
    <row r="159" spans="1:10" s="33" customFormat="1" ht="26.4">
      <c r="A159" s="54">
        <f t="shared" si="8"/>
        <v>152</v>
      </c>
      <c r="B159" s="163" t="s">
        <v>72</v>
      </c>
      <c r="C159" s="163" t="s">
        <v>42</v>
      </c>
      <c r="D159" s="73">
        <v>1508</v>
      </c>
      <c r="E159" s="268">
        <v>9.0299999999999994</v>
      </c>
      <c r="F159" s="74">
        <v>8</v>
      </c>
      <c r="G159" s="74">
        <v>36.119999999999997</v>
      </c>
      <c r="H159" s="53">
        <f t="shared" si="9"/>
        <v>8.52</v>
      </c>
      <c r="I159" s="53">
        <f t="shared" si="7"/>
        <v>44.64</v>
      </c>
      <c r="J159" s="184"/>
    </row>
    <row r="160" spans="1:10" s="33" customFormat="1" ht="26.4">
      <c r="A160" s="54">
        <f t="shared" si="8"/>
        <v>153</v>
      </c>
      <c r="B160" s="163" t="s">
        <v>72</v>
      </c>
      <c r="C160" s="163" t="s">
        <v>42</v>
      </c>
      <c r="D160" s="73">
        <v>1535</v>
      </c>
      <c r="E160" s="268">
        <v>9.1929999999999996</v>
      </c>
      <c r="F160" s="74">
        <v>8</v>
      </c>
      <c r="G160" s="74">
        <v>36.770000000000003</v>
      </c>
      <c r="H160" s="53">
        <f t="shared" si="9"/>
        <v>8.67</v>
      </c>
      <c r="I160" s="53">
        <f t="shared" si="7"/>
        <v>45.440000000000005</v>
      </c>
      <c r="J160" s="184"/>
    </row>
    <row r="161" spans="1:10" s="33" customFormat="1" ht="26.4">
      <c r="A161" s="54">
        <f t="shared" si="8"/>
        <v>154</v>
      </c>
      <c r="B161" s="163" t="s">
        <v>72</v>
      </c>
      <c r="C161" s="163" t="s">
        <v>42</v>
      </c>
      <c r="D161" s="73">
        <v>1448</v>
      </c>
      <c r="E161" s="268">
        <v>8.67</v>
      </c>
      <c r="F161" s="74">
        <v>8</v>
      </c>
      <c r="G161" s="74">
        <v>34.68</v>
      </c>
      <c r="H161" s="53">
        <f t="shared" si="9"/>
        <v>8.18</v>
      </c>
      <c r="I161" s="53">
        <f t="shared" si="7"/>
        <v>42.86</v>
      </c>
      <c r="J161" s="184"/>
    </row>
    <row r="162" spans="1:10" s="33" customFormat="1" ht="26.4">
      <c r="A162" s="54">
        <f t="shared" si="8"/>
        <v>155</v>
      </c>
      <c r="B162" s="163" t="s">
        <v>74</v>
      </c>
      <c r="C162" s="163" t="s">
        <v>95</v>
      </c>
      <c r="D162" s="73">
        <v>1322</v>
      </c>
      <c r="E162" s="268">
        <v>7.9160000000000004</v>
      </c>
      <c r="F162" s="74">
        <v>24</v>
      </c>
      <c r="G162" s="74">
        <v>94.99</v>
      </c>
      <c r="H162" s="53">
        <f t="shared" si="9"/>
        <v>22.41</v>
      </c>
      <c r="I162" s="53">
        <f t="shared" si="7"/>
        <v>117.39999999999999</v>
      </c>
      <c r="J162" s="184"/>
    </row>
    <row r="163" spans="1:10" s="33" customFormat="1" ht="26.4">
      <c r="A163" s="54">
        <f t="shared" si="8"/>
        <v>156</v>
      </c>
      <c r="B163" s="163" t="s">
        <v>37</v>
      </c>
      <c r="C163" s="163" t="s">
        <v>89</v>
      </c>
      <c r="D163" s="73">
        <v>1903</v>
      </c>
      <c r="E163" s="268">
        <v>11.395</v>
      </c>
      <c r="F163" s="74">
        <v>16</v>
      </c>
      <c r="G163" s="74">
        <v>91.16</v>
      </c>
      <c r="H163" s="53">
        <f t="shared" si="9"/>
        <v>21.5</v>
      </c>
      <c r="I163" s="53">
        <f t="shared" si="7"/>
        <v>112.66</v>
      </c>
      <c r="J163" s="184"/>
    </row>
    <row r="164" spans="1:10" s="33" customFormat="1" ht="14.25" customHeight="1">
      <c r="A164" s="54">
        <f t="shared" si="8"/>
        <v>157</v>
      </c>
      <c r="B164" s="163" t="s">
        <v>37</v>
      </c>
      <c r="C164" s="163" t="s">
        <v>91</v>
      </c>
      <c r="D164" s="73">
        <v>2107</v>
      </c>
      <c r="E164" s="268">
        <v>12.618</v>
      </c>
      <c r="F164" s="74">
        <v>8</v>
      </c>
      <c r="G164" s="74">
        <v>50.47</v>
      </c>
      <c r="H164" s="53">
        <f t="shared" si="9"/>
        <v>11.91</v>
      </c>
      <c r="I164" s="53">
        <f t="shared" si="7"/>
        <v>62.379999999999995</v>
      </c>
      <c r="J164" s="184"/>
    </row>
    <row r="165" spans="1:10" s="33" customFormat="1" ht="26.4">
      <c r="A165" s="54">
        <f t="shared" si="8"/>
        <v>158</v>
      </c>
      <c r="B165" s="163" t="s">
        <v>73</v>
      </c>
      <c r="C165" s="163" t="s">
        <v>40</v>
      </c>
      <c r="D165" s="73">
        <v>1507</v>
      </c>
      <c r="E165" s="268">
        <v>9.0250000000000004</v>
      </c>
      <c r="F165" s="74">
        <v>8</v>
      </c>
      <c r="G165" s="74">
        <v>36.1</v>
      </c>
      <c r="H165" s="53">
        <f t="shared" si="9"/>
        <v>8.52</v>
      </c>
      <c r="I165" s="53">
        <f t="shared" si="7"/>
        <v>44.620000000000005</v>
      </c>
      <c r="J165" s="184"/>
    </row>
    <row r="166" spans="1:10" s="33" customFormat="1" ht="26.4">
      <c r="A166" s="54">
        <f t="shared" si="8"/>
        <v>159</v>
      </c>
      <c r="B166" s="163" t="s">
        <v>73</v>
      </c>
      <c r="C166" s="163" t="s">
        <v>40</v>
      </c>
      <c r="D166" s="73">
        <v>1412</v>
      </c>
      <c r="E166" s="268">
        <v>8.4550000000000001</v>
      </c>
      <c r="F166" s="74">
        <v>8</v>
      </c>
      <c r="G166" s="74">
        <v>33.82</v>
      </c>
      <c r="H166" s="53">
        <f t="shared" si="9"/>
        <v>7.98</v>
      </c>
      <c r="I166" s="53">
        <f t="shared" si="7"/>
        <v>41.8</v>
      </c>
      <c r="J166" s="184"/>
    </row>
    <row r="167" spans="1:10" s="33" customFormat="1" ht="26.4">
      <c r="A167" s="54">
        <f t="shared" si="8"/>
        <v>160</v>
      </c>
      <c r="B167" s="163" t="s">
        <v>73</v>
      </c>
      <c r="C167" s="163" t="s">
        <v>40</v>
      </c>
      <c r="D167" s="73">
        <v>1412</v>
      </c>
      <c r="E167" s="268">
        <v>8.4550000000000001</v>
      </c>
      <c r="F167" s="74">
        <v>16</v>
      </c>
      <c r="G167" s="74">
        <v>67.64</v>
      </c>
      <c r="H167" s="53">
        <f t="shared" si="9"/>
        <v>15.96</v>
      </c>
      <c r="I167" s="53">
        <f t="shared" si="7"/>
        <v>83.6</v>
      </c>
      <c r="J167" s="184"/>
    </row>
    <row r="168" spans="1:10" s="33" customFormat="1" ht="26.4">
      <c r="A168" s="54">
        <f t="shared" si="8"/>
        <v>161</v>
      </c>
      <c r="B168" s="163" t="s">
        <v>73</v>
      </c>
      <c r="C168" s="163" t="s">
        <v>42</v>
      </c>
      <c r="D168" s="73">
        <v>1438</v>
      </c>
      <c r="E168" s="268">
        <v>8.6110000000000007</v>
      </c>
      <c r="F168" s="74">
        <v>24</v>
      </c>
      <c r="G168" s="74">
        <v>103.33</v>
      </c>
      <c r="H168" s="53">
        <f t="shared" si="9"/>
        <v>24.38</v>
      </c>
      <c r="I168" s="53">
        <f t="shared" si="7"/>
        <v>127.71</v>
      </c>
      <c r="J168" s="184"/>
    </row>
    <row r="169" spans="1:10" s="33" customFormat="1" ht="26.4">
      <c r="A169" s="54">
        <f t="shared" si="8"/>
        <v>162</v>
      </c>
      <c r="B169" s="163" t="s">
        <v>73</v>
      </c>
      <c r="C169" s="163" t="s">
        <v>42</v>
      </c>
      <c r="D169" s="73">
        <v>1558</v>
      </c>
      <c r="E169" s="268">
        <v>9.3699999999999992</v>
      </c>
      <c r="F169" s="74">
        <v>2</v>
      </c>
      <c r="G169" s="74">
        <v>9.3699999999999992</v>
      </c>
      <c r="H169" s="53">
        <f t="shared" si="9"/>
        <v>2.21</v>
      </c>
      <c r="I169" s="53">
        <f t="shared" si="7"/>
        <v>11.579999999999998</v>
      </c>
      <c r="J169" s="184"/>
    </row>
    <row r="170" spans="1:10" s="33" customFormat="1" ht="26.4">
      <c r="A170" s="54">
        <f t="shared" si="8"/>
        <v>163</v>
      </c>
      <c r="B170" s="163" t="s">
        <v>73</v>
      </c>
      <c r="C170" s="163" t="s">
        <v>42</v>
      </c>
      <c r="D170" s="73">
        <v>1464</v>
      </c>
      <c r="E170" s="268">
        <v>8.766</v>
      </c>
      <c r="F170" s="74">
        <v>16</v>
      </c>
      <c r="G170" s="74">
        <v>70.13</v>
      </c>
      <c r="H170" s="53">
        <f t="shared" si="9"/>
        <v>16.54</v>
      </c>
      <c r="I170" s="53">
        <f t="shared" si="7"/>
        <v>86.669999999999987</v>
      </c>
      <c r="J170" s="184"/>
    </row>
    <row r="171" spans="1:10" s="33" customFormat="1" ht="26.4">
      <c r="A171" s="54">
        <f t="shared" si="8"/>
        <v>164</v>
      </c>
      <c r="B171" s="163" t="s">
        <v>73</v>
      </c>
      <c r="C171" s="163" t="s">
        <v>40</v>
      </c>
      <c r="D171" s="73">
        <v>1412</v>
      </c>
      <c r="E171" s="268">
        <v>8.4589999999999996</v>
      </c>
      <c r="F171" s="74">
        <v>18</v>
      </c>
      <c r="G171" s="74">
        <v>76.13</v>
      </c>
      <c r="H171" s="53">
        <f t="shared" si="9"/>
        <v>17.96</v>
      </c>
      <c r="I171" s="53">
        <f t="shared" si="7"/>
        <v>94.09</v>
      </c>
      <c r="J171" s="184"/>
    </row>
    <row r="172" spans="1:10" s="33" customFormat="1" ht="26.4">
      <c r="A172" s="54">
        <f t="shared" si="8"/>
        <v>165</v>
      </c>
      <c r="B172" s="163" t="s">
        <v>73</v>
      </c>
      <c r="C172" s="163" t="s">
        <v>40</v>
      </c>
      <c r="D172" s="73">
        <v>1412</v>
      </c>
      <c r="E172" s="268">
        <v>8.4550000000000001</v>
      </c>
      <c r="F172" s="74">
        <v>16</v>
      </c>
      <c r="G172" s="74">
        <v>67.64</v>
      </c>
      <c r="H172" s="53">
        <f t="shared" si="9"/>
        <v>15.96</v>
      </c>
      <c r="I172" s="53">
        <f t="shared" si="7"/>
        <v>83.6</v>
      </c>
      <c r="J172" s="184"/>
    </row>
    <row r="173" spans="1:10" s="33" customFormat="1" ht="26.4">
      <c r="A173" s="54">
        <f t="shared" si="8"/>
        <v>166</v>
      </c>
      <c r="B173" s="163" t="s">
        <v>73</v>
      </c>
      <c r="C173" s="163" t="s">
        <v>44</v>
      </c>
      <c r="D173" s="73">
        <v>1838</v>
      </c>
      <c r="E173" s="268">
        <v>11.006</v>
      </c>
      <c r="F173" s="74">
        <v>16</v>
      </c>
      <c r="G173" s="74">
        <v>88.05</v>
      </c>
      <c r="H173" s="53">
        <f t="shared" si="9"/>
        <v>20.77</v>
      </c>
      <c r="I173" s="53">
        <f t="shared" si="7"/>
        <v>108.82</v>
      </c>
      <c r="J173" s="184"/>
    </row>
    <row r="174" spans="1:10" s="33" customFormat="1" ht="26.4">
      <c r="A174" s="54">
        <f t="shared" si="8"/>
        <v>167</v>
      </c>
      <c r="B174" s="163" t="s">
        <v>73</v>
      </c>
      <c r="C174" s="163" t="s">
        <v>42</v>
      </c>
      <c r="D174" s="73">
        <v>1398</v>
      </c>
      <c r="E174" s="268">
        <v>8.3710000000000004</v>
      </c>
      <c r="F174" s="74">
        <v>24</v>
      </c>
      <c r="G174" s="74">
        <v>100.45</v>
      </c>
      <c r="H174" s="53">
        <f t="shared" si="9"/>
        <v>23.7</v>
      </c>
      <c r="I174" s="53">
        <f t="shared" si="7"/>
        <v>124.15</v>
      </c>
      <c r="J174" s="184"/>
    </row>
    <row r="175" spans="1:10" s="33" customFormat="1" ht="26.4">
      <c r="A175" s="54">
        <f t="shared" si="8"/>
        <v>168</v>
      </c>
      <c r="B175" s="163" t="s">
        <v>73</v>
      </c>
      <c r="C175" s="163" t="s">
        <v>40</v>
      </c>
      <c r="D175" s="73">
        <v>1352</v>
      </c>
      <c r="E175" s="268">
        <v>8.1069999999999993</v>
      </c>
      <c r="F175" s="74">
        <v>24</v>
      </c>
      <c r="G175" s="74">
        <v>97.28</v>
      </c>
      <c r="H175" s="53">
        <f t="shared" si="9"/>
        <v>22.95</v>
      </c>
      <c r="I175" s="53">
        <f t="shared" si="7"/>
        <v>120.23</v>
      </c>
      <c r="J175" s="184"/>
    </row>
    <row r="176" spans="1:10" s="33" customFormat="1" ht="26.4">
      <c r="A176" s="54">
        <f t="shared" si="8"/>
        <v>169</v>
      </c>
      <c r="B176" s="163" t="s">
        <v>73</v>
      </c>
      <c r="C176" s="163" t="s">
        <v>40</v>
      </c>
      <c r="D176" s="73">
        <v>1327</v>
      </c>
      <c r="E176" s="268">
        <v>7.952</v>
      </c>
      <c r="F176" s="74">
        <v>32</v>
      </c>
      <c r="G176" s="74">
        <v>127.23</v>
      </c>
      <c r="H176" s="53">
        <f t="shared" si="9"/>
        <v>30.01</v>
      </c>
      <c r="I176" s="53">
        <f t="shared" si="7"/>
        <v>157.24</v>
      </c>
      <c r="J176" s="184"/>
    </row>
    <row r="177" spans="1:10" s="33" customFormat="1" ht="26.4">
      <c r="A177" s="54">
        <f t="shared" si="8"/>
        <v>170</v>
      </c>
      <c r="B177" s="163" t="s">
        <v>96</v>
      </c>
      <c r="C177" s="163" t="s">
        <v>40</v>
      </c>
      <c r="D177" s="73">
        <v>1220</v>
      </c>
      <c r="E177" s="268">
        <v>7.3049999999999997</v>
      </c>
      <c r="F177" s="74">
        <v>24</v>
      </c>
      <c r="G177" s="74">
        <v>87.66</v>
      </c>
      <c r="H177" s="53">
        <f t="shared" si="9"/>
        <v>20.68</v>
      </c>
      <c r="I177" s="53">
        <f t="shared" si="7"/>
        <v>108.34</v>
      </c>
      <c r="J177" s="184"/>
    </row>
    <row r="178" spans="1:10" s="33" customFormat="1" ht="26.4">
      <c r="A178" s="54">
        <f t="shared" si="8"/>
        <v>171</v>
      </c>
      <c r="B178" s="163" t="s">
        <v>96</v>
      </c>
      <c r="C178" s="163" t="s">
        <v>44</v>
      </c>
      <c r="D178" s="73">
        <v>1239</v>
      </c>
      <c r="E178" s="268">
        <v>7.4189999999999996</v>
      </c>
      <c r="F178" s="74">
        <v>14</v>
      </c>
      <c r="G178" s="74">
        <v>51.93</v>
      </c>
      <c r="H178" s="53">
        <f t="shared" si="9"/>
        <v>12.25</v>
      </c>
      <c r="I178" s="53">
        <f t="shared" si="7"/>
        <v>64.180000000000007</v>
      </c>
      <c r="J178" s="184"/>
    </row>
    <row r="179" spans="1:10" s="33" customFormat="1" ht="26.4">
      <c r="A179" s="54">
        <f t="shared" si="8"/>
        <v>172</v>
      </c>
      <c r="B179" s="163" t="s">
        <v>96</v>
      </c>
      <c r="C179" s="163" t="s">
        <v>40</v>
      </c>
      <c r="D179" s="73">
        <v>1183</v>
      </c>
      <c r="E179" s="268">
        <v>7.0839999999999996</v>
      </c>
      <c r="F179" s="74">
        <v>24</v>
      </c>
      <c r="G179" s="74">
        <v>85.01</v>
      </c>
      <c r="H179" s="53">
        <f t="shared" si="9"/>
        <v>20.05</v>
      </c>
      <c r="I179" s="53">
        <f t="shared" si="7"/>
        <v>105.06</v>
      </c>
      <c r="J179" s="184"/>
    </row>
    <row r="180" spans="1:10" s="33" customFormat="1" ht="26.4">
      <c r="A180" s="54">
        <f t="shared" si="8"/>
        <v>173</v>
      </c>
      <c r="B180" s="163" t="s">
        <v>39</v>
      </c>
      <c r="C180" s="163" t="s">
        <v>40</v>
      </c>
      <c r="D180" s="73">
        <v>1387</v>
      </c>
      <c r="E180" s="268">
        <v>8.3059999999999992</v>
      </c>
      <c r="F180" s="74">
        <v>14</v>
      </c>
      <c r="G180" s="74">
        <v>58.14</v>
      </c>
      <c r="H180" s="53">
        <f t="shared" si="9"/>
        <v>13.72</v>
      </c>
      <c r="I180" s="53">
        <f t="shared" si="7"/>
        <v>71.86</v>
      </c>
      <c r="J180" s="184"/>
    </row>
    <row r="181" spans="1:10" s="33" customFormat="1" ht="26.4">
      <c r="A181" s="54">
        <f t="shared" si="8"/>
        <v>174</v>
      </c>
      <c r="B181" s="163" t="s">
        <v>39</v>
      </c>
      <c r="C181" s="163" t="s">
        <v>44</v>
      </c>
      <c r="D181" s="73">
        <v>1937</v>
      </c>
      <c r="E181" s="268">
        <v>11.6</v>
      </c>
      <c r="F181" s="74">
        <v>8</v>
      </c>
      <c r="G181" s="74">
        <v>46.4</v>
      </c>
      <c r="H181" s="53">
        <f t="shared" si="9"/>
        <v>10.95</v>
      </c>
      <c r="I181" s="53">
        <f t="shared" si="7"/>
        <v>57.349999999999994</v>
      </c>
      <c r="J181" s="184"/>
    </row>
    <row r="182" spans="1:10" s="33" customFormat="1" ht="26.4">
      <c r="A182" s="54">
        <f t="shared" si="8"/>
        <v>175</v>
      </c>
      <c r="B182" s="163" t="s">
        <v>39</v>
      </c>
      <c r="C182" s="163" t="s">
        <v>42</v>
      </c>
      <c r="D182" s="73">
        <v>1464</v>
      </c>
      <c r="E182" s="268">
        <v>8.7750000000000004</v>
      </c>
      <c r="F182" s="74">
        <v>32</v>
      </c>
      <c r="G182" s="74">
        <v>140.4</v>
      </c>
      <c r="H182" s="53">
        <f t="shared" si="9"/>
        <v>33.119999999999997</v>
      </c>
      <c r="I182" s="53">
        <f t="shared" si="7"/>
        <v>173.52</v>
      </c>
      <c r="J182" s="184"/>
    </row>
    <row r="183" spans="1:10" s="33" customFormat="1" ht="26.4">
      <c r="A183" s="54">
        <f t="shared" si="8"/>
        <v>176</v>
      </c>
      <c r="B183" s="163" t="s">
        <v>39</v>
      </c>
      <c r="C183" s="163" t="s">
        <v>40</v>
      </c>
      <c r="D183" s="73">
        <v>1438</v>
      </c>
      <c r="E183" s="268">
        <v>8.6110000000000007</v>
      </c>
      <c r="F183" s="74">
        <v>16</v>
      </c>
      <c r="G183" s="74">
        <v>68.89</v>
      </c>
      <c r="H183" s="53">
        <f t="shared" si="9"/>
        <v>16.25</v>
      </c>
      <c r="I183" s="53">
        <f t="shared" si="7"/>
        <v>85.14</v>
      </c>
      <c r="J183" s="184"/>
    </row>
    <row r="184" spans="1:10" s="33" customFormat="1" ht="26.4">
      <c r="A184" s="54">
        <f t="shared" si="8"/>
        <v>177</v>
      </c>
      <c r="B184" s="163" t="s">
        <v>39</v>
      </c>
      <c r="C184" s="163" t="s">
        <v>40</v>
      </c>
      <c r="D184" s="73">
        <v>1327</v>
      </c>
      <c r="E184" s="268">
        <v>7.9779999999999998</v>
      </c>
      <c r="F184" s="74">
        <v>8</v>
      </c>
      <c r="G184" s="74">
        <v>31.91</v>
      </c>
      <c r="H184" s="53">
        <f t="shared" si="9"/>
        <v>7.53</v>
      </c>
      <c r="I184" s="53">
        <f t="shared" si="7"/>
        <v>39.44</v>
      </c>
      <c r="J184" s="184"/>
    </row>
    <row r="185" spans="1:10" s="33" customFormat="1" ht="26.4">
      <c r="A185" s="54">
        <f t="shared" si="8"/>
        <v>178</v>
      </c>
      <c r="B185" s="163" t="s">
        <v>51</v>
      </c>
      <c r="C185" s="163" t="s">
        <v>42</v>
      </c>
      <c r="D185" s="73">
        <v>1438</v>
      </c>
      <c r="E185" s="268">
        <v>8.6159999999999997</v>
      </c>
      <c r="F185" s="74">
        <v>18</v>
      </c>
      <c r="G185" s="74">
        <v>77.540000000000006</v>
      </c>
      <c r="H185" s="53">
        <f t="shared" si="9"/>
        <v>18.29</v>
      </c>
      <c r="I185" s="53">
        <f t="shared" si="7"/>
        <v>95.830000000000013</v>
      </c>
      <c r="J185" s="184"/>
    </row>
    <row r="186" spans="1:10" s="33" customFormat="1" ht="26.4">
      <c r="A186" s="54">
        <f t="shared" si="8"/>
        <v>179</v>
      </c>
      <c r="B186" s="163" t="s">
        <v>51</v>
      </c>
      <c r="C186" s="163" t="s">
        <v>40</v>
      </c>
      <c r="D186" s="73">
        <v>1392</v>
      </c>
      <c r="E186" s="268">
        <v>8.3350000000000009</v>
      </c>
      <c r="F186" s="74">
        <v>24</v>
      </c>
      <c r="G186" s="74">
        <v>100.02</v>
      </c>
      <c r="H186" s="53">
        <f t="shared" si="9"/>
        <v>23.59</v>
      </c>
      <c r="I186" s="53">
        <f t="shared" si="7"/>
        <v>123.61</v>
      </c>
      <c r="J186" s="184"/>
    </row>
    <row r="187" spans="1:10" s="33" customFormat="1" ht="26.4">
      <c r="A187" s="54">
        <f t="shared" si="8"/>
        <v>180</v>
      </c>
      <c r="B187" s="163" t="s">
        <v>51</v>
      </c>
      <c r="C187" s="163" t="s">
        <v>44</v>
      </c>
      <c r="D187" s="73">
        <v>1655</v>
      </c>
      <c r="E187" s="268">
        <v>9.91</v>
      </c>
      <c r="F187" s="74">
        <v>16</v>
      </c>
      <c r="G187" s="74">
        <v>79.28</v>
      </c>
      <c r="H187" s="53">
        <f t="shared" si="9"/>
        <v>18.7</v>
      </c>
      <c r="I187" s="53">
        <f t="shared" si="7"/>
        <v>97.98</v>
      </c>
      <c r="J187" s="184"/>
    </row>
    <row r="188" spans="1:10" s="33" customFormat="1" ht="26.4">
      <c r="A188" s="54">
        <f t="shared" si="8"/>
        <v>181</v>
      </c>
      <c r="B188" s="163" t="s">
        <v>51</v>
      </c>
      <c r="C188" s="163" t="s">
        <v>42</v>
      </c>
      <c r="D188" s="73">
        <v>1464</v>
      </c>
      <c r="E188" s="268">
        <v>8.766</v>
      </c>
      <c r="F188" s="74">
        <v>24</v>
      </c>
      <c r="G188" s="74">
        <v>105.19</v>
      </c>
      <c r="H188" s="53">
        <f t="shared" si="9"/>
        <v>24.81</v>
      </c>
      <c r="I188" s="53">
        <f t="shared" si="7"/>
        <v>130</v>
      </c>
      <c r="J188" s="184"/>
    </row>
    <row r="189" spans="1:10" s="33" customFormat="1" ht="26.4">
      <c r="A189" s="54">
        <f t="shared" si="8"/>
        <v>182</v>
      </c>
      <c r="B189" s="163" t="s">
        <v>51</v>
      </c>
      <c r="C189" s="163" t="s">
        <v>40</v>
      </c>
      <c r="D189" s="73">
        <v>1392</v>
      </c>
      <c r="E189" s="268">
        <v>8.3350000000000009</v>
      </c>
      <c r="F189" s="74">
        <v>16</v>
      </c>
      <c r="G189" s="74">
        <v>66.680000000000007</v>
      </c>
      <c r="H189" s="53">
        <f t="shared" si="9"/>
        <v>15.73</v>
      </c>
      <c r="I189" s="53">
        <f t="shared" si="7"/>
        <v>82.410000000000011</v>
      </c>
      <c r="J189" s="184"/>
    </row>
    <row r="190" spans="1:10" s="33" customFormat="1" ht="26.4">
      <c r="A190" s="54">
        <f t="shared" si="8"/>
        <v>183</v>
      </c>
      <c r="B190" s="163" t="s">
        <v>51</v>
      </c>
      <c r="C190" s="163" t="s">
        <v>40</v>
      </c>
      <c r="D190" s="73">
        <v>1372</v>
      </c>
      <c r="E190" s="268">
        <v>8.2149999999999999</v>
      </c>
      <c r="F190" s="74">
        <v>8</v>
      </c>
      <c r="G190" s="74">
        <v>32.86</v>
      </c>
      <c r="H190" s="53">
        <f t="shared" si="9"/>
        <v>7.75</v>
      </c>
      <c r="I190" s="53">
        <f t="shared" si="7"/>
        <v>40.61</v>
      </c>
      <c r="J190" s="184"/>
    </row>
    <row r="191" spans="1:10" s="33" customFormat="1" ht="26.4">
      <c r="A191" s="54">
        <f t="shared" si="8"/>
        <v>184</v>
      </c>
      <c r="B191" s="163" t="s">
        <v>51</v>
      </c>
      <c r="C191" s="163" t="s">
        <v>42</v>
      </c>
      <c r="D191" s="73">
        <v>1378</v>
      </c>
      <c r="E191" s="268">
        <v>8.2509999999999994</v>
      </c>
      <c r="F191" s="74">
        <v>24</v>
      </c>
      <c r="G191" s="74">
        <v>99.01</v>
      </c>
      <c r="H191" s="53">
        <f t="shared" si="9"/>
        <v>23.36</v>
      </c>
      <c r="I191" s="53">
        <f t="shared" si="7"/>
        <v>122.37</v>
      </c>
      <c r="J191" s="184"/>
    </row>
    <row r="192" spans="1:10" s="33" customFormat="1" ht="26.4">
      <c r="A192" s="54">
        <f t="shared" si="8"/>
        <v>185</v>
      </c>
      <c r="B192" s="163" t="s">
        <v>51</v>
      </c>
      <c r="C192" s="163" t="s">
        <v>40</v>
      </c>
      <c r="D192" s="73">
        <v>1352</v>
      </c>
      <c r="E192" s="268">
        <v>8.0950000000000006</v>
      </c>
      <c r="F192" s="74">
        <v>8</v>
      </c>
      <c r="G192" s="74">
        <v>32.380000000000003</v>
      </c>
      <c r="H192" s="53">
        <f t="shared" si="9"/>
        <v>7.64</v>
      </c>
      <c r="I192" s="53">
        <f t="shared" si="7"/>
        <v>40.020000000000003</v>
      </c>
      <c r="J192" s="184"/>
    </row>
    <row r="193" spans="1:10" s="33" customFormat="1" ht="26.4">
      <c r="A193" s="54">
        <f t="shared" si="8"/>
        <v>186</v>
      </c>
      <c r="B193" s="163" t="s">
        <v>58</v>
      </c>
      <c r="C193" s="163" t="s">
        <v>42</v>
      </c>
      <c r="D193" s="73">
        <v>1444</v>
      </c>
      <c r="E193" s="268">
        <v>8.6479999999999997</v>
      </c>
      <c r="F193" s="74">
        <v>16</v>
      </c>
      <c r="G193" s="74">
        <v>69.180000000000007</v>
      </c>
      <c r="H193" s="53">
        <f t="shared" si="9"/>
        <v>16.32</v>
      </c>
      <c r="I193" s="53">
        <f t="shared" si="7"/>
        <v>85.5</v>
      </c>
      <c r="J193" s="184"/>
    </row>
    <row r="194" spans="1:10" s="33" customFormat="1" ht="26.4">
      <c r="A194" s="54">
        <f t="shared" si="8"/>
        <v>187</v>
      </c>
      <c r="B194" s="163" t="s">
        <v>58</v>
      </c>
      <c r="C194" s="163" t="s">
        <v>44</v>
      </c>
      <c r="D194" s="73">
        <v>1794</v>
      </c>
      <c r="E194" s="268">
        <v>10.750999999999999</v>
      </c>
      <c r="F194" s="74">
        <v>32</v>
      </c>
      <c r="G194" s="74">
        <v>172.02</v>
      </c>
      <c r="H194" s="53">
        <f t="shared" si="9"/>
        <v>40.58</v>
      </c>
      <c r="I194" s="53">
        <f t="shared" si="7"/>
        <v>212.60000000000002</v>
      </c>
      <c r="J194" s="184"/>
    </row>
    <row r="195" spans="1:10" s="33" customFormat="1" ht="26.4">
      <c r="A195" s="54">
        <f t="shared" si="8"/>
        <v>188</v>
      </c>
      <c r="B195" s="163" t="s">
        <v>43</v>
      </c>
      <c r="C195" s="163" t="s">
        <v>44</v>
      </c>
      <c r="D195" s="73">
        <v>1774</v>
      </c>
      <c r="E195" s="268">
        <v>10.622999999999999</v>
      </c>
      <c r="F195" s="74">
        <v>16</v>
      </c>
      <c r="G195" s="74">
        <v>84.98</v>
      </c>
      <c r="H195" s="53">
        <f t="shared" si="9"/>
        <v>20.05</v>
      </c>
      <c r="I195" s="53">
        <f t="shared" si="7"/>
        <v>105.03</v>
      </c>
      <c r="J195" s="184"/>
    </row>
    <row r="196" spans="1:10" s="33" customFormat="1" ht="26.4">
      <c r="A196" s="54">
        <f t="shared" si="8"/>
        <v>189</v>
      </c>
      <c r="B196" s="163" t="s">
        <v>43</v>
      </c>
      <c r="C196" s="163" t="s">
        <v>42</v>
      </c>
      <c r="D196" s="73">
        <v>1464</v>
      </c>
      <c r="E196" s="268">
        <v>8.7650000000000006</v>
      </c>
      <c r="F196" s="74">
        <v>8</v>
      </c>
      <c r="G196" s="74">
        <v>35.06</v>
      </c>
      <c r="H196" s="53">
        <f t="shared" si="9"/>
        <v>8.27</v>
      </c>
      <c r="I196" s="53">
        <f t="shared" si="7"/>
        <v>43.33</v>
      </c>
      <c r="J196" s="184"/>
    </row>
    <row r="197" spans="1:10" s="33" customFormat="1" ht="26.4">
      <c r="A197" s="54">
        <f t="shared" si="8"/>
        <v>190</v>
      </c>
      <c r="B197" s="163" t="s">
        <v>43</v>
      </c>
      <c r="C197" s="163" t="s">
        <v>40</v>
      </c>
      <c r="D197" s="73">
        <v>1412</v>
      </c>
      <c r="E197" s="268">
        <v>8.4550000000000001</v>
      </c>
      <c r="F197" s="74">
        <v>24</v>
      </c>
      <c r="G197" s="74">
        <v>101.46</v>
      </c>
      <c r="H197" s="53">
        <f t="shared" si="9"/>
        <v>23.93</v>
      </c>
      <c r="I197" s="53">
        <f t="shared" si="7"/>
        <v>125.38999999999999</v>
      </c>
      <c r="J197" s="184"/>
    </row>
    <row r="198" spans="1:10" s="33" customFormat="1" ht="26.4">
      <c r="A198" s="54">
        <f t="shared" si="8"/>
        <v>191</v>
      </c>
      <c r="B198" s="163" t="s">
        <v>43</v>
      </c>
      <c r="C198" s="163" t="s">
        <v>40</v>
      </c>
      <c r="D198" s="73">
        <v>1387</v>
      </c>
      <c r="E198" s="268">
        <v>8.3059999999999992</v>
      </c>
      <c r="F198" s="74">
        <v>14</v>
      </c>
      <c r="G198" s="74">
        <v>58.14</v>
      </c>
      <c r="H198" s="53">
        <f t="shared" si="9"/>
        <v>13.72</v>
      </c>
      <c r="I198" s="53">
        <f t="shared" si="7"/>
        <v>71.86</v>
      </c>
      <c r="J198" s="184"/>
    </row>
    <row r="199" spans="1:10" s="33" customFormat="1" ht="26.4">
      <c r="A199" s="54">
        <f t="shared" si="8"/>
        <v>192</v>
      </c>
      <c r="B199" s="163" t="s">
        <v>76</v>
      </c>
      <c r="C199" s="163" t="s">
        <v>40</v>
      </c>
      <c r="D199" s="73">
        <v>1412</v>
      </c>
      <c r="E199" s="268">
        <v>8.4550000000000001</v>
      </c>
      <c r="F199" s="74">
        <v>8</v>
      </c>
      <c r="G199" s="74">
        <v>33.82</v>
      </c>
      <c r="H199" s="53">
        <f t="shared" si="9"/>
        <v>7.98</v>
      </c>
      <c r="I199" s="53">
        <f t="shared" si="7"/>
        <v>41.8</v>
      </c>
      <c r="J199" s="184"/>
    </row>
    <row r="200" spans="1:10" s="33" customFormat="1" ht="26.4">
      <c r="A200" s="54">
        <f t="shared" si="8"/>
        <v>193</v>
      </c>
      <c r="B200" s="163" t="s">
        <v>76</v>
      </c>
      <c r="C200" s="163" t="s">
        <v>44</v>
      </c>
      <c r="D200" s="73">
        <v>1508</v>
      </c>
      <c r="E200" s="268">
        <v>9.0299999999999994</v>
      </c>
      <c r="F200" s="74">
        <v>8</v>
      </c>
      <c r="G200" s="74">
        <v>36.119999999999997</v>
      </c>
      <c r="H200" s="53">
        <f t="shared" si="9"/>
        <v>8.52</v>
      </c>
      <c r="I200" s="53">
        <f t="shared" ref="I200:I254" si="10">G200+H200</f>
        <v>44.64</v>
      </c>
      <c r="J200" s="184"/>
    </row>
    <row r="201" spans="1:10" s="33" customFormat="1" ht="26.4">
      <c r="A201" s="54">
        <f t="shared" si="8"/>
        <v>194</v>
      </c>
      <c r="B201" s="163" t="s">
        <v>76</v>
      </c>
      <c r="C201" s="163" t="s">
        <v>42</v>
      </c>
      <c r="D201" s="73">
        <v>1464</v>
      </c>
      <c r="E201" s="268">
        <v>8.7780000000000005</v>
      </c>
      <c r="F201" s="74">
        <v>24</v>
      </c>
      <c r="G201" s="74">
        <v>105.34</v>
      </c>
      <c r="H201" s="53">
        <f t="shared" si="9"/>
        <v>24.85</v>
      </c>
      <c r="I201" s="53">
        <f t="shared" si="10"/>
        <v>130.19</v>
      </c>
      <c r="J201" s="184"/>
    </row>
    <row r="202" spans="1:10" s="33" customFormat="1" ht="26.4">
      <c r="A202" s="54">
        <f t="shared" ref="A202:A254" si="11">A201+1</f>
        <v>195</v>
      </c>
      <c r="B202" s="163" t="s">
        <v>76</v>
      </c>
      <c r="C202" s="163" t="s">
        <v>40</v>
      </c>
      <c r="D202" s="73">
        <v>1367</v>
      </c>
      <c r="E202" s="268">
        <v>8.1940000000000008</v>
      </c>
      <c r="F202" s="74">
        <v>32</v>
      </c>
      <c r="G202" s="74">
        <v>131.11000000000001</v>
      </c>
      <c r="H202" s="53">
        <f t="shared" si="9"/>
        <v>30.93</v>
      </c>
      <c r="I202" s="53">
        <f t="shared" si="10"/>
        <v>162.04000000000002</v>
      </c>
      <c r="J202" s="184"/>
    </row>
    <row r="203" spans="1:10" s="33" customFormat="1" ht="26.4">
      <c r="A203" s="54">
        <f t="shared" si="11"/>
        <v>196</v>
      </c>
      <c r="B203" s="163" t="s">
        <v>76</v>
      </c>
      <c r="C203" s="163" t="s">
        <v>40</v>
      </c>
      <c r="D203" s="73">
        <v>1352</v>
      </c>
      <c r="E203" s="268">
        <v>8.1069999999999993</v>
      </c>
      <c r="F203" s="74">
        <v>24</v>
      </c>
      <c r="G203" s="74">
        <v>97.28</v>
      </c>
      <c r="H203" s="53">
        <f t="shared" si="9"/>
        <v>22.95</v>
      </c>
      <c r="I203" s="53">
        <f t="shared" si="10"/>
        <v>120.23</v>
      </c>
      <c r="J203" s="184"/>
    </row>
    <row r="204" spans="1:10" s="33" customFormat="1" ht="26.4">
      <c r="A204" s="54">
        <f t="shared" si="11"/>
        <v>197</v>
      </c>
      <c r="B204" s="163" t="s">
        <v>79</v>
      </c>
      <c r="C204" s="163" t="s">
        <v>42</v>
      </c>
      <c r="D204" s="73">
        <v>1235</v>
      </c>
      <c r="E204" s="268">
        <v>7.3970000000000002</v>
      </c>
      <c r="F204" s="74">
        <v>42</v>
      </c>
      <c r="G204" s="74">
        <v>155.33000000000001</v>
      </c>
      <c r="H204" s="53">
        <f t="shared" si="9"/>
        <v>36.64</v>
      </c>
      <c r="I204" s="53">
        <f t="shared" si="10"/>
        <v>191.97000000000003</v>
      </c>
      <c r="J204" s="184"/>
    </row>
    <row r="205" spans="1:10" s="33" customFormat="1" ht="26.4">
      <c r="A205" s="54">
        <f t="shared" si="11"/>
        <v>198</v>
      </c>
      <c r="B205" s="163" t="s">
        <v>79</v>
      </c>
      <c r="C205" s="163" t="s">
        <v>40</v>
      </c>
      <c r="D205" s="73">
        <v>1263</v>
      </c>
      <c r="E205" s="268">
        <v>7.5679999999999996</v>
      </c>
      <c r="F205" s="74">
        <v>48</v>
      </c>
      <c r="G205" s="74">
        <v>181.63</v>
      </c>
      <c r="H205" s="53">
        <f t="shared" si="9"/>
        <v>42.85</v>
      </c>
      <c r="I205" s="53">
        <f t="shared" si="10"/>
        <v>224.48</v>
      </c>
      <c r="J205" s="184"/>
    </row>
    <row r="206" spans="1:10" s="33" customFormat="1" ht="26.4">
      <c r="A206" s="54">
        <f t="shared" si="11"/>
        <v>199</v>
      </c>
      <c r="B206" s="163" t="s">
        <v>79</v>
      </c>
      <c r="C206" s="163" t="s">
        <v>40</v>
      </c>
      <c r="D206" s="73">
        <v>1243</v>
      </c>
      <c r="E206" s="268">
        <v>7.4480000000000004</v>
      </c>
      <c r="F206" s="74">
        <v>10</v>
      </c>
      <c r="G206" s="74">
        <v>37.24</v>
      </c>
      <c r="H206" s="53">
        <f t="shared" si="9"/>
        <v>8.7799999999999994</v>
      </c>
      <c r="I206" s="53">
        <f t="shared" si="10"/>
        <v>46.02</v>
      </c>
      <c r="J206" s="184"/>
    </row>
    <row r="207" spans="1:10" s="33" customFormat="1" ht="26.4">
      <c r="A207" s="54">
        <f t="shared" si="11"/>
        <v>200</v>
      </c>
      <c r="B207" s="163" t="s">
        <v>79</v>
      </c>
      <c r="C207" s="163" t="s">
        <v>40</v>
      </c>
      <c r="D207" s="73">
        <v>1180</v>
      </c>
      <c r="E207" s="268">
        <v>7.0659999999999998</v>
      </c>
      <c r="F207" s="74">
        <v>24</v>
      </c>
      <c r="G207" s="74">
        <v>84.79</v>
      </c>
      <c r="H207" s="53">
        <f t="shared" ref="H207:H267" si="12">ROUND(G207*0.2359,2)</f>
        <v>20</v>
      </c>
      <c r="I207" s="53">
        <f t="shared" si="10"/>
        <v>104.79</v>
      </c>
      <c r="J207" s="184"/>
    </row>
    <row r="208" spans="1:10" s="33" customFormat="1" ht="26.4">
      <c r="A208" s="54">
        <f t="shared" si="11"/>
        <v>201</v>
      </c>
      <c r="B208" s="163" t="s">
        <v>57</v>
      </c>
      <c r="C208" s="163" t="s">
        <v>40</v>
      </c>
      <c r="D208" s="73">
        <v>1903</v>
      </c>
      <c r="E208" s="268">
        <v>11.395</v>
      </c>
      <c r="F208" s="74">
        <v>24</v>
      </c>
      <c r="G208" s="74">
        <v>136.74</v>
      </c>
      <c r="H208" s="53">
        <f t="shared" si="12"/>
        <v>32.26</v>
      </c>
      <c r="I208" s="53">
        <f t="shared" si="10"/>
        <v>169</v>
      </c>
      <c r="J208" s="184"/>
    </row>
    <row r="209" spans="1:10" s="33" customFormat="1" ht="26.4">
      <c r="A209" s="54">
        <f t="shared" si="11"/>
        <v>202</v>
      </c>
      <c r="B209" s="163" t="s">
        <v>57</v>
      </c>
      <c r="C209" s="163" t="s">
        <v>42</v>
      </c>
      <c r="D209" s="73">
        <v>1255</v>
      </c>
      <c r="E209" s="268">
        <v>7.5229999999999997</v>
      </c>
      <c r="F209" s="74">
        <v>24</v>
      </c>
      <c r="G209" s="74">
        <v>90.28</v>
      </c>
      <c r="H209" s="53">
        <f t="shared" si="12"/>
        <v>21.3</v>
      </c>
      <c r="I209" s="53">
        <f t="shared" si="10"/>
        <v>111.58</v>
      </c>
      <c r="J209" s="184"/>
    </row>
    <row r="210" spans="1:10" s="33" customFormat="1" ht="26.4">
      <c r="A210" s="54">
        <f t="shared" si="11"/>
        <v>203</v>
      </c>
      <c r="B210" s="163" t="s">
        <v>57</v>
      </c>
      <c r="C210" s="163" t="s">
        <v>42</v>
      </c>
      <c r="D210" s="73">
        <v>1372</v>
      </c>
      <c r="E210" s="268">
        <v>8.2210000000000001</v>
      </c>
      <c r="F210" s="74">
        <v>40</v>
      </c>
      <c r="G210" s="74">
        <v>164.42</v>
      </c>
      <c r="H210" s="53">
        <f t="shared" si="12"/>
        <v>38.79</v>
      </c>
      <c r="I210" s="53">
        <f t="shared" si="10"/>
        <v>203.20999999999998</v>
      </c>
      <c r="J210" s="184"/>
    </row>
    <row r="211" spans="1:10" s="33" customFormat="1" ht="26.4">
      <c r="A211" s="54">
        <f t="shared" si="11"/>
        <v>204</v>
      </c>
      <c r="B211" s="163" t="s">
        <v>57</v>
      </c>
      <c r="C211" s="163" t="s">
        <v>40</v>
      </c>
      <c r="D211" s="73">
        <v>1464</v>
      </c>
      <c r="E211" s="268">
        <v>8.7949999999999999</v>
      </c>
      <c r="F211" s="74">
        <v>8</v>
      </c>
      <c r="G211" s="74">
        <v>35.18</v>
      </c>
      <c r="H211" s="53">
        <f t="shared" si="12"/>
        <v>8.3000000000000007</v>
      </c>
      <c r="I211" s="53">
        <f t="shared" si="10"/>
        <v>43.480000000000004</v>
      </c>
      <c r="J211" s="184"/>
    </row>
    <row r="212" spans="1:10" s="33" customFormat="1" ht="26.4">
      <c r="A212" s="54">
        <f t="shared" si="11"/>
        <v>205</v>
      </c>
      <c r="B212" s="163" t="s">
        <v>57</v>
      </c>
      <c r="C212" s="163" t="s">
        <v>44</v>
      </c>
      <c r="D212" s="73">
        <v>1438</v>
      </c>
      <c r="E212" s="268">
        <v>8.6110000000000007</v>
      </c>
      <c r="F212" s="74">
        <v>24</v>
      </c>
      <c r="G212" s="74">
        <v>103.33</v>
      </c>
      <c r="H212" s="53">
        <f t="shared" si="12"/>
        <v>24.38</v>
      </c>
      <c r="I212" s="53">
        <f t="shared" si="10"/>
        <v>127.71</v>
      </c>
      <c r="J212" s="184"/>
    </row>
    <row r="213" spans="1:10" s="33" customFormat="1" ht="26.4">
      <c r="A213" s="54">
        <f t="shared" si="11"/>
        <v>206</v>
      </c>
      <c r="B213" s="163" t="s">
        <v>57</v>
      </c>
      <c r="C213" s="163" t="s">
        <v>42</v>
      </c>
      <c r="D213" s="73">
        <v>1352</v>
      </c>
      <c r="E213" s="268">
        <v>8.1029999999999998</v>
      </c>
      <c r="F213" s="74">
        <v>24</v>
      </c>
      <c r="G213" s="74">
        <v>97.24</v>
      </c>
      <c r="H213" s="53">
        <f t="shared" si="12"/>
        <v>22.94</v>
      </c>
      <c r="I213" s="53">
        <f t="shared" si="10"/>
        <v>120.17999999999999</v>
      </c>
      <c r="J213" s="184"/>
    </row>
    <row r="214" spans="1:10" s="33" customFormat="1" ht="26.4">
      <c r="A214" s="54">
        <f t="shared" si="11"/>
        <v>207</v>
      </c>
      <c r="B214" s="163" t="s">
        <v>71</v>
      </c>
      <c r="C214" s="163" t="s">
        <v>44</v>
      </c>
      <c r="D214" s="73">
        <v>1412</v>
      </c>
      <c r="E214" s="268">
        <v>8.4730000000000008</v>
      </c>
      <c r="F214" s="74">
        <v>16</v>
      </c>
      <c r="G214" s="74">
        <v>67.78</v>
      </c>
      <c r="H214" s="53">
        <f t="shared" si="12"/>
        <v>15.99</v>
      </c>
      <c r="I214" s="53">
        <f t="shared" si="10"/>
        <v>83.77</v>
      </c>
      <c r="J214" s="184"/>
    </row>
    <row r="215" spans="1:10" s="33" customFormat="1" ht="26.4">
      <c r="A215" s="54">
        <f t="shared" si="11"/>
        <v>208</v>
      </c>
      <c r="B215" s="163" t="s">
        <v>71</v>
      </c>
      <c r="C215" s="163" t="s">
        <v>40</v>
      </c>
      <c r="D215" s="73">
        <v>1220</v>
      </c>
      <c r="E215" s="268">
        <v>7.3049999999999997</v>
      </c>
      <c r="F215" s="74">
        <v>8</v>
      </c>
      <c r="G215" s="74">
        <v>29.22</v>
      </c>
      <c r="H215" s="53">
        <f t="shared" si="12"/>
        <v>6.89</v>
      </c>
      <c r="I215" s="53">
        <f t="shared" si="10"/>
        <v>36.11</v>
      </c>
      <c r="J215" s="184"/>
    </row>
    <row r="216" spans="1:10" s="33" customFormat="1" ht="26.4">
      <c r="A216" s="54">
        <f t="shared" si="11"/>
        <v>209</v>
      </c>
      <c r="B216" s="163" t="s">
        <v>71</v>
      </c>
      <c r="C216" s="163" t="s">
        <v>40</v>
      </c>
      <c r="D216" s="73">
        <v>1240</v>
      </c>
      <c r="E216" s="268">
        <v>7.4249999999999998</v>
      </c>
      <c r="F216" s="74">
        <v>16</v>
      </c>
      <c r="G216" s="74">
        <v>59.4</v>
      </c>
      <c r="H216" s="53">
        <f t="shared" si="12"/>
        <v>14.01</v>
      </c>
      <c r="I216" s="53">
        <f t="shared" si="10"/>
        <v>73.41</v>
      </c>
      <c r="J216" s="184"/>
    </row>
    <row r="217" spans="1:10" s="33" customFormat="1" ht="26.4">
      <c r="A217" s="54">
        <f t="shared" si="11"/>
        <v>210</v>
      </c>
      <c r="B217" s="163" t="s">
        <v>71</v>
      </c>
      <c r="C217" s="163" t="s">
        <v>42</v>
      </c>
      <c r="D217" s="73">
        <v>1195</v>
      </c>
      <c r="E217" s="268">
        <v>7.1550000000000002</v>
      </c>
      <c r="F217" s="74">
        <v>8</v>
      </c>
      <c r="G217" s="74">
        <v>28.62</v>
      </c>
      <c r="H217" s="53">
        <f t="shared" si="12"/>
        <v>6.75</v>
      </c>
      <c r="I217" s="53">
        <f t="shared" si="10"/>
        <v>35.370000000000005</v>
      </c>
      <c r="J217" s="184"/>
    </row>
    <row r="218" spans="1:10" s="33" customFormat="1" ht="26.4">
      <c r="A218" s="54">
        <f t="shared" si="11"/>
        <v>211</v>
      </c>
      <c r="B218" s="163" t="s">
        <v>47</v>
      </c>
      <c r="C218" s="163" t="s">
        <v>40</v>
      </c>
      <c r="D218" s="73">
        <v>1263</v>
      </c>
      <c r="E218" s="268">
        <v>7.5629999999999997</v>
      </c>
      <c r="F218" s="74">
        <v>8</v>
      </c>
      <c r="G218" s="74">
        <v>30.25</v>
      </c>
      <c r="H218" s="53">
        <f t="shared" si="12"/>
        <v>7.14</v>
      </c>
      <c r="I218" s="53">
        <f t="shared" si="10"/>
        <v>37.39</v>
      </c>
      <c r="J218" s="184"/>
    </row>
    <row r="219" spans="1:10" s="33" customFormat="1" ht="26.4">
      <c r="A219" s="54">
        <f t="shared" si="11"/>
        <v>212</v>
      </c>
      <c r="B219" s="163" t="s">
        <v>47</v>
      </c>
      <c r="C219" s="163" t="s">
        <v>40</v>
      </c>
      <c r="D219" s="73">
        <v>1243</v>
      </c>
      <c r="E219" s="268">
        <v>7.4429999999999996</v>
      </c>
      <c r="F219" s="74">
        <v>16</v>
      </c>
      <c r="G219" s="74">
        <v>59.54</v>
      </c>
      <c r="H219" s="53">
        <f t="shared" si="12"/>
        <v>14.05</v>
      </c>
      <c r="I219" s="53">
        <f t="shared" si="10"/>
        <v>73.59</v>
      </c>
      <c r="J219" s="184"/>
    </row>
    <row r="220" spans="1:10" s="33" customFormat="1" ht="26.4">
      <c r="A220" s="54">
        <f t="shared" si="11"/>
        <v>213</v>
      </c>
      <c r="B220" s="163" t="s">
        <v>47</v>
      </c>
      <c r="C220" s="163" t="s">
        <v>44</v>
      </c>
      <c r="D220" s="73">
        <v>1474</v>
      </c>
      <c r="E220" s="268">
        <v>8.8260000000000005</v>
      </c>
      <c r="F220" s="74">
        <v>16</v>
      </c>
      <c r="G220" s="74">
        <v>70.61</v>
      </c>
      <c r="H220" s="53">
        <f>ROUNDUP(G220*0.2359,2)</f>
        <v>16.66</v>
      </c>
      <c r="I220" s="53">
        <f t="shared" si="10"/>
        <v>87.27</v>
      </c>
      <c r="J220" s="184"/>
    </row>
    <row r="221" spans="1:10" s="33" customFormat="1" ht="26.4">
      <c r="A221" s="54">
        <f t="shared" si="11"/>
        <v>214</v>
      </c>
      <c r="B221" s="163" t="s">
        <v>47</v>
      </c>
      <c r="C221" s="163" t="s">
        <v>40</v>
      </c>
      <c r="D221" s="73">
        <v>1372</v>
      </c>
      <c r="E221" s="268">
        <v>8.2149999999999999</v>
      </c>
      <c r="F221" s="74">
        <v>8</v>
      </c>
      <c r="G221" s="74">
        <v>32.86</v>
      </c>
      <c r="H221" s="53">
        <f t="shared" si="12"/>
        <v>7.75</v>
      </c>
      <c r="I221" s="53">
        <f t="shared" si="10"/>
        <v>40.61</v>
      </c>
      <c r="J221" s="184"/>
    </row>
    <row r="222" spans="1:10" s="33" customFormat="1" ht="26.4">
      <c r="A222" s="54">
        <f t="shared" si="11"/>
        <v>215</v>
      </c>
      <c r="B222" s="163" t="s">
        <v>47</v>
      </c>
      <c r="C222" s="163" t="s">
        <v>40</v>
      </c>
      <c r="D222" s="73">
        <v>1203</v>
      </c>
      <c r="E222" s="268">
        <v>7.2039999999999997</v>
      </c>
      <c r="F222" s="74">
        <v>16</v>
      </c>
      <c r="G222" s="74">
        <v>57.63</v>
      </c>
      <c r="H222" s="53">
        <f t="shared" si="12"/>
        <v>13.59</v>
      </c>
      <c r="I222" s="53">
        <f t="shared" si="10"/>
        <v>71.22</v>
      </c>
      <c r="J222" s="184"/>
    </row>
    <row r="223" spans="1:10" s="33" customFormat="1" ht="26.4">
      <c r="A223" s="54">
        <f t="shared" si="11"/>
        <v>216</v>
      </c>
      <c r="B223" s="163" t="s">
        <v>47</v>
      </c>
      <c r="C223" s="163" t="s">
        <v>40</v>
      </c>
      <c r="D223" s="73">
        <v>1183</v>
      </c>
      <c r="E223" s="268">
        <v>7.0869999999999997</v>
      </c>
      <c r="F223" s="74">
        <v>18</v>
      </c>
      <c r="G223" s="74">
        <v>63.78</v>
      </c>
      <c r="H223" s="53">
        <f t="shared" si="12"/>
        <v>15.05</v>
      </c>
      <c r="I223" s="53">
        <f t="shared" si="10"/>
        <v>78.83</v>
      </c>
      <c r="J223" s="184"/>
    </row>
    <row r="224" spans="1:10" s="33" customFormat="1" ht="26.4">
      <c r="A224" s="54">
        <f t="shared" si="11"/>
        <v>217</v>
      </c>
      <c r="B224" s="163" t="s">
        <v>47</v>
      </c>
      <c r="C224" s="163" t="s">
        <v>40</v>
      </c>
      <c r="D224" s="73">
        <v>1163</v>
      </c>
      <c r="E224" s="268">
        <v>6.9640000000000004</v>
      </c>
      <c r="F224" s="74">
        <v>16</v>
      </c>
      <c r="G224" s="74">
        <v>55.71</v>
      </c>
      <c r="H224" s="53">
        <f t="shared" si="12"/>
        <v>13.14</v>
      </c>
      <c r="I224" s="53">
        <f t="shared" si="10"/>
        <v>68.849999999999994</v>
      </c>
      <c r="J224" s="184"/>
    </row>
    <row r="225" spans="1:10" s="33" customFormat="1" ht="26.4">
      <c r="A225" s="54">
        <f t="shared" si="11"/>
        <v>218</v>
      </c>
      <c r="B225" s="163" t="s">
        <v>70</v>
      </c>
      <c r="C225" s="163" t="s">
        <v>44</v>
      </c>
      <c r="D225" s="73">
        <v>1268</v>
      </c>
      <c r="E225" s="268">
        <v>7.593</v>
      </c>
      <c r="F225" s="74">
        <v>8</v>
      </c>
      <c r="G225" s="74">
        <v>30.37</v>
      </c>
      <c r="H225" s="53">
        <f t="shared" si="12"/>
        <v>7.16</v>
      </c>
      <c r="I225" s="53">
        <f t="shared" si="10"/>
        <v>37.53</v>
      </c>
      <c r="J225" s="184"/>
    </row>
    <row r="226" spans="1:10" s="33" customFormat="1" ht="26.4">
      <c r="A226" s="54">
        <f t="shared" si="11"/>
        <v>219</v>
      </c>
      <c r="B226" s="163" t="s">
        <v>70</v>
      </c>
      <c r="C226" s="163" t="s">
        <v>42</v>
      </c>
      <c r="D226" s="73">
        <v>1235</v>
      </c>
      <c r="E226" s="268">
        <v>7.4050000000000002</v>
      </c>
      <c r="F226" s="74">
        <v>24</v>
      </c>
      <c r="G226" s="74">
        <v>88.86</v>
      </c>
      <c r="H226" s="53">
        <f t="shared" si="12"/>
        <v>20.96</v>
      </c>
      <c r="I226" s="53">
        <f t="shared" si="10"/>
        <v>109.82</v>
      </c>
      <c r="J226" s="184"/>
    </row>
    <row r="227" spans="1:10" s="33" customFormat="1" ht="26.4">
      <c r="A227" s="54">
        <f t="shared" si="11"/>
        <v>220</v>
      </c>
      <c r="B227" s="163" t="s">
        <v>70</v>
      </c>
      <c r="C227" s="163" t="s">
        <v>40</v>
      </c>
      <c r="D227" s="73">
        <v>1240</v>
      </c>
      <c r="E227" s="268">
        <v>7.4249999999999998</v>
      </c>
      <c r="F227" s="74">
        <v>8</v>
      </c>
      <c r="G227" s="74">
        <v>29.7</v>
      </c>
      <c r="H227" s="53">
        <f t="shared" si="12"/>
        <v>7.01</v>
      </c>
      <c r="I227" s="53">
        <f t="shared" si="10"/>
        <v>36.71</v>
      </c>
      <c r="J227" s="184"/>
    </row>
    <row r="228" spans="1:10" s="33" customFormat="1" ht="26.4">
      <c r="A228" s="54">
        <f t="shared" si="11"/>
        <v>221</v>
      </c>
      <c r="B228" s="163" t="s">
        <v>70</v>
      </c>
      <c r="C228" s="163" t="s">
        <v>40</v>
      </c>
      <c r="D228" s="73">
        <v>1180</v>
      </c>
      <c r="E228" s="268">
        <v>7.08</v>
      </c>
      <c r="F228" s="74">
        <v>16</v>
      </c>
      <c r="G228" s="74">
        <v>56.64</v>
      </c>
      <c r="H228" s="53">
        <f t="shared" si="12"/>
        <v>13.36</v>
      </c>
      <c r="I228" s="53">
        <f t="shared" si="10"/>
        <v>70</v>
      </c>
      <c r="J228" s="184"/>
    </row>
    <row r="229" spans="1:10" s="33" customFormat="1" ht="26.4">
      <c r="A229" s="54">
        <f t="shared" si="11"/>
        <v>222</v>
      </c>
      <c r="B229" s="163" t="s">
        <v>70</v>
      </c>
      <c r="C229" s="163" t="s">
        <v>40</v>
      </c>
      <c r="D229" s="73">
        <v>1180</v>
      </c>
      <c r="E229" s="268">
        <v>7.0650000000000004</v>
      </c>
      <c r="F229" s="74">
        <v>8</v>
      </c>
      <c r="G229" s="74">
        <v>28.26</v>
      </c>
      <c r="H229" s="53">
        <f t="shared" si="12"/>
        <v>6.67</v>
      </c>
      <c r="I229" s="53">
        <f t="shared" si="10"/>
        <v>34.93</v>
      </c>
      <c r="J229" s="184"/>
    </row>
    <row r="230" spans="1:10" s="33" customFormat="1" ht="26.4">
      <c r="A230" s="54">
        <f t="shared" si="11"/>
        <v>223</v>
      </c>
      <c r="B230" s="163" t="s">
        <v>80</v>
      </c>
      <c r="C230" s="163" t="s">
        <v>40</v>
      </c>
      <c r="D230" s="73">
        <v>1296</v>
      </c>
      <c r="E230" s="268">
        <v>7.76</v>
      </c>
      <c r="F230" s="74">
        <v>8</v>
      </c>
      <c r="G230" s="74">
        <v>31.04</v>
      </c>
      <c r="H230" s="53">
        <f t="shared" si="12"/>
        <v>7.32</v>
      </c>
      <c r="I230" s="53">
        <f t="shared" si="10"/>
        <v>38.36</v>
      </c>
      <c r="J230" s="184"/>
    </row>
    <row r="231" spans="1:10" s="33" customFormat="1" ht="26.4">
      <c r="A231" s="54">
        <f t="shared" si="11"/>
        <v>224</v>
      </c>
      <c r="B231" s="163" t="s">
        <v>80</v>
      </c>
      <c r="C231" s="163" t="s">
        <v>40</v>
      </c>
      <c r="D231" s="73">
        <v>1200</v>
      </c>
      <c r="E231" s="268">
        <v>7.1849999999999996</v>
      </c>
      <c r="F231" s="74">
        <v>8</v>
      </c>
      <c r="G231" s="74">
        <v>28.74</v>
      </c>
      <c r="H231" s="53">
        <f t="shared" si="12"/>
        <v>6.78</v>
      </c>
      <c r="I231" s="53">
        <f t="shared" si="10"/>
        <v>35.519999999999996</v>
      </c>
      <c r="J231" s="184"/>
    </row>
    <row r="232" spans="1:10" s="33" customFormat="1" ht="26.4">
      <c r="A232" s="54">
        <f t="shared" si="11"/>
        <v>225</v>
      </c>
      <c r="B232" s="163" t="s">
        <v>80</v>
      </c>
      <c r="C232" s="163" t="s">
        <v>40</v>
      </c>
      <c r="D232" s="73">
        <v>1180</v>
      </c>
      <c r="E232" s="268">
        <v>7.0650000000000004</v>
      </c>
      <c r="F232" s="74">
        <v>8</v>
      </c>
      <c r="G232" s="74">
        <v>28.26</v>
      </c>
      <c r="H232" s="53">
        <f t="shared" si="12"/>
        <v>6.67</v>
      </c>
      <c r="I232" s="53">
        <f t="shared" si="10"/>
        <v>34.93</v>
      </c>
      <c r="J232" s="184"/>
    </row>
    <row r="233" spans="1:10" s="33" customFormat="1" ht="26.4">
      <c r="A233" s="54">
        <f t="shared" si="11"/>
        <v>226</v>
      </c>
      <c r="B233" s="163" t="s">
        <v>80</v>
      </c>
      <c r="C233" s="163" t="s">
        <v>42</v>
      </c>
      <c r="D233" s="73">
        <v>1352</v>
      </c>
      <c r="E233" s="268">
        <v>8.0950000000000006</v>
      </c>
      <c r="F233" s="74">
        <v>8</v>
      </c>
      <c r="G233" s="74">
        <v>32.380000000000003</v>
      </c>
      <c r="H233" s="53">
        <f>ROUND(G233*0.2359,2)</f>
        <v>7.64</v>
      </c>
      <c r="I233" s="53">
        <f t="shared" si="10"/>
        <v>40.020000000000003</v>
      </c>
      <c r="J233" s="184"/>
    </row>
    <row r="234" spans="1:10" s="33" customFormat="1" ht="26.4">
      <c r="A234" s="54">
        <f t="shared" si="11"/>
        <v>227</v>
      </c>
      <c r="B234" s="163" t="s">
        <v>80</v>
      </c>
      <c r="C234" s="163" t="s">
        <v>40</v>
      </c>
      <c r="D234" s="73">
        <v>1180</v>
      </c>
      <c r="E234" s="268">
        <v>7.0650000000000004</v>
      </c>
      <c r="F234" s="74">
        <v>8</v>
      </c>
      <c r="G234" s="74">
        <v>28.26</v>
      </c>
      <c r="H234" s="53">
        <f t="shared" si="12"/>
        <v>6.67</v>
      </c>
      <c r="I234" s="53">
        <f t="shared" si="10"/>
        <v>34.93</v>
      </c>
      <c r="J234" s="184"/>
    </row>
    <row r="235" spans="1:10" s="33" customFormat="1" ht="26.4">
      <c r="A235" s="54">
        <f t="shared" si="11"/>
        <v>228</v>
      </c>
      <c r="B235" s="163" t="s">
        <v>100</v>
      </c>
      <c r="C235" s="163" t="s">
        <v>53</v>
      </c>
      <c r="D235" s="73">
        <v>1203</v>
      </c>
      <c r="E235" s="268">
        <v>7.2050000000000001</v>
      </c>
      <c r="F235" s="74">
        <v>8</v>
      </c>
      <c r="G235" s="74">
        <v>28.82</v>
      </c>
      <c r="H235" s="53">
        <f t="shared" si="12"/>
        <v>6.8</v>
      </c>
      <c r="I235" s="53">
        <f t="shared" si="10"/>
        <v>35.619999999999997</v>
      </c>
      <c r="J235" s="184"/>
    </row>
    <row r="236" spans="1:10" s="33" customFormat="1" ht="26.4">
      <c r="A236" s="54">
        <f t="shared" si="11"/>
        <v>229</v>
      </c>
      <c r="B236" s="163" t="s">
        <v>100</v>
      </c>
      <c r="C236" s="163" t="s">
        <v>42</v>
      </c>
      <c r="D236" s="73">
        <v>1235</v>
      </c>
      <c r="E236" s="268">
        <v>7.3949999999999996</v>
      </c>
      <c r="F236" s="74">
        <v>8</v>
      </c>
      <c r="G236" s="74">
        <v>29.58</v>
      </c>
      <c r="H236" s="53">
        <f t="shared" si="12"/>
        <v>6.98</v>
      </c>
      <c r="I236" s="53">
        <f t="shared" si="10"/>
        <v>36.56</v>
      </c>
      <c r="J236" s="184"/>
    </row>
    <row r="237" spans="1:10" s="33" customFormat="1" ht="26.4">
      <c r="A237" s="54">
        <f t="shared" si="11"/>
        <v>230</v>
      </c>
      <c r="B237" s="163" t="s">
        <v>100</v>
      </c>
      <c r="C237" s="163" t="s">
        <v>42</v>
      </c>
      <c r="D237" s="73">
        <v>1215</v>
      </c>
      <c r="E237" s="268">
        <v>7.2750000000000004</v>
      </c>
      <c r="F237" s="74">
        <v>8</v>
      </c>
      <c r="G237" s="74">
        <v>29.1</v>
      </c>
      <c r="H237" s="53">
        <f t="shared" si="12"/>
        <v>6.86</v>
      </c>
      <c r="I237" s="53">
        <f t="shared" si="10"/>
        <v>35.96</v>
      </c>
      <c r="J237" s="184"/>
    </row>
    <row r="238" spans="1:10" s="33" customFormat="1" ht="26.4">
      <c r="A238" s="54">
        <f t="shared" si="11"/>
        <v>231</v>
      </c>
      <c r="B238" s="163" t="s">
        <v>100</v>
      </c>
      <c r="C238" s="163" t="s">
        <v>42</v>
      </c>
      <c r="D238" s="73">
        <v>1195</v>
      </c>
      <c r="E238" s="268">
        <v>7.1550000000000002</v>
      </c>
      <c r="F238" s="74">
        <v>8</v>
      </c>
      <c r="G238" s="74">
        <v>28.62</v>
      </c>
      <c r="H238" s="53">
        <f t="shared" si="12"/>
        <v>6.75</v>
      </c>
      <c r="I238" s="53">
        <f t="shared" si="10"/>
        <v>35.370000000000005</v>
      </c>
      <c r="J238" s="184"/>
    </row>
    <row r="239" spans="1:10" s="33" customFormat="1" ht="26.4">
      <c r="A239" s="54">
        <f t="shared" si="11"/>
        <v>232</v>
      </c>
      <c r="B239" s="163" t="s">
        <v>97</v>
      </c>
      <c r="C239" s="163" t="s">
        <v>40</v>
      </c>
      <c r="D239" s="73">
        <v>1220</v>
      </c>
      <c r="E239" s="268">
        <v>7.32</v>
      </c>
      <c r="F239" s="74">
        <v>16</v>
      </c>
      <c r="G239" s="74">
        <v>58.56</v>
      </c>
      <c r="H239" s="53">
        <f t="shared" si="12"/>
        <v>13.81</v>
      </c>
      <c r="I239" s="53">
        <f t="shared" si="10"/>
        <v>72.37</v>
      </c>
      <c r="J239" s="184"/>
    </row>
    <row r="240" spans="1:10" s="33" customFormat="1" ht="26.4">
      <c r="A240" s="54">
        <f t="shared" si="11"/>
        <v>233</v>
      </c>
      <c r="B240" s="163" t="s">
        <v>97</v>
      </c>
      <c r="C240" s="163" t="s">
        <v>53</v>
      </c>
      <c r="D240" s="73">
        <v>1023</v>
      </c>
      <c r="E240" s="268">
        <v>6.15</v>
      </c>
      <c r="F240" s="74">
        <v>8</v>
      </c>
      <c r="G240" s="74">
        <v>24.6</v>
      </c>
      <c r="H240" s="53">
        <f t="shared" si="12"/>
        <v>5.8</v>
      </c>
      <c r="I240" s="53">
        <f t="shared" si="10"/>
        <v>30.400000000000002</v>
      </c>
      <c r="J240" s="184"/>
    </row>
    <row r="241" spans="1:10" s="33" customFormat="1" ht="26.4">
      <c r="A241" s="54">
        <f t="shared" si="11"/>
        <v>234</v>
      </c>
      <c r="B241" s="163" t="s">
        <v>67</v>
      </c>
      <c r="C241" s="163" t="s">
        <v>42</v>
      </c>
      <c r="D241" s="73">
        <v>1279</v>
      </c>
      <c r="E241" s="268">
        <v>7.66</v>
      </c>
      <c r="F241" s="74">
        <v>8</v>
      </c>
      <c r="G241" s="74">
        <v>30.64</v>
      </c>
      <c r="H241" s="53">
        <f t="shared" si="12"/>
        <v>7.23</v>
      </c>
      <c r="I241" s="53">
        <f t="shared" si="10"/>
        <v>37.870000000000005</v>
      </c>
      <c r="J241" s="184"/>
    </row>
    <row r="242" spans="1:10" s="33" customFormat="1" ht="26.4">
      <c r="A242" s="54">
        <f t="shared" si="11"/>
        <v>235</v>
      </c>
      <c r="B242" s="163" t="s">
        <v>75</v>
      </c>
      <c r="C242" s="163" t="s">
        <v>42</v>
      </c>
      <c r="D242" s="73">
        <v>1255</v>
      </c>
      <c r="E242" s="268">
        <v>7.5149999999999997</v>
      </c>
      <c r="F242" s="74">
        <v>8</v>
      </c>
      <c r="G242" s="74">
        <v>30.06</v>
      </c>
      <c r="H242" s="53">
        <f t="shared" si="12"/>
        <v>7.09</v>
      </c>
      <c r="I242" s="53">
        <f t="shared" si="10"/>
        <v>37.15</v>
      </c>
      <c r="J242" s="184"/>
    </row>
    <row r="243" spans="1:10" s="33" customFormat="1" ht="26.4">
      <c r="A243" s="54">
        <f t="shared" si="11"/>
        <v>236</v>
      </c>
      <c r="B243" s="163" t="s">
        <v>75</v>
      </c>
      <c r="C243" s="163" t="s">
        <v>40</v>
      </c>
      <c r="D243" s="73">
        <v>1263</v>
      </c>
      <c r="E243" s="268">
        <v>7.5629999999999997</v>
      </c>
      <c r="F243" s="74">
        <v>8</v>
      </c>
      <c r="G243" s="74">
        <v>30.25</v>
      </c>
      <c r="H243" s="53">
        <f t="shared" si="12"/>
        <v>7.14</v>
      </c>
      <c r="I243" s="53">
        <f t="shared" si="10"/>
        <v>37.39</v>
      </c>
      <c r="J243" s="184"/>
    </row>
    <row r="244" spans="1:10" s="33" customFormat="1" ht="26.4">
      <c r="A244" s="54">
        <f t="shared" si="11"/>
        <v>237</v>
      </c>
      <c r="B244" s="163" t="s">
        <v>75</v>
      </c>
      <c r="C244" s="163" t="s">
        <v>53</v>
      </c>
      <c r="D244" s="73">
        <v>1083</v>
      </c>
      <c r="E244" s="268">
        <v>6.4850000000000003</v>
      </c>
      <c r="F244" s="74">
        <v>8</v>
      </c>
      <c r="G244" s="74">
        <v>25.94</v>
      </c>
      <c r="H244" s="53">
        <f t="shared" si="12"/>
        <v>6.12</v>
      </c>
      <c r="I244" s="53">
        <f t="shared" si="10"/>
        <v>32.06</v>
      </c>
      <c r="J244" s="184"/>
    </row>
    <row r="245" spans="1:10" s="33" customFormat="1" ht="26.4">
      <c r="A245" s="54">
        <f t="shared" si="11"/>
        <v>238</v>
      </c>
      <c r="B245" s="163" t="s">
        <v>68</v>
      </c>
      <c r="C245" s="163" t="s">
        <v>40</v>
      </c>
      <c r="D245" s="73">
        <v>1240</v>
      </c>
      <c r="E245" s="268">
        <v>7.4249999999999998</v>
      </c>
      <c r="F245" s="74">
        <v>16</v>
      </c>
      <c r="G245" s="74">
        <v>59.4</v>
      </c>
      <c r="H245" s="53">
        <f t="shared" si="12"/>
        <v>14.01</v>
      </c>
      <c r="I245" s="53">
        <f t="shared" si="10"/>
        <v>73.41</v>
      </c>
      <c r="J245" s="184"/>
    </row>
    <row r="246" spans="1:10" s="33" customFormat="1" ht="26.4">
      <c r="A246" s="54">
        <f t="shared" si="11"/>
        <v>239</v>
      </c>
      <c r="B246" s="163" t="s">
        <v>68</v>
      </c>
      <c r="C246" s="163" t="s">
        <v>42</v>
      </c>
      <c r="D246" s="73">
        <v>1279</v>
      </c>
      <c r="E246" s="268">
        <v>7.6589999999999998</v>
      </c>
      <c r="F246" s="74">
        <v>22</v>
      </c>
      <c r="G246" s="74">
        <v>84.25</v>
      </c>
      <c r="H246" s="53">
        <f t="shared" si="12"/>
        <v>19.87</v>
      </c>
      <c r="I246" s="53">
        <f t="shared" si="10"/>
        <v>104.12</v>
      </c>
      <c r="J246" s="184"/>
    </row>
    <row r="247" spans="1:10" s="33" customFormat="1" ht="26.4">
      <c r="A247" s="54">
        <f t="shared" si="11"/>
        <v>240</v>
      </c>
      <c r="B247" s="163" t="s">
        <v>68</v>
      </c>
      <c r="C247" s="163" t="s">
        <v>42</v>
      </c>
      <c r="D247" s="73">
        <v>1418</v>
      </c>
      <c r="E247" s="268">
        <v>8.4909999999999997</v>
      </c>
      <c r="F247" s="74">
        <v>16</v>
      </c>
      <c r="G247" s="74">
        <v>67.930000000000007</v>
      </c>
      <c r="H247" s="53">
        <f t="shared" si="12"/>
        <v>16.02</v>
      </c>
      <c r="I247" s="53">
        <f t="shared" si="10"/>
        <v>83.95</v>
      </c>
      <c r="J247" s="184"/>
    </row>
    <row r="248" spans="1:10" s="33" customFormat="1" ht="26.4">
      <c r="A248" s="54">
        <f t="shared" si="11"/>
        <v>241</v>
      </c>
      <c r="B248" s="163" t="s">
        <v>68</v>
      </c>
      <c r="C248" s="163" t="s">
        <v>44</v>
      </c>
      <c r="D248" s="73">
        <v>1353</v>
      </c>
      <c r="E248" s="268">
        <v>8.1029999999999998</v>
      </c>
      <c r="F248" s="74">
        <v>8</v>
      </c>
      <c r="G248" s="74">
        <v>32.409999999999997</v>
      </c>
      <c r="H248" s="53">
        <f t="shared" si="12"/>
        <v>7.65</v>
      </c>
      <c r="I248" s="53">
        <f t="shared" si="10"/>
        <v>40.059999999999995</v>
      </c>
      <c r="J248" s="184"/>
    </row>
    <row r="249" spans="1:10" s="33" customFormat="1" ht="26.4">
      <c r="A249" s="54">
        <f t="shared" si="11"/>
        <v>242</v>
      </c>
      <c r="B249" s="163" t="s">
        <v>68</v>
      </c>
      <c r="C249" s="163" t="s">
        <v>42</v>
      </c>
      <c r="D249" s="73">
        <v>1215</v>
      </c>
      <c r="E249" s="268">
        <v>7.2750000000000004</v>
      </c>
      <c r="F249" s="74">
        <v>16</v>
      </c>
      <c r="G249" s="74">
        <v>58.2</v>
      </c>
      <c r="H249" s="53">
        <f t="shared" si="12"/>
        <v>13.73</v>
      </c>
      <c r="I249" s="53">
        <f t="shared" si="10"/>
        <v>71.930000000000007</v>
      </c>
      <c r="J249" s="184"/>
    </row>
    <row r="250" spans="1:10" s="33" customFormat="1" ht="26.4">
      <c r="A250" s="54">
        <f t="shared" si="11"/>
        <v>243</v>
      </c>
      <c r="B250" s="163" t="s">
        <v>68</v>
      </c>
      <c r="C250" s="163" t="s">
        <v>40</v>
      </c>
      <c r="D250" s="73">
        <v>1180</v>
      </c>
      <c r="E250" s="268">
        <v>7.0659999999999998</v>
      </c>
      <c r="F250" s="74">
        <v>14</v>
      </c>
      <c r="G250" s="74">
        <v>49.46</v>
      </c>
      <c r="H250" s="53">
        <f t="shared" si="12"/>
        <v>11.67</v>
      </c>
      <c r="I250" s="53">
        <f t="shared" si="10"/>
        <v>61.13</v>
      </c>
      <c r="J250" s="184"/>
    </row>
    <row r="251" spans="1:10" s="33" customFormat="1" ht="26.4">
      <c r="A251" s="54">
        <f t="shared" si="11"/>
        <v>244</v>
      </c>
      <c r="B251" s="163" t="s">
        <v>68</v>
      </c>
      <c r="C251" s="163" t="s">
        <v>53</v>
      </c>
      <c r="D251" s="73">
        <v>1023</v>
      </c>
      <c r="E251" s="268">
        <v>6.125</v>
      </c>
      <c r="F251" s="74">
        <v>8</v>
      </c>
      <c r="G251" s="74">
        <v>24.5</v>
      </c>
      <c r="H251" s="53">
        <f t="shared" si="12"/>
        <v>5.78</v>
      </c>
      <c r="I251" s="53">
        <f t="shared" si="10"/>
        <v>30.28</v>
      </c>
      <c r="J251" s="184"/>
    </row>
    <row r="252" spans="1:10" s="33" customFormat="1" ht="26.4">
      <c r="A252" s="54">
        <f t="shared" si="11"/>
        <v>245</v>
      </c>
      <c r="B252" s="163" t="s">
        <v>68</v>
      </c>
      <c r="C252" s="163" t="s">
        <v>40</v>
      </c>
      <c r="D252" s="73">
        <v>1160</v>
      </c>
      <c r="E252" s="268">
        <v>6.9459999999999997</v>
      </c>
      <c r="F252" s="74">
        <v>22</v>
      </c>
      <c r="G252" s="74">
        <v>76.41</v>
      </c>
      <c r="H252" s="53">
        <f t="shared" si="12"/>
        <v>18.03</v>
      </c>
      <c r="I252" s="53">
        <f t="shared" si="10"/>
        <v>94.44</v>
      </c>
      <c r="J252" s="184"/>
    </row>
    <row r="253" spans="1:10" s="33" customFormat="1" ht="26.4">
      <c r="A253" s="54">
        <f t="shared" si="11"/>
        <v>246</v>
      </c>
      <c r="B253" s="163" t="s">
        <v>83</v>
      </c>
      <c r="C253" s="163" t="s">
        <v>40</v>
      </c>
      <c r="D253" s="73">
        <v>1220</v>
      </c>
      <c r="E253" s="268">
        <v>7.3049999999999997</v>
      </c>
      <c r="F253" s="74">
        <v>8</v>
      </c>
      <c r="G253" s="74">
        <v>29.22</v>
      </c>
      <c r="H253" s="53">
        <f>ROUND(G253*0.2359,2)</f>
        <v>6.89</v>
      </c>
      <c r="I253" s="53">
        <f t="shared" si="10"/>
        <v>36.11</v>
      </c>
      <c r="J253" s="184"/>
    </row>
    <row r="254" spans="1:10" s="33" customFormat="1" ht="26.4">
      <c r="A254" s="54">
        <f t="shared" si="11"/>
        <v>247</v>
      </c>
      <c r="B254" s="163" t="s">
        <v>83</v>
      </c>
      <c r="C254" s="163" t="s">
        <v>40</v>
      </c>
      <c r="D254" s="73">
        <v>1220</v>
      </c>
      <c r="E254" s="268">
        <v>7.3049999999999997</v>
      </c>
      <c r="F254" s="74">
        <v>8</v>
      </c>
      <c r="G254" s="74">
        <v>29.22</v>
      </c>
      <c r="H254" s="53">
        <f t="shared" si="12"/>
        <v>6.89</v>
      </c>
      <c r="I254" s="53">
        <f t="shared" si="10"/>
        <v>36.11</v>
      </c>
      <c r="J254" s="184"/>
    </row>
    <row r="255" spans="1:10" s="33" customFormat="1" ht="18" customHeight="1">
      <c r="A255" s="65"/>
      <c r="B255" s="164" t="s">
        <v>98</v>
      </c>
      <c r="C255" s="67"/>
      <c r="D255" s="138"/>
      <c r="E255" s="69"/>
      <c r="F255" s="138"/>
      <c r="G255" s="70"/>
      <c r="H255" s="139"/>
      <c r="I255" s="140"/>
      <c r="J255" s="184"/>
    </row>
    <row r="256" spans="1:10" s="33" customFormat="1" ht="26.4">
      <c r="A256" s="50">
        <v>248</v>
      </c>
      <c r="B256" s="163" t="s">
        <v>101</v>
      </c>
      <c r="C256" s="163" t="s">
        <v>53</v>
      </c>
      <c r="D256" s="73">
        <v>1225</v>
      </c>
      <c r="E256" s="268">
        <v>7.3410000000000002</v>
      </c>
      <c r="F256" s="74">
        <v>40</v>
      </c>
      <c r="G256" s="74">
        <v>146.82</v>
      </c>
      <c r="H256" s="53">
        <f>ROUNDUP(G256*0.2359,2)</f>
        <v>34.64</v>
      </c>
      <c r="I256" s="53">
        <f t="shared" ref="I256:I267" si="13">G256+H256</f>
        <v>181.45999999999998</v>
      </c>
      <c r="J256" s="184"/>
    </row>
    <row r="257" spans="1:10" s="33" customFormat="1" ht="26.4">
      <c r="A257" s="50">
        <f>A256+1</f>
        <v>249</v>
      </c>
      <c r="B257" s="163" t="s">
        <v>101</v>
      </c>
      <c r="C257" s="163" t="s">
        <v>53</v>
      </c>
      <c r="D257" s="73">
        <v>1225</v>
      </c>
      <c r="E257" s="268">
        <v>7.3410000000000002</v>
      </c>
      <c r="F257" s="74">
        <v>42</v>
      </c>
      <c r="G257" s="74">
        <v>154.16</v>
      </c>
      <c r="H257" s="53">
        <f t="shared" si="12"/>
        <v>36.369999999999997</v>
      </c>
      <c r="I257" s="53">
        <f t="shared" si="13"/>
        <v>190.53</v>
      </c>
      <c r="J257" s="184"/>
    </row>
    <row r="258" spans="1:10" s="33" customFormat="1" ht="26.4">
      <c r="A258" s="50">
        <f t="shared" ref="A258:A267" si="14">A257+1</f>
        <v>250</v>
      </c>
      <c r="B258" s="163" t="s">
        <v>101</v>
      </c>
      <c r="C258" s="163" t="s">
        <v>102</v>
      </c>
      <c r="D258" s="73">
        <v>1475</v>
      </c>
      <c r="E258" s="268">
        <v>8.8390000000000004</v>
      </c>
      <c r="F258" s="74">
        <v>42</v>
      </c>
      <c r="G258" s="74">
        <v>185.61</v>
      </c>
      <c r="H258" s="53">
        <f t="shared" si="12"/>
        <v>43.79</v>
      </c>
      <c r="I258" s="53">
        <f t="shared" si="13"/>
        <v>229.4</v>
      </c>
      <c r="J258" s="184"/>
    </row>
    <row r="259" spans="1:10" s="33" customFormat="1" ht="26.4">
      <c r="A259" s="50">
        <f t="shared" si="14"/>
        <v>251</v>
      </c>
      <c r="B259" s="163" t="s">
        <v>101</v>
      </c>
      <c r="C259" s="163" t="s">
        <v>53</v>
      </c>
      <c r="D259" s="73">
        <v>1245</v>
      </c>
      <c r="E259" s="268">
        <v>7.4610000000000003</v>
      </c>
      <c r="F259" s="74">
        <v>40</v>
      </c>
      <c r="G259" s="74">
        <v>149.22</v>
      </c>
      <c r="H259" s="53">
        <f t="shared" si="12"/>
        <v>35.200000000000003</v>
      </c>
      <c r="I259" s="53">
        <f t="shared" si="13"/>
        <v>184.42000000000002</v>
      </c>
      <c r="J259" s="184"/>
    </row>
    <row r="260" spans="1:10" s="33" customFormat="1" ht="26.4">
      <c r="A260" s="50">
        <f t="shared" si="14"/>
        <v>252</v>
      </c>
      <c r="B260" s="163" t="s">
        <v>101</v>
      </c>
      <c r="C260" s="163" t="s">
        <v>53</v>
      </c>
      <c r="D260" s="73">
        <v>1245</v>
      </c>
      <c r="E260" s="268">
        <v>7.4610000000000003</v>
      </c>
      <c r="F260" s="74">
        <v>40</v>
      </c>
      <c r="G260" s="74">
        <v>149.22</v>
      </c>
      <c r="H260" s="53">
        <f>ROUND(G260*0.2359,2)</f>
        <v>35.200000000000003</v>
      </c>
      <c r="I260" s="53">
        <f t="shared" si="13"/>
        <v>184.42000000000002</v>
      </c>
      <c r="J260" s="184"/>
    </row>
    <row r="261" spans="1:10" s="33" customFormat="1" ht="26.4">
      <c r="A261" s="50">
        <f t="shared" si="14"/>
        <v>253</v>
      </c>
      <c r="B261" s="163" t="s">
        <v>101</v>
      </c>
      <c r="C261" s="163" t="s">
        <v>53</v>
      </c>
      <c r="D261" s="73">
        <v>1205</v>
      </c>
      <c r="E261" s="268">
        <v>7.2210000000000001</v>
      </c>
      <c r="F261" s="74">
        <v>42</v>
      </c>
      <c r="G261" s="74">
        <v>151.65</v>
      </c>
      <c r="H261" s="53">
        <f t="shared" si="12"/>
        <v>35.770000000000003</v>
      </c>
      <c r="I261" s="53">
        <f t="shared" si="13"/>
        <v>187.42000000000002</v>
      </c>
      <c r="J261" s="184"/>
    </row>
    <row r="262" spans="1:10" s="33" customFormat="1" ht="26.4">
      <c r="A262" s="50">
        <f t="shared" si="14"/>
        <v>254</v>
      </c>
      <c r="B262" s="163" t="s">
        <v>101</v>
      </c>
      <c r="C262" s="163" t="s">
        <v>53</v>
      </c>
      <c r="D262" s="73">
        <v>1205</v>
      </c>
      <c r="E262" s="268">
        <v>7.2210000000000001</v>
      </c>
      <c r="F262" s="74">
        <v>48</v>
      </c>
      <c r="G262" s="74">
        <v>173.3</v>
      </c>
      <c r="H262" s="53">
        <f>ROUND(G262*0.2359,2)</f>
        <v>40.880000000000003</v>
      </c>
      <c r="I262" s="53">
        <f t="shared" si="13"/>
        <v>214.18</v>
      </c>
      <c r="J262" s="184"/>
    </row>
    <row r="263" spans="1:10" s="33" customFormat="1" ht="26.4">
      <c r="A263" s="50">
        <f t="shared" si="14"/>
        <v>255</v>
      </c>
      <c r="B263" s="163" t="s">
        <v>101</v>
      </c>
      <c r="C263" s="163" t="s">
        <v>53</v>
      </c>
      <c r="D263" s="73">
        <v>1205</v>
      </c>
      <c r="E263" s="268">
        <v>7.2160000000000002</v>
      </c>
      <c r="F263" s="74">
        <v>24</v>
      </c>
      <c r="G263" s="74">
        <v>86.59</v>
      </c>
      <c r="H263" s="53">
        <f t="shared" si="12"/>
        <v>20.43</v>
      </c>
      <c r="I263" s="53">
        <f t="shared" si="13"/>
        <v>107.02000000000001</v>
      </c>
      <c r="J263" s="184"/>
    </row>
    <row r="264" spans="1:10" s="33" customFormat="1" ht="26.4">
      <c r="A264" s="50">
        <f t="shared" si="14"/>
        <v>256</v>
      </c>
      <c r="B264" s="163" t="s">
        <v>101</v>
      </c>
      <c r="C264" s="163" t="s">
        <v>53</v>
      </c>
      <c r="D264" s="73">
        <v>1185</v>
      </c>
      <c r="E264" s="268">
        <v>7.101</v>
      </c>
      <c r="F264" s="74">
        <v>48</v>
      </c>
      <c r="G264" s="74">
        <v>170.42</v>
      </c>
      <c r="H264" s="53">
        <f t="shared" si="12"/>
        <v>40.200000000000003</v>
      </c>
      <c r="I264" s="53">
        <f t="shared" si="13"/>
        <v>210.62</v>
      </c>
      <c r="J264" s="184"/>
    </row>
    <row r="265" spans="1:10" s="33" customFormat="1" ht="26.4">
      <c r="A265" s="50">
        <f t="shared" si="14"/>
        <v>257</v>
      </c>
      <c r="B265" s="163" t="s">
        <v>101</v>
      </c>
      <c r="C265" s="163" t="s">
        <v>53</v>
      </c>
      <c r="D265" s="73">
        <v>1185</v>
      </c>
      <c r="E265" s="268">
        <v>7.101</v>
      </c>
      <c r="F265" s="74">
        <v>48</v>
      </c>
      <c r="G265" s="74">
        <v>170.42</v>
      </c>
      <c r="H265" s="53">
        <f t="shared" si="12"/>
        <v>40.200000000000003</v>
      </c>
      <c r="I265" s="53">
        <f t="shared" si="13"/>
        <v>210.62</v>
      </c>
      <c r="J265" s="184"/>
    </row>
    <row r="266" spans="1:10" s="33" customFormat="1" ht="26.4">
      <c r="A266" s="50">
        <f t="shared" si="14"/>
        <v>258</v>
      </c>
      <c r="B266" s="163" t="s">
        <v>101</v>
      </c>
      <c r="C266" s="163" t="s">
        <v>53</v>
      </c>
      <c r="D266" s="73">
        <v>1245</v>
      </c>
      <c r="E266" s="268">
        <v>7.4610000000000003</v>
      </c>
      <c r="F266" s="74">
        <v>40</v>
      </c>
      <c r="G266" s="74">
        <v>149.22</v>
      </c>
      <c r="H266" s="53">
        <v>32.74</v>
      </c>
      <c r="I266" s="53">
        <f t="shared" si="13"/>
        <v>181.96</v>
      </c>
      <c r="J266" s="184" t="s">
        <v>155</v>
      </c>
    </row>
    <row r="267" spans="1:10" s="33" customFormat="1" ht="27" customHeight="1">
      <c r="A267" s="50">
        <f t="shared" si="14"/>
        <v>259</v>
      </c>
      <c r="B267" s="163" t="s">
        <v>101</v>
      </c>
      <c r="C267" s="163" t="s">
        <v>53</v>
      </c>
      <c r="D267" s="73">
        <v>1185</v>
      </c>
      <c r="E267" s="268">
        <v>7.101</v>
      </c>
      <c r="F267" s="74">
        <v>48</v>
      </c>
      <c r="G267" s="74">
        <v>170.42</v>
      </c>
      <c r="H267" s="53">
        <f t="shared" si="12"/>
        <v>40.200000000000003</v>
      </c>
      <c r="I267" s="53">
        <f t="shared" si="13"/>
        <v>210.62</v>
      </c>
      <c r="J267" s="184"/>
    </row>
    <row r="268" spans="1:10" s="33" customFormat="1">
      <c r="A268" s="30"/>
      <c r="B268" s="31"/>
      <c r="C268" s="32"/>
      <c r="D268" s="30"/>
      <c r="E268" s="30"/>
      <c r="F268" s="30"/>
      <c r="G268" s="75"/>
      <c r="H268" s="30"/>
      <c r="I268" s="30"/>
      <c r="J268" s="184"/>
    </row>
    <row r="269" spans="1:10" s="33" customFormat="1">
      <c r="A269" s="30"/>
      <c r="B269" s="184" t="s">
        <v>156</v>
      </c>
      <c r="C269" s="32"/>
      <c r="D269" s="30"/>
      <c r="E269" s="30"/>
      <c r="F269" s="30"/>
      <c r="G269" s="75"/>
      <c r="H269" s="30"/>
      <c r="I269" s="30"/>
      <c r="J269" s="184"/>
    </row>
  </sheetData>
  <mergeCells count="2">
    <mergeCell ref="A3:I3"/>
    <mergeCell ref="A6:E6"/>
  </mergeCells>
  <pageMargins left="0.70866141732283472" right="0.70866141732283472" top="0.74803149606299213" bottom="0.74803149606299213" header="0.31496062992125984" footer="0.31496062992125984"/>
  <pageSetup paperSize="9" scale="54" fitToHeight="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9"/>
  <sheetViews>
    <sheetView zoomScaleNormal="100" zoomScaleSheetLayoutView="85" workbookViewId="0">
      <pane ySplit="6" topLeftCell="A7" activePane="bottomLeft" state="frozen"/>
      <selection pane="bottomLeft" activeCell="C15" sqref="C15"/>
    </sheetView>
  </sheetViews>
  <sheetFormatPr defaultColWidth="9.109375" defaultRowHeight="13.2"/>
  <cols>
    <col min="1" max="1" width="6.33203125" style="25" customWidth="1"/>
    <col min="2" max="2" width="53.5546875" style="26" customWidth="1"/>
    <col min="3" max="3" width="23.109375" style="27" customWidth="1"/>
    <col min="4" max="6" width="12.5546875" style="25" customWidth="1"/>
    <col min="7" max="7" width="12.5546875" style="28" customWidth="1"/>
    <col min="8" max="9" width="12.5546875" style="25" customWidth="1"/>
    <col min="10" max="10" width="13.88671875" style="185" customWidth="1"/>
    <col min="11" max="11" width="12" style="25" customWidth="1"/>
    <col min="12" max="16384" width="9.109375" style="29"/>
  </cols>
  <sheetData>
    <row r="1" spans="1:11" s="33" customFormat="1" ht="13.8">
      <c r="A1" s="30"/>
      <c r="B1" s="31"/>
      <c r="C1" s="32"/>
      <c r="D1" s="30"/>
      <c r="E1" s="30"/>
      <c r="F1" s="30"/>
      <c r="G1" s="75"/>
      <c r="H1" s="30"/>
      <c r="I1" s="160" t="s">
        <v>188</v>
      </c>
      <c r="J1" s="184"/>
      <c r="K1" s="30"/>
    </row>
    <row r="2" spans="1:11" s="33" customFormat="1" ht="17.399999999999999">
      <c r="A2" s="161" t="s">
        <v>136</v>
      </c>
      <c r="B2" s="31"/>
      <c r="C2" s="32"/>
      <c r="D2" s="30"/>
      <c r="E2" s="30"/>
      <c r="F2" s="36"/>
      <c r="G2" s="36"/>
      <c r="H2" s="36"/>
      <c r="I2" s="36"/>
      <c r="J2" s="184"/>
      <c r="K2" s="30"/>
    </row>
    <row r="3" spans="1:11" s="33" customFormat="1" ht="51" customHeight="1">
      <c r="A3" s="294" t="s">
        <v>183</v>
      </c>
      <c r="B3" s="294"/>
      <c r="C3" s="294"/>
      <c r="D3" s="294"/>
      <c r="E3" s="294"/>
      <c r="F3" s="294"/>
      <c r="G3" s="294"/>
      <c r="H3" s="294"/>
      <c r="I3" s="294"/>
      <c r="J3" s="184"/>
      <c r="K3" s="30"/>
    </row>
    <row r="4" spans="1:11" s="33" customFormat="1" ht="15.6">
      <c r="A4" s="197"/>
      <c r="B4" s="197"/>
      <c r="C4" s="197"/>
      <c r="D4" s="197"/>
      <c r="E4" s="37">
        <v>167</v>
      </c>
      <c r="F4" s="38"/>
      <c r="G4" s="38"/>
      <c r="H4" s="38"/>
      <c r="I4" s="38"/>
      <c r="J4" s="184"/>
      <c r="K4" s="30"/>
    </row>
    <row r="5" spans="1:11" s="25" customFormat="1" ht="62.25" customHeight="1">
      <c r="A5" s="39" t="s">
        <v>27</v>
      </c>
      <c r="B5" s="40" t="s">
        <v>28</v>
      </c>
      <c r="C5" s="40" t="s">
        <v>29</v>
      </c>
      <c r="D5" s="40" t="s">
        <v>30</v>
      </c>
      <c r="E5" s="40" t="s">
        <v>31</v>
      </c>
      <c r="F5" s="41" t="s">
        <v>32</v>
      </c>
      <c r="G5" s="42" t="s">
        <v>33</v>
      </c>
      <c r="H5" s="43" t="s">
        <v>34</v>
      </c>
      <c r="I5" s="44" t="s">
        <v>3</v>
      </c>
      <c r="J5" s="185"/>
    </row>
    <row r="6" spans="1:11" s="34" customFormat="1" ht="21.75" customHeight="1">
      <c r="A6" s="295" t="s">
        <v>35</v>
      </c>
      <c r="B6" s="295"/>
      <c r="C6" s="295"/>
      <c r="D6" s="295"/>
      <c r="E6" s="295"/>
      <c r="F6" s="155">
        <f>SUM(F8:F8)</f>
        <v>-73.5</v>
      </c>
      <c r="G6" s="155">
        <f>SUM(G8:G8)</f>
        <v>-337.14</v>
      </c>
      <c r="H6" s="155">
        <f>SUM(H8:H8)</f>
        <v>-79.53</v>
      </c>
      <c r="I6" s="155">
        <f>SUM(I8:I8)</f>
        <v>-416.66999999999996</v>
      </c>
      <c r="J6" s="35"/>
      <c r="K6" s="183"/>
    </row>
    <row r="7" spans="1:11" s="35" customFormat="1" ht="19.5" customHeight="1">
      <c r="A7" s="45"/>
      <c r="B7" s="46" t="s">
        <v>36</v>
      </c>
      <c r="C7" s="47"/>
      <c r="D7" s="48"/>
      <c r="E7" s="48"/>
      <c r="F7" s="48"/>
      <c r="G7" s="49"/>
      <c r="H7" s="49"/>
      <c r="I7" s="49"/>
      <c r="K7" s="183"/>
    </row>
    <row r="8" spans="1:11" s="33" customFormat="1" ht="28.5" customHeight="1">
      <c r="A8" s="50">
        <v>1</v>
      </c>
      <c r="B8" s="162" t="s">
        <v>58</v>
      </c>
      <c r="C8" s="162" t="s">
        <v>180</v>
      </c>
      <c r="D8" s="55">
        <v>1532</v>
      </c>
      <c r="E8" s="51">
        <f>ROUND(D8/$E$4,2)</f>
        <v>9.17</v>
      </c>
      <c r="F8" s="57">
        <v>-73.5</v>
      </c>
      <c r="G8" s="57">
        <v>-337.14</v>
      </c>
      <c r="H8" s="52">
        <f>ROUND(G8*0.2359,2)</f>
        <v>-79.53</v>
      </c>
      <c r="I8" s="53">
        <f t="shared" ref="I8" si="0">G8+H8</f>
        <v>-416.66999999999996</v>
      </c>
      <c r="J8" s="186"/>
      <c r="K8" s="183"/>
    </row>
    <row r="9" spans="1:11" ht="36" customHeight="1">
      <c r="B9" s="26" t="s">
        <v>181</v>
      </c>
    </row>
  </sheetData>
  <mergeCells count="2">
    <mergeCell ref="A3:I3"/>
    <mergeCell ref="A6:E6"/>
  </mergeCells>
  <pageMargins left="0.70866141732283472" right="0.70866141732283472" top="0.74803149606299213" bottom="0.74803149606299213" header="0.31496062992125984" footer="0.31496062992125984"/>
  <pageSetup paperSize="9" scale="54" fitToHeight="0" orientation="portrait"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2"/>
    <pageSetUpPr fitToPage="1"/>
  </sheetPr>
  <dimension ref="A1:L10"/>
  <sheetViews>
    <sheetView zoomScaleNormal="100" zoomScaleSheetLayoutView="90" workbookViewId="0">
      <selection activeCell="B15" sqref="B15"/>
    </sheetView>
  </sheetViews>
  <sheetFormatPr defaultColWidth="9.109375" defaultRowHeight="13.2"/>
  <cols>
    <col min="1" max="1" width="5.33203125" style="76" customWidth="1"/>
    <col min="2" max="2" width="55.109375" style="77" customWidth="1"/>
    <col min="3" max="3" width="18.44140625" style="209" customWidth="1"/>
    <col min="4" max="4" width="13" style="76" customWidth="1"/>
    <col min="5" max="6" width="10.109375" style="76" customWidth="1"/>
    <col min="7" max="7" width="11.44140625" style="78" customWidth="1"/>
    <col min="8" max="8" width="12.33203125" style="76" customWidth="1"/>
    <col min="9" max="9" width="13" style="76" customWidth="1"/>
    <col min="10" max="16384" width="9.109375" style="79"/>
  </cols>
  <sheetData>
    <row r="1" spans="1:12" ht="13.8">
      <c r="H1" s="88"/>
      <c r="I1" s="160" t="s">
        <v>189</v>
      </c>
      <c r="J1" s="81"/>
      <c r="K1" s="81"/>
    </row>
    <row r="2" spans="1:12" ht="17.399999999999999">
      <c r="A2" s="161" t="s">
        <v>136</v>
      </c>
      <c r="F2" s="210"/>
      <c r="G2" s="210"/>
      <c r="H2" s="210"/>
      <c r="I2" s="210"/>
    </row>
    <row r="3" spans="1:12" s="81" customFormat="1" ht="48" customHeight="1">
      <c r="A3" s="296" t="s">
        <v>184</v>
      </c>
      <c r="B3" s="296"/>
      <c r="C3" s="296"/>
      <c r="D3" s="296"/>
      <c r="E3" s="296"/>
      <c r="F3" s="296"/>
      <c r="G3" s="296"/>
      <c r="H3" s="296"/>
      <c r="I3" s="296"/>
    </row>
    <row r="4" spans="1:12" s="81" customFormat="1" ht="14.25" customHeight="1">
      <c r="A4" s="211"/>
      <c r="B4" s="211"/>
      <c r="C4" s="211"/>
      <c r="D4" s="211"/>
      <c r="E4" s="212">
        <v>167</v>
      </c>
      <c r="F4" s="213"/>
      <c r="G4" s="213"/>
      <c r="H4" s="213"/>
      <c r="I4" s="213"/>
    </row>
    <row r="5" spans="1:12" s="83" customFormat="1" ht="61.5" customHeight="1">
      <c r="A5" s="214" t="s">
        <v>27</v>
      </c>
      <c r="B5" s="128" t="s">
        <v>28</v>
      </c>
      <c r="C5" s="128" t="s">
        <v>29</v>
      </c>
      <c r="D5" s="128" t="s">
        <v>30</v>
      </c>
      <c r="E5" s="128" t="s">
        <v>31</v>
      </c>
      <c r="F5" s="128" t="s">
        <v>32</v>
      </c>
      <c r="G5" s="215" t="s">
        <v>152</v>
      </c>
      <c r="H5" s="216" t="s">
        <v>34</v>
      </c>
      <c r="I5" s="217" t="s">
        <v>3</v>
      </c>
    </row>
    <row r="6" spans="1:12" s="84" customFormat="1" ht="18.75" customHeight="1">
      <c r="A6" s="297" t="s">
        <v>35</v>
      </c>
      <c r="B6" s="297"/>
      <c r="C6" s="297"/>
      <c r="D6" s="297"/>
      <c r="E6" s="297"/>
      <c r="F6" s="218">
        <f>SUM(F7:F9)</f>
        <v>87.5</v>
      </c>
      <c r="G6" s="218">
        <f>SUM(G7:G9)</f>
        <v>1546.4299999999998</v>
      </c>
      <c r="H6" s="218">
        <f>SUM(H7:H9)</f>
        <v>364.8</v>
      </c>
      <c r="I6" s="218">
        <f>SUM(I7:I9)</f>
        <v>1911.23</v>
      </c>
    </row>
    <row r="7" spans="1:12" s="224" customFormat="1" ht="18.75" customHeight="1">
      <c r="A7" s="219"/>
      <c r="B7" s="220" t="s">
        <v>36</v>
      </c>
      <c r="C7" s="221"/>
      <c r="D7" s="221"/>
      <c r="E7" s="221"/>
      <c r="F7" s="222"/>
      <c r="G7" s="222"/>
      <c r="H7" s="222"/>
      <c r="I7" s="223"/>
    </row>
    <row r="8" spans="1:12" s="232" customFormat="1" ht="27" customHeight="1">
      <c r="A8" s="225">
        <v>1</v>
      </c>
      <c r="B8" s="226" t="s">
        <v>58</v>
      </c>
      <c r="C8" s="226" t="s">
        <v>180</v>
      </c>
      <c r="D8" s="227">
        <v>1532</v>
      </c>
      <c r="E8" s="228">
        <f>ROUND(D8/$E$4,3)</f>
        <v>9.1739999999999995</v>
      </c>
      <c r="F8" s="229">
        <v>73.5</v>
      </c>
      <c r="G8" s="229">
        <v>1348.58</v>
      </c>
      <c r="H8" s="230">
        <f>ROUNDDOWN(G8*0.2359,2)</f>
        <v>318.13</v>
      </c>
      <c r="I8" s="231">
        <f t="shared" ref="I8:I9" si="0">G8+H8</f>
        <v>1666.71</v>
      </c>
      <c r="L8" s="253"/>
    </row>
    <row r="9" spans="1:12" s="232" customFormat="1" ht="26.4">
      <c r="A9" s="233">
        <v>2</v>
      </c>
      <c r="B9" s="234" t="s">
        <v>77</v>
      </c>
      <c r="C9" s="234" t="s">
        <v>40</v>
      </c>
      <c r="D9" s="235">
        <v>1180</v>
      </c>
      <c r="E9" s="236">
        <f t="shared" ref="E9" si="1">ROUND(D9/$E$4,3)</f>
        <v>7.0659999999999998</v>
      </c>
      <c r="F9" s="237">
        <v>14</v>
      </c>
      <c r="G9" s="238">
        <v>197.85</v>
      </c>
      <c r="H9" s="237">
        <f>ROUND(G9*0.2359,2)</f>
        <v>46.67</v>
      </c>
      <c r="I9" s="239">
        <f t="shared" si="0"/>
        <v>244.51999999999998</v>
      </c>
      <c r="L9" s="253"/>
    </row>
    <row r="10" spans="1:12" ht="31.8" customHeight="1">
      <c r="B10" s="77" t="s">
        <v>181</v>
      </c>
    </row>
  </sheetData>
  <mergeCells count="2">
    <mergeCell ref="A3:I3"/>
    <mergeCell ref="A6:E6"/>
  </mergeCells>
  <pageMargins left="0.70866141732283472" right="0.70866141732283472" top="0.74803149606299213" bottom="0.74803149606299213" header="0.31496062992125984" footer="0.31496062992125984"/>
  <pageSetup paperSize="9" scale="55" fitToHeight="0" orientation="portrait"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187"/>
  <sheetViews>
    <sheetView zoomScaleNormal="100" zoomScaleSheetLayoutView="90" workbookViewId="0">
      <selection activeCell="C10" sqref="C10"/>
    </sheetView>
  </sheetViews>
  <sheetFormatPr defaultColWidth="9.109375" defaultRowHeight="13.2"/>
  <cols>
    <col min="1" max="1" width="5.6640625" style="25" customWidth="1"/>
    <col min="2" max="2" width="68.44140625" style="26" customWidth="1"/>
    <col min="3" max="3" width="22.6640625" style="27" customWidth="1"/>
    <col min="4" max="4" width="12.6640625" style="25" customWidth="1"/>
    <col min="5" max="5" width="10.109375" style="25" customWidth="1"/>
    <col min="6" max="6" width="10.44140625" style="25" customWidth="1"/>
    <col min="7" max="7" width="11" style="28" customWidth="1"/>
    <col min="8" max="8" width="10.44140625" style="25" customWidth="1"/>
    <col min="9" max="9" width="11.5546875" style="25" customWidth="1"/>
    <col min="10" max="10" width="8.109375" style="58" customWidth="1"/>
    <col min="11" max="16384" width="9.109375" style="58"/>
  </cols>
  <sheetData>
    <row r="1" spans="1:9" ht="13.8">
      <c r="I1" s="160" t="s">
        <v>190</v>
      </c>
    </row>
    <row r="2" spans="1:9" ht="17.399999999999999">
      <c r="A2" s="161" t="s">
        <v>136</v>
      </c>
      <c r="F2" s="36"/>
      <c r="G2" s="36"/>
      <c r="H2" s="36"/>
      <c r="I2" s="36"/>
    </row>
    <row r="3" spans="1:9" s="59" customFormat="1" ht="48" customHeight="1">
      <c r="A3" s="294" t="s">
        <v>182</v>
      </c>
      <c r="B3" s="294"/>
      <c r="C3" s="294"/>
      <c r="D3" s="294"/>
      <c r="E3" s="294"/>
      <c r="F3" s="294"/>
      <c r="G3" s="294"/>
      <c r="H3" s="294"/>
      <c r="I3" s="294"/>
    </row>
    <row r="4" spans="1:9" s="59" customFormat="1" ht="14.25" customHeight="1">
      <c r="A4" s="129"/>
      <c r="B4" s="129"/>
      <c r="C4" s="129"/>
      <c r="D4" s="129"/>
      <c r="E4" s="270">
        <v>167</v>
      </c>
      <c r="F4" s="272"/>
      <c r="G4" s="271"/>
      <c r="H4" s="130"/>
      <c r="I4" s="130"/>
    </row>
    <row r="5" spans="1:9" s="61" customFormat="1" ht="55.5" customHeight="1">
      <c r="A5" s="39" t="s">
        <v>27</v>
      </c>
      <c r="B5" s="40" t="s">
        <v>28</v>
      </c>
      <c r="C5" s="40" t="s">
        <v>29</v>
      </c>
      <c r="D5" s="128" t="s">
        <v>30</v>
      </c>
      <c r="E5" s="128" t="s">
        <v>31</v>
      </c>
      <c r="F5" s="40" t="s">
        <v>32</v>
      </c>
      <c r="G5" s="42" t="s">
        <v>135</v>
      </c>
      <c r="H5" s="43" t="s">
        <v>34</v>
      </c>
      <c r="I5" s="44" t="s">
        <v>3</v>
      </c>
    </row>
    <row r="6" spans="1:9" s="62" customFormat="1" ht="18.75" customHeight="1">
      <c r="A6" s="298" t="s">
        <v>35</v>
      </c>
      <c r="B6" s="298"/>
      <c r="C6" s="298"/>
      <c r="D6" s="298"/>
      <c r="E6" s="298"/>
      <c r="F6" s="156">
        <f>SUM(F7:F185)</f>
        <v>2385.75</v>
      </c>
      <c r="G6" s="156">
        <f>SUM(G7:G185)</f>
        <v>19085.640000000007</v>
      </c>
      <c r="H6" s="156">
        <f>SUM(H7:H185)</f>
        <v>4499.6000000000013</v>
      </c>
      <c r="I6" s="156">
        <f>SUM(I7:I185)</f>
        <v>23585.24</v>
      </c>
    </row>
    <row r="7" spans="1:9" s="34" customFormat="1" ht="18.75" customHeight="1">
      <c r="A7" s="137"/>
      <c r="B7" s="66" t="s">
        <v>36</v>
      </c>
      <c r="C7" s="67"/>
      <c r="D7" s="67"/>
      <c r="E7" s="67"/>
      <c r="F7" s="70"/>
      <c r="G7" s="70"/>
      <c r="H7" s="70"/>
      <c r="I7" s="71"/>
    </row>
    <row r="8" spans="1:9" s="29" customFormat="1" ht="31.5" customHeight="1">
      <c r="A8" s="131">
        <v>1</v>
      </c>
      <c r="B8" s="165" t="s">
        <v>39</v>
      </c>
      <c r="C8" s="165" t="s">
        <v>40</v>
      </c>
      <c r="D8" s="132">
        <v>1387</v>
      </c>
      <c r="E8" s="133">
        <v>8.3049999999999997</v>
      </c>
      <c r="F8" s="134">
        <v>10.5</v>
      </c>
      <c r="G8" s="134">
        <v>87.2</v>
      </c>
      <c r="H8" s="135">
        <f>ROUND(G8*0.2359,2)</f>
        <v>20.57</v>
      </c>
      <c r="I8" s="136">
        <f t="shared" ref="I8:I71" si="0">G8+H8</f>
        <v>107.77000000000001</v>
      </c>
    </row>
    <row r="9" spans="1:9" s="29" customFormat="1" ht="26.4">
      <c r="A9" s="54">
        <v>2</v>
      </c>
      <c r="B9" s="162" t="s">
        <v>41</v>
      </c>
      <c r="C9" s="162" t="s">
        <v>42</v>
      </c>
      <c r="D9" s="55">
        <v>1412</v>
      </c>
      <c r="E9" s="63">
        <v>8.4559999999999995</v>
      </c>
      <c r="F9" s="64">
        <v>9</v>
      </c>
      <c r="G9" s="64">
        <v>76.099999999999994</v>
      </c>
      <c r="H9" s="52">
        <f>ROUND(G9*0.2359,2)</f>
        <v>17.95</v>
      </c>
      <c r="I9" s="53">
        <f t="shared" si="0"/>
        <v>94.05</v>
      </c>
    </row>
    <row r="10" spans="1:9" s="29" customFormat="1" ht="26.4">
      <c r="A10" s="54">
        <v>3</v>
      </c>
      <c r="B10" s="162" t="s">
        <v>45</v>
      </c>
      <c r="C10" s="162" t="s">
        <v>40</v>
      </c>
      <c r="D10" s="55">
        <v>1220</v>
      </c>
      <c r="E10" s="63">
        <v>7.306</v>
      </c>
      <c r="F10" s="64">
        <v>5</v>
      </c>
      <c r="G10" s="64">
        <v>36.53</v>
      </c>
      <c r="H10" s="52">
        <f t="shared" ref="H10:H73" si="1">ROUND(G10*0.2359,2)</f>
        <v>8.6199999999999992</v>
      </c>
      <c r="I10" s="53">
        <f t="shared" si="0"/>
        <v>45.15</v>
      </c>
    </row>
    <row r="11" spans="1:9" s="29" customFormat="1" ht="26.4">
      <c r="A11" s="54">
        <v>4</v>
      </c>
      <c r="B11" s="162" t="s">
        <v>46</v>
      </c>
      <c r="C11" s="162" t="s">
        <v>40</v>
      </c>
      <c r="D11" s="55">
        <v>1220</v>
      </c>
      <c r="E11" s="63">
        <v>7.3049999999999997</v>
      </c>
      <c r="F11" s="64">
        <v>11</v>
      </c>
      <c r="G11" s="64">
        <v>80.36</v>
      </c>
      <c r="H11" s="52">
        <f t="shared" si="1"/>
        <v>18.96</v>
      </c>
      <c r="I11" s="53">
        <f t="shared" si="0"/>
        <v>99.32</v>
      </c>
    </row>
    <row r="12" spans="1:9" s="29" customFormat="1" ht="19.5" customHeight="1">
      <c r="A12" s="54">
        <v>5</v>
      </c>
      <c r="B12" s="162" t="s">
        <v>47</v>
      </c>
      <c r="C12" s="162" t="s">
        <v>42</v>
      </c>
      <c r="D12" s="55">
        <v>1279</v>
      </c>
      <c r="E12" s="63">
        <v>7.6589999999999998</v>
      </c>
      <c r="F12" s="64">
        <v>30</v>
      </c>
      <c r="G12" s="64">
        <v>229.77</v>
      </c>
      <c r="H12" s="52">
        <f t="shared" si="1"/>
        <v>54.2</v>
      </c>
      <c r="I12" s="53">
        <f t="shared" si="0"/>
        <v>283.97000000000003</v>
      </c>
    </row>
    <row r="13" spans="1:9" s="29" customFormat="1" ht="26.4">
      <c r="A13" s="54">
        <v>6</v>
      </c>
      <c r="B13" s="162" t="s">
        <v>49</v>
      </c>
      <c r="C13" s="162" t="s">
        <v>42</v>
      </c>
      <c r="D13" s="55">
        <v>1468</v>
      </c>
      <c r="E13" s="63">
        <v>8.7899999999999991</v>
      </c>
      <c r="F13" s="64">
        <v>20</v>
      </c>
      <c r="G13" s="64">
        <v>175.8</v>
      </c>
      <c r="H13" s="52">
        <f t="shared" si="1"/>
        <v>41.47</v>
      </c>
      <c r="I13" s="53">
        <f t="shared" si="0"/>
        <v>217.27</v>
      </c>
    </row>
    <row r="14" spans="1:9" s="29" customFormat="1" ht="26.4">
      <c r="A14" s="54">
        <v>7</v>
      </c>
      <c r="B14" s="162" t="s">
        <v>50</v>
      </c>
      <c r="C14" s="162" t="s">
        <v>42</v>
      </c>
      <c r="D14" s="55">
        <v>1255</v>
      </c>
      <c r="E14" s="63">
        <v>7.516</v>
      </c>
      <c r="F14" s="64">
        <v>5</v>
      </c>
      <c r="G14" s="64">
        <v>37.58</v>
      </c>
      <c r="H14" s="52">
        <f t="shared" si="1"/>
        <v>8.8699999999999992</v>
      </c>
      <c r="I14" s="53">
        <f t="shared" si="0"/>
        <v>46.449999999999996</v>
      </c>
    </row>
    <row r="15" spans="1:9" s="29" customFormat="1" ht="26.4">
      <c r="A15" s="54">
        <v>8</v>
      </c>
      <c r="B15" s="162" t="s">
        <v>51</v>
      </c>
      <c r="C15" s="162" t="s">
        <v>42</v>
      </c>
      <c r="D15" s="55">
        <v>1438</v>
      </c>
      <c r="E15" s="63">
        <v>8.6110000000000007</v>
      </c>
      <c r="F15" s="64">
        <v>10.75</v>
      </c>
      <c r="G15" s="64">
        <v>92.57</v>
      </c>
      <c r="H15" s="52">
        <f t="shared" si="1"/>
        <v>21.84</v>
      </c>
      <c r="I15" s="53">
        <f t="shared" si="0"/>
        <v>114.41</v>
      </c>
    </row>
    <row r="16" spans="1:9" s="29" customFormat="1" ht="26.4">
      <c r="A16" s="54">
        <v>9</v>
      </c>
      <c r="B16" s="162" t="s">
        <v>75</v>
      </c>
      <c r="C16" s="162" t="s">
        <v>42</v>
      </c>
      <c r="D16" s="55">
        <v>1255</v>
      </c>
      <c r="E16" s="63">
        <v>7.5449999999999999</v>
      </c>
      <c r="F16" s="64">
        <v>16</v>
      </c>
      <c r="G16" s="64">
        <v>120.72</v>
      </c>
      <c r="H16" s="52">
        <f>ROUND(G16*0.2359,2)+0.01</f>
        <v>28.490000000000002</v>
      </c>
      <c r="I16" s="53">
        <f t="shared" si="0"/>
        <v>149.21</v>
      </c>
    </row>
    <row r="17" spans="1:9" s="29" customFormat="1" ht="26.4">
      <c r="A17" s="54">
        <v>10</v>
      </c>
      <c r="B17" s="162" t="s">
        <v>52</v>
      </c>
      <c r="C17" s="162" t="s">
        <v>53</v>
      </c>
      <c r="D17" s="55">
        <v>1083</v>
      </c>
      <c r="E17" s="63">
        <v>6.4859999999999998</v>
      </c>
      <c r="F17" s="64">
        <v>5</v>
      </c>
      <c r="G17" s="64">
        <v>32.43</v>
      </c>
      <c r="H17" s="52">
        <f t="shared" si="1"/>
        <v>7.65</v>
      </c>
      <c r="I17" s="53">
        <f t="shared" si="0"/>
        <v>40.08</v>
      </c>
    </row>
    <row r="18" spans="1:9" s="29" customFormat="1" ht="26.4">
      <c r="A18" s="54">
        <v>11</v>
      </c>
      <c r="B18" s="162" t="s">
        <v>81</v>
      </c>
      <c r="C18" s="162" t="s">
        <v>44</v>
      </c>
      <c r="D18" s="55">
        <v>1468</v>
      </c>
      <c r="E18" s="63">
        <v>8.8249999999999993</v>
      </c>
      <c r="F18" s="64">
        <v>4</v>
      </c>
      <c r="G18" s="64">
        <v>35.299999999999997</v>
      </c>
      <c r="H18" s="52">
        <f t="shared" si="1"/>
        <v>8.33</v>
      </c>
      <c r="I18" s="53">
        <f t="shared" si="0"/>
        <v>43.629999999999995</v>
      </c>
    </row>
    <row r="19" spans="1:9" s="29" customFormat="1" ht="26.4">
      <c r="A19" s="54">
        <v>12</v>
      </c>
      <c r="B19" s="162" t="s">
        <v>56</v>
      </c>
      <c r="C19" s="162" t="s">
        <v>44</v>
      </c>
      <c r="D19" s="55">
        <v>1448</v>
      </c>
      <c r="E19" s="63">
        <v>8.6709999999999994</v>
      </c>
      <c r="F19" s="64">
        <v>9</v>
      </c>
      <c r="G19" s="64">
        <v>78.040000000000006</v>
      </c>
      <c r="H19" s="52">
        <f t="shared" si="1"/>
        <v>18.41</v>
      </c>
      <c r="I19" s="53">
        <f t="shared" si="0"/>
        <v>96.45</v>
      </c>
    </row>
    <row r="20" spans="1:9" s="29" customFormat="1" ht="26.4">
      <c r="A20" s="54">
        <v>13</v>
      </c>
      <c r="B20" s="162" t="s">
        <v>57</v>
      </c>
      <c r="C20" s="162" t="s">
        <v>40</v>
      </c>
      <c r="D20" s="55">
        <v>1903</v>
      </c>
      <c r="E20" s="63">
        <v>11.396000000000001</v>
      </c>
      <c r="F20" s="64">
        <v>5</v>
      </c>
      <c r="G20" s="64">
        <v>56.98</v>
      </c>
      <c r="H20" s="52">
        <f t="shared" si="1"/>
        <v>13.44</v>
      </c>
      <c r="I20" s="53">
        <f t="shared" si="0"/>
        <v>70.42</v>
      </c>
    </row>
    <row r="21" spans="1:9" s="29" customFormat="1" ht="26.4">
      <c r="A21" s="54">
        <v>14</v>
      </c>
      <c r="B21" s="162" t="s">
        <v>58</v>
      </c>
      <c r="C21" s="162" t="s">
        <v>40</v>
      </c>
      <c r="D21" s="55">
        <v>1532</v>
      </c>
      <c r="E21" s="63">
        <v>9.1739999999999995</v>
      </c>
      <c r="F21" s="64">
        <v>15</v>
      </c>
      <c r="G21" s="64">
        <v>137.61000000000001</v>
      </c>
      <c r="H21" s="52">
        <f t="shared" si="1"/>
        <v>32.46</v>
      </c>
      <c r="I21" s="53">
        <f t="shared" si="0"/>
        <v>170.07000000000002</v>
      </c>
    </row>
    <row r="22" spans="1:9" s="29" customFormat="1" ht="26.4">
      <c r="A22" s="54">
        <v>15</v>
      </c>
      <c r="B22" s="162" t="s">
        <v>80</v>
      </c>
      <c r="C22" s="162" t="s">
        <v>40</v>
      </c>
      <c r="D22" s="55">
        <v>1296</v>
      </c>
      <c r="E22" s="63">
        <v>7.76</v>
      </c>
      <c r="F22" s="64">
        <v>15.5</v>
      </c>
      <c r="G22" s="64">
        <v>120.28</v>
      </c>
      <c r="H22" s="52">
        <f t="shared" si="1"/>
        <v>28.37</v>
      </c>
      <c r="I22" s="53">
        <f t="shared" si="0"/>
        <v>148.65</v>
      </c>
    </row>
    <row r="23" spans="1:9" s="29" customFormat="1">
      <c r="A23" s="54">
        <v>16</v>
      </c>
      <c r="B23" s="162" t="s">
        <v>60</v>
      </c>
      <c r="C23" s="162" t="s">
        <v>42</v>
      </c>
      <c r="D23" s="55">
        <v>1240</v>
      </c>
      <c r="E23" s="63">
        <v>7.4450000000000003</v>
      </c>
      <c r="F23" s="64">
        <v>15</v>
      </c>
      <c r="G23" s="64">
        <v>111.68</v>
      </c>
      <c r="H23" s="52">
        <f t="shared" si="1"/>
        <v>26.35</v>
      </c>
      <c r="I23" s="53">
        <f t="shared" si="0"/>
        <v>138.03</v>
      </c>
    </row>
    <row r="24" spans="1:9" s="29" customFormat="1" ht="26.4">
      <c r="A24" s="54">
        <v>17</v>
      </c>
      <c r="B24" s="162" t="s">
        <v>46</v>
      </c>
      <c r="C24" s="162" t="s">
        <v>40</v>
      </c>
      <c r="D24" s="55">
        <v>1240</v>
      </c>
      <c r="E24" s="63">
        <v>7.4260000000000002</v>
      </c>
      <c r="F24" s="64">
        <v>9</v>
      </c>
      <c r="G24" s="64">
        <v>66.83</v>
      </c>
      <c r="H24" s="52">
        <f t="shared" si="1"/>
        <v>15.77</v>
      </c>
      <c r="I24" s="53">
        <f t="shared" si="0"/>
        <v>82.6</v>
      </c>
    </row>
    <row r="25" spans="1:9" s="29" customFormat="1" ht="26.4">
      <c r="A25" s="54">
        <v>18</v>
      </c>
      <c r="B25" s="162" t="s">
        <v>51</v>
      </c>
      <c r="C25" s="162" t="s">
        <v>40</v>
      </c>
      <c r="D25" s="55">
        <v>1392</v>
      </c>
      <c r="E25" s="63">
        <v>8.3350000000000009</v>
      </c>
      <c r="F25" s="64">
        <v>4.75</v>
      </c>
      <c r="G25" s="64">
        <v>39.590000000000003</v>
      </c>
      <c r="H25" s="52">
        <f t="shared" si="1"/>
        <v>9.34</v>
      </c>
      <c r="I25" s="53">
        <f t="shared" si="0"/>
        <v>48.930000000000007</v>
      </c>
    </row>
    <row r="26" spans="1:9" s="29" customFormat="1">
      <c r="A26" s="54">
        <v>19</v>
      </c>
      <c r="B26" s="162" t="s">
        <v>94</v>
      </c>
      <c r="C26" s="162" t="s">
        <v>44</v>
      </c>
      <c r="D26" s="55">
        <v>1486</v>
      </c>
      <c r="E26" s="63">
        <v>8.8979999999999997</v>
      </c>
      <c r="F26" s="64">
        <v>30</v>
      </c>
      <c r="G26" s="64">
        <v>266.94</v>
      </c>
      <c r="H26" s="52">
        <f t="shared" si="1"/>
        <v>62.97</v>
      </c>
      <c r="I26" s="53">
        <f t="shared" si="0"/>
        <v>329.90999999999997</v>
      </c>
    </row>
    <row r="27" spans="1:9" s="29" customFormat="1">
      <c r="A27" s="54">
        <v>20</v>
      </c>
      <c r="B27" s="162" t="s">
        <v>61</v>
      </c>
      <c r="C27" s="162" t="s">
        <v>62</v>
      </c>
      <c r="D27" s="55">
        <v>1474</v>
      </c>
      <c r="E27" s="63">
        <v>8.8260000000000005</v>
      </c>
      <c r="F27" s="64">
        <v>30</v>
      </c>
      <c r="G27" s="64">
        <v>264.77999999999997</v>
      </c>
      <c r="H27" s="52">
        <f t="shared" si="1"/>
        <v>62.46</v>
      </c>
      <c r="I27" s="53">
        <f t="shared" si="0"/>
        <v>327.23999999999995</v>
      </c>
    </row>
    <row r="28" spans="1:9" s="29" customFormat="1">
      <c r="A28" s="54">
        <v>21</v>
      </c>
      <c r="B28" s="162" t="s">
        <v>60</v>
      </c>
      <c r="C28" s="162" t="s">
        <v>40</v>
      </c>
      <c r="D28" s="55">
        <v>1176</v>
      </c>
      <c r="E28" s="63">
        <v>7.0419999999999998</v>
      </c>
      <c r="F28" s="64">
        <v>11</v>
      </c>
      <c r="G28" s="64">
        <v>77.459999999999994</v>
      </c>
      <c r="H28" s="52">
        <f t="shared" si="1"/>
        <v>18.27</v>
      </c>
      <c r="I28" s="53">
        <f t="shared" si="0"/>
        <v>95.72999999999999</v>
      </c>
    </row>
    <row r="29" spans="1:9" s="29" customFormat="1" ht="26.4">
      <c r="A29" s="54">
        <v>22</v>
      </c>
      <c r="B29" s="162" t="s">
        <v>65</v>
      </c>
      <c r="C29" s="162" t="s">
        <v>40</v>
      </c>
      <c r="D29" s="55">
        <v>1220</v>
      </c>
      <c r="E29" s="63">
        <v>7.306</v>
      </c>
      <c r="F29" s="64">
        <v>5</v>
      </c>
      <c r="G29" s="64">
        <v>36.53</v>
      </c>
      <c r="H29" s="52">
        <f t="shared" si="1"/>
        <v>8.6199999999999992</v>
      </c>
      <c r="I29" s="53">
        <f t="shared" si="0"/>
        <v>45.15</v>
      </c>
    </row>
    <row r="30" spans="1:9" s="29" customFormat="1" ht="26.4">
      <c r="A30" s="54">
        <v>23</v>
      </c>
      <c r="B30" s="162" t="s">
        <v>66</v>
      </c>
      <c r="C30" s="162" t="s">
        <v>42</v>
      </c>
      <c r="D30" s="55">
        <v>1488</v>
      </c>
      <c r="E30" s="63">
        <v>8.91</v>
      </c>
      <c r="F30" s="64">
        <v>20</v>
      </c>
      <c r="G30" s="64">
        <v>178.2</v>
      </c>
      <c r="H30" s="52">
        <f t="shared" si="1"/>
        <v>42.04</v>
      </c>
      <c r="I30" s="53">
        <f t="shared" si="0"/>
        <v>220.23999999999998</v>
      </c>
    </row>
    <row r="31" spans="1:9" s="29" customFormat="1" ht="26.4">
      <c r="A31" s="54">
        <v>24</v>
      </c>
      <c r="B31" s="162" t="s">
        <v>57</v>
      </c>
      <c r="C31" s="162" t="s">
        <v>42</v>
      </c>
      <c r="D31" s="55">
        <v>1255</v>
      </c>
      <c r="E31" s="63">
        <v>7.5359999999999996</v>
      </c>
      <c r="F31" s="64">
        <v>16</v>
      </c>
      <c r="G31" s="64">
        <v>120.58</v>
      </c>
      <c r="H31" s="52">
        <f t="shared" si="1"/>
        <v>28.44</v>
      </c>
      <c r="I31" s="53">
        <f t="shared" si="0"/>
        <v>149.02000000000001</v>
      </c>
    </row>
    <row r="32" spans="1:9" s="29" customFormat="1" ht="26.4">
      <c r="A32" s="54">
        <v>25</v>
      </c>
      <c r="B32" s="162" t="s">
        <v>67</v>
      </c>
      <c r="C32" s="162" t="s">
        <v>44</v>
      </c>
      <c r="D32" s="55">
        <v>1448</v>
      </c>
      <c r="E32" s="63">
        <v>8.6709999999999994</v>
      </c>
      <c r="F32" s="64">
        <v>14</v>
      </c>
      <c r="G32" s="64">
        <v>121.39</v>
      </c>
      <c r="H32" s="52">
        <f t="shared" si="1"/>
        <v>28.64</v>
      </c>
      <c r="I32" s="53">
        <f t="shared" si="0"/>
        <v>150.03</v>
      </c>
    </row>
    <row r="33" spans="1:9" s="29" customFormat="1" ht="26.4">
      <c r="A33" s="54">
        <v>26</v>
      </c>
      <c r="B33" s="162" t="s">
        <v>100</v>
      </c>
      <c r="C33" s="162" t="s">
        <v>53</v>
      </c>
      <c r="D33" s="55">
        <v>1203</v>
      </c>
      <c r="E33" s="63">
        <v>7.2039999999999997</v>
      </c>
      <c r="F33" s="64">
        <v>15.5</v>
      </c>
      <c r="G33" s="64">
        <v>111.66</v>
      </c>
      <c r="H33" s="52">
        <f t="shared" si="1"/>
        <v>26.34</v>
      </c>
      <c r="I33" s="53">
        <f t="shared" si="0"/>
        <v>138</v>
      </c>
    </row>
    <row r="34" spans="1:9" s="29" customFormat="1" ht="26.4">
      <c r="A34" s="54">
        <v>27</v>
      </c>
      <c r="B34" s="162" t="s">
        <v>67</v>
      </c>
      <c r="C34" s="162" t="s">
        <v>53</v>
      </c>
      <c r="D34" s="55">
        <v>1083</v>
      </c>
      <c r="E34" s="63">
        <v>6.4850000000000003</v>
      </c>
      <c r="F34" s="64">
        <v>14</v>
      </c>
      <c r="G34" s="64">
        <v>90.79</v>
      </c>
      <c r="H34" s="52">
        <f t="shared" si="1"/>
        <v>21.42</v>
      </c>
      <c r="I34" s="53">
        <f t="shared" si="0"/>
        <v>112.21000000000001</v>
      </c>
    </row>
    <row r="35" spans="1:9" s="29" customFormat="1" ht="16.5" customHeight="1">
      <c r="A35" s="54">
        <v>28</v>
      </c>
      <c r="B35" s="162" t="s">
        <v>63</v>
      </c>
      <c r="C35" s="162" t="s">
        <v>44</v>
      </c>
      <c r="D35" s="55">
        <v>1313</v>
      </c>
      <c r="E35" s="63">
        <v>7.87</v>
      </c>
      <c r="F35" s="64">
        <v>40</v>
      </c>
      <c r="G35" s="64">
        <v>314.8</v>
      </c>
      <c r="H35" s="52">
        <f t="shared" si="1"/>
        <v>74.260000000000005</v>
      </c>
      <c r="I35" s="53">
        <f t="shared" si="0"/>
        <v>389.06</v>
      </c>
    </row>
    <row r="36" spans="1:9" s="29" customFormat="1" ht="16.5" customHeight="1">
      <c r="A36" s="54">
        <v>29</v>
      </c>
      <c r="B36" s="162" t="s">
        <v>48</v>
      </c>
      <c r="C36" s="162" t="s">
        <v>42</v>
      </c>
      <c r="D36" s="55">
        <v>1255</v>
      </c>
      <c r="E36" s="63">
        <v>7.5380000000000003</v>
      </c>
      <c r="F36" s="64">
        <v>20</v>
      </c>
      <c r="G36" s="64">
        <v>150.76</v>
      </c>
      <c r="H36" s="52">
        <f t="shared" si="1"/>
        <v>35.56</v>
      </c>
      <c r="I36" s="53">
        <f t="shared" si="0"/>
        <v>186.32</v>
      </c>
    </row>
    <row r="37" spans="1:9" s="29" customFormat="1" ht="26.4">
      <c r="A37" s="54">
        <v>30</v>
      </c>
      <c r="B37" s="162" t="s">
        <v>66</v>
      </c>
      <c r="C37" s="162" t="s">
        <v>42</v>
      </c>
      <c r="D37" s="55">
        <v>1488</v>
      </c>
      <c r="E37" s="63">
        <v>8.91</v>
      </c>
      <c r="F37" s="64">
        <v>20</v>
      </c>
      <c r="G37" s="64">
        <v>178.2</v>
      </c>
      <c r="H37" s="52">
        <f t="shared" si="1"/>
        <v>42.04</v>
      </c>
      <c r="I37" s="53">
        <f t="shared" si="0"/>
        <v>220.23999999999998</v>
      </c>
    </row>
    <row r="38" spans="1:9" s="29" customFormat="1" ht="40.5" customHeight="1">
      <c r="A38" s="54">
        <v>31</v>
      </c>
      <c r="B38" s="162" t="s">
        <v>37</v>
      </c>
      <c r="C38" s="162" t="s">
        <v>89</v>
      </c>
      <c r="D38" s="55">
        <v>1903</v>
      </c>
      <c r="E38" s="63">
        <v>11.395</v>
      </c>
      <c r="F38" s="64">
        <v>10</v>
      </c>
      <c r="G38" s="64">
        <v>113.95</v>
      </c>
      <c r="H38" s="52">
        <f>ROUND(G38*0.2359,2)+0.01</f>
        <v>26.89</v>
      </c>
      <c r="I38" s="53">
        <f t="shared" si="0"/>
        <v>140.84</v>
      </c>
    </row>
    <row r="39" spans="1:9" s="29" customFormat="1" ht="26.4">
      <c r="A39" s="54">
        <v>32</v>
      </c>
      <c r="B39" s="162" t="s">
        <v>68</v>
      </c>
      <c r="C39" s="162" t="s">
        <v>42</v>
      </c>
      <c r="D39" s="55">
        <v>1279</v>
      </c>
      <c r="E39" s="63">
        <v>7.6589999999999998</v>
      </c>
      <c r="F39" s="64">
        <v>11</v>
      </c>
      <c r="G39" s="64">
        <v>84.25</v>
      </c>
      <c r="H39" s="52">
        <f t="shared" si="1"/>
        <v>19.87</v>
      </c>
      <c r="I39" s="53">
        <f t="shared" si="0"/>
        <v>104.12</v>
      </c>
    </row>
    <row r="40" spans="1:9" s="29" customFormat="1" ht="26.4">
      <c r="A40" s="54">
        <v>33</v>
      </c>
      <c r="B40" s="162" t="s">
        <v>97</v>
      </c>
      <c r="C40" s="162" t="s">
        <v>42</v>
      </c>
      <c r="D40" s="55">
        <v>1464</v>
      </c>
      <c r="E40" s="63">
        <v>8.766</v>
      </c>
      <c r="F40" s="64">
        <v>15.5</v>
      </c>
      <c r="G40" s="64">
        <v>135.87</v>
      </c>
      <c r="H40" s="52">
        <f t="shared" si="1"/>
        <v>32.049999999999997</v>
      </c>
      <c r="I40" s="53">
        <f t="shared" si="0"/>
        <v>167.92000000000002</v>
      </c>
    </row>
    <row r="41" spans="1:9" s="29" customFormat="1" ht="26.4">
      <c r="A41" s="54">
        <v>34</v>
      </c>
      <c r="B41" s="162" t="s">
        <v>70</v>
      </c>
      <c r="C41" s="162" t="s">
        <v>42</v>
      </c>
      <c r="D41" s="55">
        <v>1235</v>
      </c>
      <c r="E41" s="63">
        <v>7.3949999999999996</v>
      </c>
      <c r="F41" s="64">
        <v>14</v>
      </c>
      <c r="G41" s="64">
        <v>103.53</v>
      </c>
      <c r="H41" s="52">
        <f t="shared" si="1"/>
        <v>24.42</v>
      </c>
      <c r="I41" s="53">
        <f t="shared" si="0"/>
        <v>127.95</v>
      </c>
    </row>
    <row r="42" spans="1:9" s="29" customFormat="1" ht="26.4">
      <c r="A42" s="54">
        <v>35</v>
      </c>
      <c r="B42" s="162" t="s">
        <v>71</v>
      </c>
      <c r="C42" s="162" t="s">
        <v>44</v>
      </c>
      <c r="D42" s="55">
        <v>1412</v>
      </c>
      <c r="E42" s="63">
        <v>8.49</v>
      </c>
      <c r="F42" s="64">
        <v>4</v>
      </c>
      <c r="G42" s="64">
        <v>33.96</v>
      </c>
      <c r="H42" s="52">
        <f>ROUND(G42*0.2359,2)+0.01</f>
        <v>8.02</v>
      </c>
      <c r="I42" s="53">
        <f t="shared" si="0"/>
        <v>41.980000000000004</v>
      </c>
    </row>
    <row r="43" spans="1:9" s="29" customFormat="1" ht="26.4">
      <c r="A43" s="54">
        <v>36</v>
      </c>
      <c r="B43" s="162" t="s">
        <v>67</v>
      </c>
      <c r="C43" s="162" t="s">
        <v>42</v>
      </c>
      <c r="D43" s="55">
        <v>1279</v>
      </c>
      <c r="E43" s="63">
        <v>7.6589999999999998</v>
      </c>
      <c r="F43" s="64">
        <v>15.5</v>
      </c>
      <c r="G43" s="64">
        <v>118.71</v>
      </c>
      <c r="H43" s="52">
        <f t="shared" si="1"/>
        <v>28</v>
      </c>
      <c r="I43" s="53">
        <f t="shared" si="0"/>
        <v>146.70999999999998</v>
      </c>
    </row>
    <row r="44" spans="1:9" s="29" customFormat="1" ht="26.4">
      <c r="A44" s="54">
        <v>37</v>
      </c>
      <c r="B44" s="162" t="s">
        <v>65</v>
      </c>
      <c r="C44" s="162" t="s">
        <v>40</v>
      </c>
      <c r="D44" s="55">
        <v>1200</v>
      </c>
      <c r="E44" s="63">
        <v>7.2149999999999999</v>
      </c>
      <c r="F44" s="64">
        <v>14</v>
      </c>
      <c r="G44" s="64">
        <v>101.01</v>
      </c>
      <c r="H44" s="52">
        <f t="shared" si="1"/>
        <v>23.83</v>
      </c>
      <c r="I44" s="53">
        <f t="shared" si="0"/>
        <v>124.84</v>
      </c>
    </row>
    <row r="45" spans="1:9" s="29" customFormat="1" ht="26.4">
      <c r="A45" s="54">
        <v>38</v>
      </c>
      <c r="B45" s="162" t="s">
        <v>73</v>
      </c>
      <c r="C45" s="162" t="s">
        <v>40</v>
      </c>
      <c r="D45" s="55">
        <v>1412</v>
      </c>
      <c r="E45" s="63">
        <v>8.4550000000000001</v>
      </c>
      <c r="F45" s="64">
        <v>15</v>
      </c>
      <c r="G45" s="64">
        <v>126.83</v>
      </c>
      <c r="H45" s="52">
        <f t="shared" si="1"/>
        <v>29.92</v>
      </c>
      <c r="I45" s="53">
        <f t="shared" si="0"/>
        <v>156.75</v>
      </c>
    </row>
    <row r="46" spans="1:9" s="29" customFormat="1" ht="26.4">
      <c r="A46" s="54">
        <v>39</v>
      </c>
      <c r="B46" s="162" t="s">
        <v>100</v>
      </c>
      <c r="C46" s="162" t="s">
        <v>42</v>
      </c>
      <c r="D46" s="55">
        <v>1235</v>
      </c>
      <c r="E46" s="63">
        <v>7.3959999999999999</v>
      </c>
      <c r="F46" s="64">
        <v>5</v>
      </c>
      <c r="G46" s="64">
        <v>36.979999999999997</v>
      </c>
      <c r="H46" s="52">
        <f t="shared" si="1"/>
        <v>8.7200000000000006</v>
      </c>
      <c r="I46" s="53">
        <f t="shared" si="0"/>
        <v>45.699999999999996</v>
      </c>
    </row>
    <row r="47" spans="1:9" s="29" customFormat="1" ht="26.4">
      <c r="A47" s="54">
        <v>40</v>
      </c>
      <c r="B47" s="162" t="s">
        <v>75</v>
      </c>
      <c r="C47" s="162" t="s">
        <v>42</v>
      </c>
      <c r="D47" s="55">
        <v>1255</v>
      </c>
      <c r="E47" s="63">
        <v>7.5449999999999999</v>
      </c>
      <c r="F47" s="64">
        <v>14</v>
      </c>
      <c r="G47" s="64">
        <v>105.63</v>
      </c>
      <c r="H47" s="52">
        <f t="shared" si="1"/>
        <v>24.92</v>
      </c>
      <c r="I47" s="53">
        <f t="shared" si="0"/>
        <v>130.55000000000001</v>
      </c>
    </row>
    <row r="48" spans="1:9" s="29" customFormat="1" ht="26.4">
      <c r="A48" s="54">
        <v>41</v>
      </c>
      <c r="B48" s="162" t="s">
        <v>59</v>
      </c>
      <c r="C48" s="162" t="s">
        <v>42</v>
      </c>
      <c r="D48" s="55">
        <v>1255</v>
      </c>
      <c r="E48" s="63">
        <v>7.5149999999999997</v>
      </c>
      <c r="F48" s="64">
        <v>10</v>
      </c>
      <c r="G48" s="64">
        <v>75.150000000000006</v>
      </c>
      <c r="H48" s="52">
        <f t="shared" si="1"/>
        <v>17.73</v>
      </c>
      <c r="I48" s="53">
        <f t="shared" si="0"/>
        <v>92.88000000000001</v>
      </c>
    </row>
    <row r="49" spans="1:9" s="29" customFormat="1" ht="18.75" customHeight="1">
      <c r="A49" s="54">
        <v>42</v>
      </c>
      <c r="B49" s="162" t="s">
        <v>61</v>
      </c>
      <c r="C49" s="162" t="s">
        <v>53</v>
      </c>
      <c r="D49" s="55">
        <v>1123</v>
      </c>
      <c r="E49" s="63">
        <v>6.726</v>
      </c>
      <c r="F49" s="64">
        <v>5</v>
      </c>
      <c r="G49" s="64">
        <v>33.630000000000003</v>
      </c>
      <c r="H49" s="52">
        <f t="shared" si="1"/>
        <v>7.93</v>
      </c>
      <c r="I49" s="53">
        <f t="shared" si="0"/>
        <v>41.56</v>
      </c>
    </row>
    <row r="50" spans="1:9" s="29" customFormat="1" ht="26.4">
      <c r="A50" s="54">
        <v>43</v>
      </c>
      <c r="B50" s="162" t="s">
        <v>77</v>
      </c>
      <c r="C50" s="162" t="s">
        <v>42</v>
      </c>
      <c r="D50" s="55">
        <v>1279</v>
      </c>
      <c r="E50" s="63">
        <v>7.6589999999999998</v>
      </c>
      <c r="F50" s="64">
        <v>13</v>
      </c>
      <c r="G50" s="64">
        <v>99.57</v>
      </c>
      <c r="H50" s="52">
        <f t="shared" si="1"/>
        <v>23.49</v>
      </c>
      <c r="I50" s="53">
        <f t="shared" si="0"/>
        <v>123.05999999999999</v>
      </c>
    </row>
    <row r="51" spans="1:9" s="29" customFormat="1" ht="26.4">
      <c r="A51" s="54">
        <v>44</v>
      </c>
      <c r="B51" s="162" t="s">
        <v>85</v>
      </c>
      <c r="C51" s="162" t="s">
        <v>42</v>
      </c>
      <c r="D51" s="55">
        <v>1235</v>
      </c>
      <c r="E51" s="63">
        <v>7.3949999999999996</v>
      </c>
      <c r="F51" s="64">
        <v>4</v>
      </c>
      <c r="G51" s="64">
        <v>29.58</v>
      </c>
      <c r="H51" s="52">
        <f t="shared" si="1"/>
        <v>6.98</v>
      </c>
      <c r="I51" s="53">
        <f t="shared" si="0"/>
        <v>36.56</v>
      </c>
    </row>
    <row r="52" spans="1:9" s="29" customFormat="1" ht="26.4">
      <c r="A52" s="54">
        <v>45</v>
      </c>
      <c r="B52" s="162" t="s">
        <v>78</v>
      </c>
      <c r="C52" s="162" t="s">
        <v>42</v>
      </c>
      <c r="D52" s="55">
        <v>1488</v>
      </c>
      <c r="E52" s="63">
        <v>8.91</v>
      </c>
      <c r="F52" s="64">
        <v>15</v>
      </c>
      <c r="G52" s="64">
        <v>133.65</v>
      </c>
      <c r="H52" s="52">
        <f t="shared" si="1"/>
        <v>31.53</v>
      </c>
      <c r="I52" s="53">
        <f t="shared" si="0"/>
        <v>165.18</v>
      </c>
    </row>
    <row r="53" spans="1:9" s="29" customFormat="1" ht="17.25" customHeight="1">
      <c r="A53" s="54">
        <v>46</v>
      </c>
      <c r="B53" s="162" t="s">
        <v>48</v>
      </c>
      <c r="C53" s="162" t="s">
        <v>42</v>
      </c>
      <c r="D53" s="55">
        <v>1239</v>
      </c>
      <c r="E53" s="63">
        <v>7.45</v>
      </c>
      <c r="F53" s="64">
        <v>5</v>
      </c>
      <c r="G53" s="64">
        <v>37.25</v>
      </c>
      <c r="H53" s="52">
        <f t="shared" si="1"/>
        <v>8.7899999999999991</v>
      </c>
      <c r="I53" s="53">
        <f t="shared" si="0"/>
        <v>46.04</v>
      </c>
    </row>
    <row r="54" spans="1:9" s="29" customFormat="1" ht="26.4">
      <c r="A54" s="54">
        <v>47</v>
      </c>
      <c r="B54" s="162" t="s">
        <v>100</v>
      </c>
      <c r="C54" s="162" t="s">
        <v>53</v>
      </c>
      <c r="D54" s="55">
        <v>1063</v>
      </c>
      <c r="E54" s="63">
        <v>6.3650000000000002</v>
      </c>
      <c r="F54" s="64">
        <v>14</v>
      </c>
      <c r="G54" s="64">
        <v>89.11</v>
      </c>
      <c r="H54" s="52">
        <f t="shared" si="1"/>
        <v>21.02</v>
      </c>
      <c r="I54" s="53">
        <f t="shared" si="0"/>
        <v>110.13</v>
      </c>
    </row>
    <row r="55" spans="1:9" s="29" customFormat="1" ht="26.4">
      <c r="A55" s="54">
        <v>48</v>
      </c>
      <c r="B55" s="162" t="s">
        <v>51</v>
      </c>
      <c r="C55" s="162" t="s">
        <v>44</v>
      </c>
      <c r="D55" s="55">
        <v>1655</v>
      </c>
      <c r="E55" s="63">
        <v>9.9090000000000007</v>
      </c>
      <c r="F55" s="64">
        <v>4.75</v>
      </c>
      <c r="G55" s="64">
        <v>47.07</v>
      </c>
      <c r="H55" s="52">
        <f t="shared" si="1"/>
        <v>11.1</v>
      </c>
      <c r="I55" s="53">
        <f t="shared" si="0"/>
        <v>58.17</v>
      </c>
    </row>
    <row r="56" spans="1:9" s="29" customFormat="1" ht="26.4">
      <c r="A56" s="54">
        <v>49</v>
      </c>
      <c r="B56" s="162" t="s">
        <v>55</v>
      </c>
      <c r="C56" s="162" t="s">
        <v>40</v>
      </c>
      <c r="D56" s="55">
        <v>1392</v>
      </c>
      <c r="E56" s="63">
        <v>8.3350000000000009</v>
      </c>
      <c r="F56" s="64">
        <v>10</v>
      </c>
      <c r="G56" s="64">
        <v>83.35</v>
      </c>
      <c r="H56" s="52">
        <f t="shared" si="1"/>
        <v>19.66</v>
      </c>
      <c r="I56" s="53">
        <f t="shared" si="0"/>
        <v>103.00999999999999</v>
      </c>
    </row>
    <row r="57" spans="1:9" s="29" customFormat="1" ht="15.75" customHeight="1">
      <c r="A57" s="54">
        <v>50</v>
      </c>
      <c r="B57" s="162" t="s">
        <v>61</v>
      </c>
      <c r="C57" s="162" t="s">
        <v>146</v>
      </c>
      <c r="D57" s="55">
        <v>1415</v>
      </c>
      <c r="E57" s="63">
        <v>8.4740000000000002</v>
      </c>
      <c r="F57" s="64">
        <v>5</v>
      </c>
      <c r="G57" s="64">
        <v>42.37</v>
      </c>
      <c r="H57" s="52">
        <f t="shared" si="1"/>
        <v>10</v>
      </c>
      <c r="I57" s="53">
        <f t="shared" si="0"/>
        <v>52.37</v>
      </c>
    </row>
    <row r="58" spans="1:9" s="29" customFormat="1" ht="26.4">
      <c r="A58" s="54">
        <v>51</v>
      </c>
      <c r="B58" s="162" t="s">
        <v>81</v>
      </c>
      <c r="C58" s="162" t="s">
        <v>40</v>
      </c>
      <c r="D58" s="55">
        <v>1412</v>
      </c>
      <c r="E58" s="63">
        <v>8.4559999999999995</v>
      </c>
      <c r="F58" s="64">
        <v>5</v>
      </c>
      <c r="G58" s="64">
        <v>42.28</v>
      </c>
      <c r="H58" s="52">
        <f t="shared" si="1"/>
        <v>9.9700000000000006</v>
      </c>
      <c r="I58" s="53">
        <f t="shared" si="0"/>
        <v>52.25</v>
      </c>
    </row>
    <row r="59" spans="1:9" s="29" customFormat="1" ht="26.4">
      <c r="A59" s="54">
        <v>52</v>
      </c>
      <c r="B59" s="162" t="s">
        <v>83</v>
      </c>
      <c r="C59" s="162" t="s">
        <v>40</v>
      </c>
      <c r="D59" s="55">
        <v>1220</v>
      </c>
      <c r="E59" s="63">
        <v>7.335</v>
      </c>
      <c r="F59" s="64">
        <v>15</v>
      </c>
      <c r="G59" s="64">
        <v>110.03</v>
      </c>
      <c r="H59" s="52">
        <f t="shared" si="1"/>
        <v>25.96</v>
      </c>
      <c r="I59" s="53">
        <f t="shared" si="0"/>
        <v>135.99</v>
      </c>
    </row>
    <row r="60" spans="1:9" s="29" customFormat="1" ht="26.4">
      <c r="A60" s="54">
        <v>53</v>
      </c>
      <c r="B60" s="162" t="s">
        <v>39</v>
      </c>
      <c r="C60" s="162" t="s">
        <v>42</v>
      </c>
      <c r="D60" s="55">
        <v>1464</v>
      </c>
      <c r="E60" s="63">
        <v>8.7759999999999998</v>
      </c>
      <c r="F60" s="64">
        <v>14</v>
      </c>
      <c r="G60" s="64">
        <v>122.87</v>
      </c>
      <c r="H60" s="52">
        <f t="shared" si="1"/>
        <v>28.99</v>
      </c>
      <c r="I60" s="53">
        <f t="shared" si="0"/>
        <v>151.86000000000001</v>
      </c>
    </row>
    <row r="61" spans="1:9" s="29" customFormat="1" ht="26.4">
      <c r="A61" s="54">
        <v>54</v>
      </c>
      <c r="B61" s="162" t="s">
        <v>50</v>
      </c>
      <c r="C61" s="162" t="s">
        <v>40</v>
      </c>
      <c r="D61" s="55">
        <v>1263</v>
      </c>
      <c r="E61" s="63">
        <v>7.5629999999999997</v>
      </c>
      <c r="F61" s="64">
        <v>4</v>
      </c>
      <c r="G61" s="64">
        <v>30.25</v>
      </c>
      <c r="H61" s="52">
        <f t="shared" si="1"/>
        <v>7.14</v>
      </c>
      <c r="I61" s="53">
        <f t="shared" si="0"/>
        <v>37.39</v>
      </c>
    </row>
    <row r="62" spans="1:9" s="29" customFormat="1" ht="26.4">
      <c r="A62" s="54">
        <v>55</v>
      </c>
      <c r="B62" s="162" t="s">
        <v>73</v>
      </c>
      <c r="C62" s="162" t="s">
        <v>40</v>
      </c>
      <c r="D62" s="55">
        <v>1412</v>
      </c>
      <c r="E62" s="63">
        <v>8.4550000000000001</v>
      </c>
      <c r="F62" s="64">
        <v>15</v>
      </c>
      <c r="G62" s="64">
        <v>126.83</v>
      </c>
      <c r="H62" s="52">
        <f t="shared" si="1"/>
        <v>29.92</v>
      </c>
      <c r="I62" s="53">
        <f t="shared" si="0"/>
        <v>156.75</v>
      </c>
    </row>
    <row r="63" spans="1:9" s="29" customFormat="1" ht="26.4">
      <c r="A63" s="54">
        <v>56</v>
      </c>
      <c r="B63" s="162" t="s">
        <v>51</v>
      </c>
      <c r="C63" s="162" t="s">
        <v>42</v>
      </c>
      <c r="D63" s="55">
        <v>1464</v>
      </c>
      <c r="E63" s="63">
        <v>8.766</v>
      </c>
      <c r="F63" s="64">
        <v>14.75</v>
      </c>
      <c r="G63" s="64">
        <v>129.30000000000001</v>
      </c>
      <c r="H63" s="52">
        <f t="shared" si="1"/>
        <v>30.5</v>
      </c>
      <c r="I63" s="53">
        <f t="shared" si="0"/>
        <v>159.80000000000001</v>
      </c>
    </row>
    <row r="64" spans="1:9" s="29" customFormat="1" ht="18" customHeight="1">
      <c r="A64" s="54">
        <v>57</v>
      </c>
      <c r="B64" s="162" t="s">
        <v>47</v>
      </c>
      <c r="C64" s="162" t="s">
        <v>40</v>
      </c>
      <c r="D64" s="55">
        <v>1263</v>
      </c>
      <c r="E64" s="63">
        <v>7.5629999999999997</v>
      </c>
      <c r="F64" s="64">
        <v>11.5</v>
      </c>
      <c r="G64" s="64">
        <v>86.97</v>
      </c>
      <c r="H64" s="52">
        <f t="shared" si="1"/>
        <v>20.52</v>
      </c>
      <c r="I64" s="53">
        <f t="shared" si="0"/>
        <v>107.49</v>
      </c>
    </row>
    <row r="65" spans="1:9" s="29" customFormat="1" ht="26.4">
      <c r="A65" s="54">
        <v>58</v>
      </c>
      <c r="B65" s="162" t="s">
        <v>85</v>
      </c>
      <c r="C65" s="162" t="s">
        <v>40</v>
      </c>
      <c r="D65" s="55">
        <v>1220</v>
      </c>
      <c r="E65" s="63">
        <v>7.3049999999999997</v>
      </c>
      <c r="F65" s="64">
        <v>13</v>
      </c>
      <c r="G65" s="64">
        <v>94.97</v>
      </c>
      <c r="H65" s="52">
        <f t="shared" si="1"/>
        <v>22.4</v>
      </c>
      <c r="I65" s="53">
        <f t="shared" si="0"/>
        <v>117.37</v>
      </c>
    </row>
    <row r="66" spans="1:9" s="29" customFormat="1" ht="26.4">
      <c r="A66" s="54">
        <v>59</v>
      </c>
      <c r="B66" s="162" t="s">
        <v>86</v>
      </c>
      <c r="C66" s="162" t="s">
        <v>40</v>
      </c>
      <c r="D66" s="55">
        <v>1392</v>
      </c>
      <c r="E66" s="63">
        <v>8.3350000000000009</v>
      </c>
      <c r="F66" s="64">
        <v>15</v>
      </c>
      <c r="G66" s="64">
        <v>125.03</v>
      </c>
      <c r="H66" s="52">
        <f>ROUND(G66*0.2359,2)+0.01</f>
        <v>29.5</v>
      </c>
      <c r="I66" s="53">
        <f t="shared" si="0"/>
        <v>154.53</v>
      </c>
    </row>
    <row r="67" spans="1:9" s="29" customFormat="1" ht="26.4">
      <c r="A67" s="54">
        <v>60</v>
      </c>
      <c r="B67" s="162" t="s">
        <v>86</v>
      </c>
      <c r="C67" s="162" t="s">
        <v>44</v>
      </c>
      <c r="D67" s="55">
        <v>1762</v>
      </c>
      <c r="E67" s="63">
        <v>10.551</v>
      </c>
      <c r="F67" s="64">
        <v>9</v>
      </c>
      <c r="G67" s="64">
        <v>94.96</v>
      </c>
      <c r="H67" s="52">
        <f t="shared" si="1"/>
        <v>22.4</v>
      </c>
      <c r="I67" s="53">
        <f t="shared" si="0"/>
        <v>117.35999999999999</v>
      </c>
    </row>
    <row r="68" spans="1:9" s="29" customFormat="1" ht="26.4">
      <c r="A68" s="54">
        <v>61</v>
      </c>
      <c r="B68" s="162" t="s">
        <v>73</v>
      </c>
      <c r="C68" s="162" t="s">
        <v>42</v>
      </c>
      <c r="D68" s="55">
        <v>1438</v>
      </c>
      <c r="E68" s="63">
        <v>8.6110000000000007</v>
      </c>
      <c r="F68" s="64">
        <v>4.75</v>
      </c>
      <c r="G68" s="64">
        <v>40.9</v>
      </c>
      <c r="H68" s="52">
        <f t="shared" si="1"/>
        <v>9.65</v>
      </c>
      <c r="I68" s="53">
        <f t="shared" si="0"/>
        <v>50.55</v>
      </c>
    </row>
    <row r="69" spans="1:9" s="29" customFormat="1" ht="26.4">
      <c r="A69" s="54">
        <v>62</v>
      </c>
      <c r="B69" s="162" t="s">
        <v>73</v>
      </c>
      <c r="C69" s="162" t="s">
        <v>42</v>
      </c>
      <c r="D69" s="55">
        <v>1464</v>
      </c>
      <c r="E69" s="63">
        <v>8.7650000000000006</v>
      </c>
      <c r="F69" s="64">
        <v>5.5</v>
      </c>
      <c r="G69" s="64">
        <v>48.21</v>
      </c>
      <c r="H69" s="52">
        <f t="shared" si="1"/>
        <v>11.37</v>
      </c>
      <c r="I69" s="53">
        <f t="shared" si="0"/>
        <v>59.58</v>
      </c>
    </row>
    <row r="70" spans="1:9" s="29" customFormat="1" ht="26.4">
      <c r="A70" s="54">
        <v>63</v>
      </c>
      <c r="B70" s="162" t="s">
        <v>79</v>
      </c>
      <c r="C70" s="162" t="s">
        <v>42</v>
      </c>
      <c r="D70" s="55">
        <v>1235</v>
      </c>
      <c r="E70" s="63">
        <v>7.3949999999999996</v>
      </c>
      <c r="F70" s="64">
        <v>4</v>
      </c>
      <c r="G70" s="64">
        <v>29.58</v>
      </c>
      <c r="H70" s="52">
        <f t="shared" si="1"/>
        <v>6.98</v>
      </c>
      <c r="I70" s="53">
        <f t="shared" si="0"/>
        <v>36.56</v>
      </c>
    </row>
    <row r="71" spans="1:9" s="29" customFormat="1" ht="26.4">
      <c r="A71" s="54">
        <v>64</v>
      </c>
      <c r="B71" s="162" t="s">
        <v>56</v>
      </c>
      <c r="C71" s="162" t="s">
        <v>42</v>
      </c>
      <c r="D71" s="55">
        <v>1255</v>
      </c>
      <c r="E71" s="63">
        <v>7.5149999999999997</v>
      </c>
      <c r="F71" s="64">
        <v>13</v>
      </c>
      <c r="G71" s="64">
        <v>97.7</v>
      </c>
      <c r="H71" s="52">
        <f t="shared" si="1"/>
        <v>23.05</v>
      </c>
      <c r="I71" s="53">
        <f t="shared" si="0"/>
        <v>120.75</v>
      </c>
    </row>
    <row r="72" spans="1:9" s="29" customFormat="1" ht="26.4">
      <c r="A72" s="54">
        <v>65</v>
      </c>
      <c r="B72" s="162" t="s">
        <v>87</v>
      </c>
      <c r="C72" s="162" t="s">
        <v>40</v>
      </c>
      <c r="D72" s="55">
        <v>1220</v>
      </c>
      <c r="E72" s="63">
        <v>7.3280000000000003</v>
      </c>
      <c r="F72" s="64">
        <v>18</v>
      </c>
      <c r="G72" s="64">
        <v>131.91</v>
      </c>
      <c r="H72" s="52">
        <f t="shared" si="1"/>
        <v>31.12</v>
      </c>
      <c r="I72" s="53">
        <f t="shared" ref="I72:I135" si="2">G72+H72</f>
        <v>163.03</v>
      </c>
    </row>
    <row r="73" spans="1:9" s="29" customFormat="1" ht="26.4">
      <c r="A73" s="54">
        <v>66</v>
      </c>
      <c r="B73" s="162" t="s">
        <v>66</v>
      </c>
      <c r="C73" s="162" t="s">
        <v>40</v>
      </c>
      <c r="D73" s="55">
        <v>1367</v>
      </c>
      <c r="E73" s="63">
        <v>8.1859999999999999</v>
      </c>
      <c r="F73" s="64">
        <v>10</v>
      </c>
      <c r="G73" s="64">
        <v>81.86</v>
      </c>
      <c r="H73" s="52">
        <f t="shared" si="1"/>
        <v>19.309999999999999</v>
      </c>
      <c r="I73" s="53">
        <f t="shared" si="2"/>
        <v>101.17</v>
      </c>
    </row>
    <row r="74" spans="1:9" s="29" customFormat="1" ht="26.4">
      <c r="A74" s="54">
        <v>67</v>
      </c>
      <c r="B74" s="162" t="s">
        <v>65</v>
      </c>
      <c r="C74" s="162" t="s">
        <v>42</v>
      </c>
      <c r="D74" s="55">
        <v>1255</v>
      </c>
      <c r="E74" s="63">
        <v>7.5330000000000004</v>
      </c>
      <c r="F74" s="64">
        <v>23</v>
      </c>
      <c r="G74" s="64">
        <v>173.27</v>
      </c>
      <c r="H74" s="52">
        <f t="shared" ref="H74:H185" si="3">ROUND(G74*0.2359,2)</f>
        <v>40.869999999999997</v>
      </c>
      <c r="I74" s="53">
        <f t="shared" si="2"/>
        <v>214.14000000000001</v>
      </c>
    </row>
    <row r="75" spans="1:9" s="29" customFormat="1" ht="41.25" customHeight="1">
      <c r="A75" s="54">
        <v>68</v>
      </c>
      <c r="B75" s="162" t="s">
        <v>88</v>
      </c>
      <c r="C75" s="162" t="s">
        <v>89</v>
      </c>
      <c r="D75" s="55">
        <v>1937</v>
      </c>
      <c r="E75" s="63">
        <v>11.599</v>
      </c>
      <c r="F75" s="64">
        <v>27</v>
      </c>
      <c r="G75" s="64">
        <v>313.17</v>
      </c>
      <c r="H75" s="52">
        <f t="shared" si="3"/>
        <v>73.88</v>
      </c>
      <c r="I75" s="53">
        <f t="shared" si="2"/>
        <v>387.05</v>
      </c>
    </row>
    <row r="76" spans="1:9" s="29" customFormat="1" ht="26.4">
      <c r="A76" s="54">
        <v>69</v>
      </c>
      <c r="B76" s="162" t="s">
        <v>79</v>
      </c>
      <c r="C76" s="162" t="s">
        <v>40</v>
      </c>
      <c r="D76" s="55">
        <v>1263</v>
      </c>
      <c r="E76" s="63">
        <v>7.5629999999999997</v>
      </c>
      <c r="F76" s="64">
        <v>14.75</v>
      </c>
      <c r="G76" s="64">
        <v>111.55</v>
      </c>
      <c r="H76" s="52">
        <f t="shared" si="3"/>
        <v>26.31</v>
      </c>
      <c r="I76" s="53">
        <f t="shared" si="2"/>
        <v>137.85999999999999</v>
      </c>
    </row>
    <row r="77" spans="1:9" s="29" customFormat="1">
      <c r="A77" s="54">
        <v>70</v>
      </c>
      <c r="B77" s="162" t="s">
        <v>47</v>
      </c>
      <c r="C77" s="162" t="s">
        <v>40</v>
      </c>
      <c r="D77" s="55">
        <v>1243</v>
      </c>
      <c r="E77" s="63">
        <v>7.4429999999999996</v>
      </c>
      <c r="F77" s="64">
        <v>11</v>
      </c>
      <c r="G77" s="64">
        <v>81.87</v>
      </c>
      <c r="H77" s="52">
        <f t="shared" si="3"/>
        <v>19.309999999999999</v>
      </c>
      <c r="I77" s="53">
        <f t="shared" si="2"/>
        <v>101.18</v>
      </c>
    </row>
    <row r="78" spans="1:9" s="29" customFormat="1" ht="26.4">
      <c r="A78" s="54">
        <v>71</v>
      </c>
      <c r="B78" s="162" t="s">
        <v>39</v>
      </c>
      <c r="C78" s="162" t="s">
        <v>40</v>
      </c>
      <c r="D78" s="55">
        <v>1438</v>
      </c>
      <c r="E78" s="63">
        <v>8.6310000000000002</v>
      </c>
      <c r="F78" s="64">
        <v>27</v>
      </c>
      <c r="G78" s="64">
        <v>233.04</v>
      </c>
      <c r="H78" s="52">
        <f t="shared" si="3"/>
        <v>54.97</v>
      </c>
      <c r="I78" s="53">
        <f t="shared" si="2"/>
        <v>288.01</v>
      </c>
    </row>
    <row r="79" spans="1:9" s="29" customFormat="1" ht="26.4">
      <c r="A79" s="54">
        <v>72</v>
      </c>
      <c r="B79" s="162" t="s">
        <v>73</v>
      </c>
      <c r="C79" s="162" t="s">
        <v>40</v>
      </c>
      <c r="D79" s="55">
        <v>1412</v>
      </c>
      <c r="E79" s="63">
        <v>8.4550000000000001</v>
      </c>
      <c r="F79" s="64">
        <v>10.75</v>
      </c>
      <c r="G79" s="64">
        <v>90.89</v>
      </c>
      <c r="H79" s="52">
        <f t="shared" si="3"/>
        <v>21.44</v>
      </c>
      <c r="I79" s="53">
        <f t="shared" si="2"/>
        <v>112.33</v>
      </c>
    </row>
    <row r="80" spans="1:9" s="29" customFormat="1" ht="26.4">
      <c r="A80" s="54">
        <v>73</v>
      </c>
      <c r="B80" s="162" t="s">
        <v>75</v>
      </c>
      <c r="C80" s="162" t="s">
        <v>40</v>
      </c>
      <c r="D80" s="55">
        <v>1263</v>
      </c>
      <c r="E80" s="63">
        <v>7.5629999999999997</v>
      </c>
      <c r="F80" s="64">
        <v>11</v>
      </c>
      <c r="G80" s="64">
        <v>83.19</v>
      </c>
      <c r="H80" s="52">
        <f t="shared" si="3"/>
        <v>19.62</v>
      </c>
      <c r="I80" s="53">
        <f t="shared" si="2"/>
        <v>102.81</v>
      </c>
    </row>
    <row r="81" spans="1:10" s="29" customFormat="1" ht="17.25" customHeight="1">
      <c r="A81" s="54">
        <v>74</v>
      </c>
      <c r="B81" s="162" t="s">
        <v>82</v>
      </c>
      <c r="C81" s="162" t="s">
        <v>42</v>
      </c>
      <c r="D81" s="55">
        <v>1268</v>
      </c>
      <c r="E81" s="63">
        <v>7.6239999999999997</v>
      </c>
      <c r="F81" s="64">
        <v>5</v>
      </c>
      <c r="G81" s="64">
        <v>38.119999999999997</v>
      </c>
      <c r="H81" s="52">
        <f t="shared" si="3"/>
        <v>8.99</v>
      </c>
      <c r="I81" s="53">
        <f t="shared" si="2"/>
        <v>47.11</v>
      </c>
    </row>
    <row r="82" spans="1:10" s="29" customFormat="1" ht="26.4">
      <c r="A82" s="54">
        <v>75</v>
      </c>
      <c r="B82" s="162" t="s">
        <v>52</v>
      </c>
      <c r="C82" s="162" t="s">
        <v>44</v>
      </c>
      <c r="D82" s="55">
        <v>1272</v>
      </c>
      <c r="E82" s="63">
        <v>7.617</v>
      </c>
      <c r="F82" s="64">
        <v>15</v>
      </c>
      <c r="G82" s="64">
        <v>114.26</v>
      </c>
      <c r="H82" s="52">
        <f t="shared" si="3"/>
        <v>26.95</v>
      </c>
      <c r="I82" s="53">
        <f t="shared" si="2"/>
        <v>141.21</v>
      </c>
    </row>
    <row r="83" spans="1:10" s="29" customFormat="1" ht="26.4">
      <c r="A83" s="54">
        <v>76</v>
      </c>
      <c r="B83" s="162" t="s">
        <v>90</v>
      </c>
      <c r="C83" s="162" t="s">
        <v>42</v>
      </c>
      <c r="D83" s="55">
        <v>1418</v>
      </c>
      <c r="E83" s="63">
        <v>8.4909999999999997</v>
      </c>
      <c r="F83" s="64">
        <v>15</v>
      </c>
      <c r="G83" s="64">
        <v>127.37</v>
      </c>
      <c r="H83" s="52">
        <f t="shared" si="3"/>
        <v>30.05</v>
      </c>
      <c r="I83" s="53">
        <f t="shared" si="2"/>
        <v>157.42000000000002</v>
      </c>
    </row>
    <row r="84" spans="1:10" s="29" customFormat="1" ht="18" customHeight="1">
      <c r="A84" s="54">
        <v>77</v>
      </c>
      <c r="B84" s="162" t="s">
        <v>82</v>
      </c>
      <c r="C84" s="162" t="s">
        <v>44</v>
      </c>
      <c r="D84" s="55">
        <v>1279</v>
      </c>
      <c r="E84" s="63">
        <v>7.6589999999999998</v>
      </c>
      <c r="F84" s="64">
        <v>15</v>
      </c>
      <c r="G84" s="64">
        <v>114.89</v>
      </c>
      <c r="H84" s="52">
        <f t="shared" si="3"/>
        <v>27.1</v>
      </c>
      <c r="I84" s="53">
        <f t="shared" si="2"/>
        <v>141.99</v>
      </c>
    </row>
    <row r="85" spans="1:10" s="29" customFormat="1" ht="26.4">
      <c r="A85" s="54">
        <v>78</v>
      </c>
      <c r="B85" s="162" t="s">
        <v>65</v>
      </c>
      <c r="C85" s="162" t="s">
        <v>44</v>
      </c>
      <c r="D85" s="55">
        <v>1838</v>
      </c>
      <c r="E85" s="63">
        <v>11.038</v>
      </c>
      <c r="F85" s="64">
        <v>18</v>
      </c>
      <c r="G85" s="64">
        <v>198.68</v>
      </c>
      <c r="H85" s="52">
        <f t="shared" si="3"/>
        <v>46.87</v>
      </c>
      <c r="I85" s="53">
        <f t="shared" si="2"/>
        <v>245.55</v>
      </c>
    </row>
    <row r="86" spans="1:10" s="29" customFormat="1" ht="26.4">
      <c r="A86" s="54">
        <v>79</v>
      </c>
      <c r="B86" s="162" t="s">
        <v>43</v>
      </c>
      <c r="C86" s="162" t="s">
        <v>40</v>
      </c>
      <c r="D86" s="55">
        <v>1412</v>
      </c>
      <c r="E86" s="63">
        <v>8.4550000000000001</v>
      </c>
      <c r="F86" s="64">
        <v>11</v>
      </c>
      <c r="G86" s="64">
        <v>93.01</v>
      </c>
      <c r="H86" s="52">
        <f t="shared" si="3"/>
        <v>21.94</v>
      </c>
      <c r="I86" s="53">
        <f t="shared" si="2"/>
        <v>114.95</v>
      </c>
    </row>
    <row r="87" spans="1:10" s="29" customFormat="1" ht="26.4">
      <c r="A87" s="54">
        <v>80</v>
      </c>
      <c r="B87" s="162" t="s">
        <v>75</v>
      </c>
      <c r="C87" s="162" t="s">
        <v>44</v>
      </c>
      <c r="D87" s="55">
        <v>1228</v>
      </c>
      <c r="E87" s="63">
        <v>7.383</v>
      </c>
      <c r="F87" s="64">
        <v>14</v>
      </c>
      <c r="G87" s="64">
        <v>103.36</v>
      </c>
      <c r="H87" s="52">
        <f t="shared" si="3"/>
        <v>24.38</v>
      </c>
      <c r="I87" s="53">
        <f t="shared" si="2"/>
        <v>127.74</v>
      </c>
    </row>
    <row r="88" spans="1:10" s="29" customFormat="1" ht="26.4">
      <c r="A88" s="54">
        <v>81</v>
      </c>
      <c r="B88" s="162" t="s">
        <v>66</v>
      </c>
      <c r="C88" s="162" t="s">
        <v>42</v>
      </c>
      <c r="D88" s="55">
        <v>1515</v>
      </c>
      <c r="E88" s="63">
        <v>9.0719999999999992</v>
      </c>
      <c r="F88" s="64">
        <v>30</v>
      </c>
      <c r="G88" s="64">
        <v>272.16000000000003</v>
      </c>
      <c r="H88" s="52">
        <f t="shared" si="3"/>
        <v>64.2</v>
      </c>
      <c r="I88" s="53">
        <f t="shared" si="2"/>
        <v>336.36</v>
      </c>
    </row>
    <row r="89" spans="1:10" s="29" customFormat="1" ht="26.4">
      <c r="A89" s="54">
        <v>82</v>
      </c>
      <c r="B89" s="162" t="s">
        <v>86</v>
      </c>
      <c r="C89" s="162" t="s">
        <v>40</v>
      </c>
      <c r="D89" s="55">
        <v>1392</v>
      </c>
      <c r="E89" s="63">
        <v>8.3350000000000009</v>
      </c>
      <c r="F89" s="64">
        <v>10</v>
      </c>
      <c r="G89" s="64">
        <v>83.35</v>
      </c>
      <c r="H89" s="52">
        <f>ROUND(G89*0.2359,2)+0.01</f>
        <v>19.670000000000002</v>
      </c>
      <c r="I89" s="53">
        <f t="shared" si="2"/>
        <v>103.02</v>
      </c>
    </row>
    <row r="90" spans="1:10" s="29" customFormat="1" ht="26.4">
      <c r="A90" s="54">
        <v>83</v>
      </c>
      <c r="B90" s="162" t="s">
        <v>87</v>
      </c>
      <c r="C90" s="162" t="s">
        <v>42</v>
      </c>
      <c r="D90" s="55">
        <v>1375</v>
      </c>
      <c r="E90" s="63">
        <v>8.234</v>
      </c>
      <c r="F90" s="64">
        <v>13</v>
      </c>
      <c r="G90" s="64">
        <v>107.04</v>
      </c>
      <c r="H90" s="52">
        <f t="shared" si="3"/>
        <v>25.25</v>
      </c>
      <c r="I90" s="53">
        <f t="shared" si="2"/>
        <v>132.29000000000002</v>
      </c>
    </row>
    <row r="91" spans="1:10" s="29" customFormat="1" ht="17.25" customHeight="1">
      <c r="A91" s="54">
        <v>84</v>
      </c>
      <c r="B91" s="162" t="s">
        <v>60</v>
      </c>
      <c r="C91" s="162" t="s">
        <v>44</v>
      </c>
      <c r="D91" s="55">
        <v>1279</v>
      </c>
      <c r="E91" s="63">
        <v>7.68</v>
      </c>
      <c r="F91" s="64">
        <v>15</v>
      </c>
      <c r="G91" s="64">
        <v>115.2</v>
      </c>
      <c r="H91" s="52">
        <f t="shared" si="3"/>
        <v>27.18</v>
      </c>
      <c r="I91" s="53">
        <f t="shared" si="2"/>
        <v>142.38</v>
      </c>
    </row>
    <row r="92" spans="1:10" s="29" customFormat="1" ht="26.4">
      <c r="A92" s="54">
        <v>85</v>
      </c>
      <c r="B92" s="162" t="s">
        <v>90</v>
      </c>
      <c r="C92" s="162" t="s">
        <v>40</v>
      </c>
      <c r="D92" s="55">
        <v>1392</v>
      </c>
      <c r="E92" s="63">
        <v>8.3580000000000005</v>
      </c>
      <c r="F92" s="64">
        <v>15</v>
      </c>
      <c r="G92" s="64">
        <v>125.37</v>
      </c>
      <c r="H92" s="52">
        <f t="shared" si="3"/>
        <v>29.57</v>
      </c>
      <c r="I92" s="53">
        <f t="shared" si="2"/>
        <v>154.94</v>
      </c>
    </row>
    <row r="93" spans="1:10" s="29" customFormat="1" ht="26.4">
      <c r="A93" s="54">
        <v>86</v>
      </c>
      <c r="B93" s="162" t="s">
        <v>57</v>
      </c>
      <c r="C93" s="162" t="s">
        <v>42</v>
      </c>
      <c r="D93" s="55">
        <v>1372</v>
      </c>
      <c r="E93" s="63">
        <v>8.2330000000000005</v>
      </c>
      <c r="F93" s="64">
        <v>20</v>
      </c>
      <c r="G93" s="64">
        <v>164.65</v>
      </c>
      <c r="H93" s="52">
        <f t="shared" si="3"/>
        <v>38.840000000000003</v>
      </c>
      <c r="I93" s="53">
        <f t="shared" si="2"/>
        <v>203.49</v>
      </c>
    </row>
    <row r="94" spans="1:10" s="29" customFormat="1" ht="26.4">
      <c r="A94" s="54">
        <v>87</v>
      </c>
      <c r="B94" s="162" t="s">
        <v>68</v>
      </c>
      <c r="C94" s="162" t="s">
        <v>42</v>
      </c>
      <c r="D94" s="55">
        <v>1418</v>
      </c>
      <c r="E94" s="63">
        <v>8.4909999999999997</v>
      </c>
      <c r="F94" s="64">
        <v>11</v>
      </c>
      <c r="G94" s="64">
        <v>93.4</v>
      </c>
      <c r="H94" s="52">
        <f t="shared" si="3"/>
        <v>22.03</v>
      </c>
      <c r="I94" s="53">
        <f t="shared" si="2"/>
        <v>115.43</v>
      </c>
    </row>
    <row r="95" spans="1:10" s="29" customFormat="1" ht="26.4">
      <c r="A95" s="54">
        <v>88</v>
      </c>
      <c r="B95" s="162" t="s">
        <v>56</v>
      </c>
      <c r="C95" s="162" t="s">
        <v>40</v>
      </c>
      <c r="D95" s="55">
        <v>1243</v>
      </c>
      <c r="E95" s="63">
        <v>7.4429999999999996</v>
      </c>
      <c r="F95" s="64">
        <v>26</v>
      </c>
      <c r="G95" s="64">
        <v>193.52</v>
      </c>
      <c r="H95" s="52">
        <f t="shared" si="3"/>
        <v>45.65</v>
      </c>
      <c r="I95" s="53">
        <f t="shared" si="2"/>
        <v>239.17000000000002</v>
      </c>
    </row>
    <row r="96" spans="1:10" s="29" customFormat="1" ht="26.4">
      <c r="A96" s="54">
        <v>89</v>
      </c>
      <c r="B96" s="162" t="s">
        <v>90</v>
      </c>
      <c r="C96" s="162" t="s">
        <v>42</v>
      </c>
      <c r="D96" s="55">
        <v>1584</v>
      </c>
      <c r="E96" s="63">
        <v>9.4860000000000007</v>
      </c>
      <c r="F96" s="64">
        <v>5</v>
      </c>
      <c r="G96" s="64">
        <v>47.43</v>
      </c>
      <c r="H96" s="52">
        <v>10.41</v>
      </c>
      <c r="I96" s="53">
        <f t="shared" si="2"/>
        <v>57.84</v>
      </c>
      <c r="J96" s="29" t="s">
        <v>155</v>
      </c>
    </row>
    <row r="97" spans="1:9" s="29" customFormat="1" ht="16.5" customHeight="1">
      <c r="A97" s="54">
        <v>90</v>
      </c>
      <c r="B97" s="162" t="s">
        <v>47</v>
      </c>
      <c r="C97" s="162" t="s">
        <v>42</v>
      </c>
      <c r="D97" s="55">
        <v>1448</v>
      </c>
      <c r="E97" s="63">
        <v>8.6709999999999994</v>
      </c>
      <c r="F97" s="64">
        <v>30</v>
      </c>
      <c r="G97" s="64">
        <v>260.13</v>
      </c>
      <c r="H97" s="52">
        <f t="shared" si="3"/>
        <v>61.36</v>
      </c>
      <c r="I97" s="53">
        <f t="shared" si="2"/>
        <v>321.49</v>
      </c>
    </row>
    <row r="98" spans="1:9" s="29" customFormat="1" ht="26.4">
      <c r="A98" s="54">
        <v>91</v>
      </c>
      <c r="B98" s="162" t="s">
        <v>78</v>
      </c>
      <c r="C98" s="162" t="s">
        <v>42</v>
      </c>
      <c r="D98" s="55">
        <v>1488</v>
      </c>
      <c r="E98" s="63">
        <v>8.91</v>
      </c>
      <c r="F98" s="64">
        <v>10</v>
      </c>
      <c r="G98" s="64">
        <v>89.1</v>
      </c>
      <c r="H98" s="52">
        <f t="shared" si="3"/>
        <v>21.02</v>
      </c>
      <c r="I98" s="53">
        <f t="shared" si="2"/>
        <v>110.11999999999999</v>
      </c>
    </row>
    <row r="99" spans="1:9" s="29" customFormat="1" ht="26.4">
      <c r="A99" s="54">
        <v>92</v>
      </c>
      <c r="B99" s="162" t="s">
        <v>86</v>
      </c>
      <c r="C99" s="162" t="s">
        <v>42</v>
      </c>
      <c r="D99" s="55">
        <v>1464</v>
      </c>
      <c r="E99" s="63">
        <v>8.766</v>
      </c>
      <c r="F99" s="64">
        <v>9</v>
      </c>
      <c r="G99" s="64">
        <v>78.89</v>
      </c>
      <c r="H99" s="52">
        <f t="shared" si="3"/>
        <v>18.61</v>
      </c>
      <c r="I99" s="53">
        <f t="shared" si="2"/>
        <v>97.5</v>
      </c>
    </row>
    <row r="100" spans="1:9" s="29" customFormat="1" ht="26.4">
      <c r="A100" s="54">
        <v>93</v>
      </c>
      <c r="B100" s="162" t="s">
        <v>75</v>
      </c>
      <c r="C100" s="162" t="s">
        <v>53</v>
      </c>
      <c r="D100" s="55">
        <v>1083</v>
      </c>
      <c r="E100" s="63">
        <v>6.5110000000000001</v>
      </c>
      <c r="F100" s="64">
        <v>16</v>
      </c>
      <c r="G100" s="64">
        <v>104.18</v>
      </c>
      <c r="H100" s="52">
        <f t="shared" si="3"/>
        <v>24.58</v>
      </c>
      <c r="I100" s="53">
        <f t="shared" si="2"/>
        <v>128.76</v>
      </c>
    </row>
    <row r="101" spans="1:9" s="29" customFormat="1">
      <c r="A101" s="54">
        <v>94</v>
      </c>
      <c r="B101" s="162" t="s">
        <v>48</v>
      </c>
      <c r="C101" s="162" t="s">
        <v>44</v>
      </c>
      <c r="D101" s="55">
        <v>1239</v>
      </c>
      <c r="E101" s="63">
        <v>7.4489999999999998</v>
      </c>
      <c r="F101" s="64">
        <v>15</v>
      </c>
      <c r="G101" s="64">
        <v>111.74</v>
      </c>
      <c r="H101" s="52">
        <f t="shared" si="3"/>
        <v>26.36</v>
      </c>
      <c r="I101" s="53">
        <f t="shared" si="2"/>
        <v>138.1</v>
      </c>
    </row>
    <row r="102" spans="1:9" s="29" customFormat="1" ht="26.4">
      <c r="A102" s="54">
        <v>95</v>
      </c>
      <c r="B102" s="162" t="s">
        <v>76</v>
      </c>
      <c r="C102" s="162" t="s">
        <v>42</v>
      </c>
      <c r="D102" s="55">
        <v>1464</v>
      </c>
      <c r="E102" s="63">
        <v>8.8019999999999996</v>
      </c>
      <c r="F102" s="64">
        <v>5</v>
      </c>
      <c r="G102" s="64">
        <v>44.01</v>
      </c>
      <c r="H102" s="52">
        <f t="shared" si="3"/>
        <v>10.38</v>
      </c>
      <c r="I102" s="53">
        <f t="shared" si="2"/>
        <v>54.39</v>
      </c>
    </row>
    <row r="103" spans="1:9" s="29" customFormat="1" ht="26.4">
      <c r="A103" s="54">
        <v>96</v>
      </c>
      <c r="B103" s="162" t="s">
        <v>56</v>
      </c>
      <c r="C103" s="162" t="s">
        <v>42</v>
      </c>
      <c r="D103" s="55">
        <v>1279</v>
      </c>
      <c r="E103" s="63">
        <v>7.6589999999999998</v>
      </c>
      <c r="F103" s="64">
        <v>13</v>
      </c>
      <c r="G103" s="64">
        <v>99.57</v>
      </c>
      <c r="H103" s="52">
        <f t="shared" si="3"/>
        <v>23.49</v>
      </c>
      <c r="I103" s="53">
        <f t="shared" si="2"/>
        <v>123.05999999999999</v>
      </c>
    </row>
    <row r="104" spans="1:9" s="29" customFormat="1" ht="26.4">
      <c r="A104" s="54">
        <v>97</v>
      </c>
      <c r="B104" s="162" t="s">
        <v>81</v>
      </c>
      <c r="C104" s="162" t="s">
        <v>40</v>
      </c>
      <c r="D104" s="55">
        <v>1392</v>
      </c>
      <c r="E104" s="63">
        <v>8.3350000000000009</v>
      </c>
      <c r="F104" s="64">
        <v>10</v>
      </c>
      <c r="G104" s="64">
        <v>83.35</v>
      </c>
      <c r="H104" s="52">
        <f t="shared" si="3"/>
        <v>19.66</v>
      </c>
      <c r="I104" s="53">
        <f t="shared" si="2"/>
        <v>103.00999999999999</v>
      </c>
    </row>
    <row r="105" spans="1:9" s="29" customFormat="1" ht="26.4">
      <c r="A105" s="54">
        <v>98</v>
      </c>
      <c r="B105" s="162" t="s">
        <v>58</v>
      </c>
      <c r="C105" s="162" t="s">
        <v>44</v>
      </c>
      <c r="D105" s="55">
        <v>1794</v>
      </c>
      <c r="E105" s="63">
        <v>10.766</v>
      </c>
      <c r="F105" s="64">
        <v>21</v>
      </c>
      <c r="G105" s="64">
        <v>226.08</v>
      </c>
      <c r="H105" s="52">
        <f t="shared" si="3"/>
        <v>53.33</v>
      </c>
      <c r="I105" s="53">
        <f t="shared" si="2"/>
        <v>279.41000000000003</v>
      </c>
    </row>
    <row r="106" spans="1:9" s="29" customFormat="1">
      <c r="A106" s="54">
        <v>99</v>
      </c>
      <c r="B106" s="162" t="s">
        <v>92</v>
      </c>
      <c r="C106" s="162" t="s">
        <v>93</v>
      </c>
      <c r="D106" s="55">
        <v>1701</v>
      </c>
      <c r="E106" s="63">
        <v>10.186</v>
      </c>
      <c r="F106" s="64">
        <v>10</v>
      </c>
      <c r="G106" s="64">
        <v>101.86</v>
      </c>
      <c r="H106" s="52">
        <f t="shared" si="3"/>
        <v>24.03</v>
      </c>
      <c r="I106" s="53">
        <f t="shared" si="2"/>
        <v>125.89</v>
      </c>
    </row>
    <row r="107" spans="1:9" s="29" customFormat="1">
      <c r="A107" s="54">
        <v>100</v>
      </c>
      <c r="B107" s="162" t="s">
        <v>63</v>
      </c>
      <c r="C107" s="162" t="s">
        <v>42</v>
      </c>
      <c r="D107" s="55">
        <v>1259</v>
      </c>
      <c r="E107" s="63">
        <v>7.5389999999999997</v>
      </c>
      <c r="F107" s="64">
        <v>30</v>
      </c>
      <c r="G107" s="64">
        <v>226.17</v>
      </c>
      <c r="H107" s="52">
        <f t="shared" si="3"/>
        <v>53.35</v>
      </c>
      <c r="I107" s="53">
        <f t="shared" si="2"/>
        <v>279.52</v>
      </c>
    </row>
    <row r="108" spans="1:9" s="29" customFormat="1" ht="26.4">
      <c r="A108" s="54">
        <f>A107+1</f>
        <v>101</v>
      </c>
      <c r="B108" s="162" t="s">
        <v>66</v>
      </c>
      <c r="C108" s="162" t="s">
        <v>42</v>
      </c>
      <c r="D108" s="55">
        <v>1468</v>
      </c>
      <c r="E108" s="63">
        <v>8.7899999999999991</v>
      </c>
      <c r="F108" s="64">
        <v>15</v>
      </c>
      <c r="G108" s="64">
        <v>131.85</v>
      </c>
      <c r="H108" s="52">
        <f t="shared" si="3"/>
        <v>31.1</v>
      </c>
      <c r="I108" s="53">
        <f t="shared" si="2"/>
        <v>162.94999999999999</v>
      </c>
    </row>
    <row r="109" spans="1:9" s="29" customFormat="1" ht="26.4">
      <c r="A109" s="54">
        <f t="shared" ref="A109:A172" si="4">A108+1</f>
        <v>102</v>
      </c>
      <c r="B109" s="162" t="s">
        <v>59</v>
      </c>
      <c r="C109" s="162" t="s">
        <v>44</v>
      </c>
      <c r="D109" s="55">
        <v>1255</v>
      </c>
      <c r="E109" s="63">
        <v>7.5149999999999997</v>
      </c>
      <c r="F109" s="64">
        <v>14.5</v>
      </c>
      <c r="G109" s="64">
        <v>108.97</v>
      </c>
      <c r="H109" s="52">
        <f t="shared" si="3"/>
        <v>25.71</v>
      </c>
      <c r="I109" s="53">
        <f t="shared" si="2"/>
        <v>134.68</v>
      </c>
    </row>
    <row r="110" spans="1:9" s="29" customFormat="1" ht="26.4">
      <c r="A110" s="54">
        <f t="shared" si="4"/>
        <v>103</v>
      </c>
      <c r="B110" s="162" t="s">
        <v>65</v>
      </c>
      <c r="C110" s="162" t="s">
        <v>42</v>
      </c>
      <c r="D110" s="55">
        <v>1235</v>
      </c>
      <c r="E110" s="63">
        <v>7.4260000000000002</v>
      </c>
      <c r="F110" s="64">
        <v>5</v>
      </c>
      <c r="G110" s="64">
        <v>37.130000000000003</v>
      </c>
      <c r="H110" s="52">
        <f t="shared" si="3"/>
        <v>8.76</v>
      </c>
      <c r="I110" s="53">
        <f t="shared" si="2"/>
        <v>45.89</v>
      </c>
    </row>
    <row r="111" spans="1:9" s="29" customFormat="1" ht="26.4">
      <c r="A111" s="54">
        <f t="shared" si="4"/>
        <v>104</v>
      </c>
      <c r="B111" s="162" t="s">
        <v>46</v>
      </c>
      <c r="C111" s="162" t="s">
        <v>40</v>
      </c>
      <c r="D111" s="55">
        <v>1240</v>
      </c>
      <c r="E111" s="63">
        <v>7.4249999999999998</v>
      </c>
      <c r="F111" s="64">
        <v>4</v>
      </c>
      <c r="G111" s="64">
        <v>29.7</v>
      </c>
      <c r="H111" s="52">
        <f t="shared" si="3"/>
        <v>7.01</v>
      </c>
      <c r="I111" s="53">
        <f t="shared" si="2"/>
        <v>36.71</v>
      </c>
    </row>
    <row r="112" spans="1:9" s="29" customFormat="1">
      <c r="A112" s="54">
        <f t="shared" si="4"/>
        <v>105</v>
      </c>
      <c r="B112" s="162" t="s">
        <v>61</v>
      </c>
      <c r="C112" s="162" t="s">
        <v>44</v>
      </c>
      <c r="D112" s="55">
        <v>1339</v>
      </c>
      <c r="E112" s="63">
        <v>8.0180000000000007</v>
      </c>
      <c r="F112" s="64">
        <v>25</v>
      </c>
      <c r="G112" s="64">
        <v>200.45</v>
      </c>
      <c r="H112" s="52">
        <f t="shared" si="3"/>
        <v>47.29</v>
      </c>
      <c r="I112" s="53">
        <f t="shared" si="2"/>
        <v>247.73999999999998</v>
      </c>
    </row>
    <row r="113" spans="1:9" s="29" customFormat="1" ht="15" customHeight="1">
      <c r="A113" s="54">
        <f t="shared" si="4"/>
        <v>106</v>
      </c>
      <c r="B113" s="162" t="s">
        <v>94</v>
      </c>
      <c r="C113" s="162" t="s">
        <v>42</v>
      </c>
      <c r="D113" s="55">
        <v>1410</v>
      </c>
      <c r="E113" s="63">
        <v>8.4429999999999996</v>
      </c>
      <c r="F113" s="64">
        <v>30</v>
      </c>
      <c r="G113" s="64">
        <v>253.29</v>
      </c>
      <c r="H113" s="52">
        <f t="shared" si="3"/>
        <v>59.75</v>
      </c>
      <c r="I113" s="53">
        <f t="shared" si="2"/>
        <v>313.03999999999996</v>
      </c>
    </row>
    <row r="114" spans="1:9" s="29" customFormat="1" ht="26.4">
      <c r="A114" s="54">
        <f t="shared" si="4"/>
        <v>107</v>
      </c>
      <c r="B114" s="162" t="s">
        <v>51</v>
      </c>
      <c r="C114" s="162" t="s">
        <v>40</v>
      </c>
      <c r="D114" s="55">
        <v>1392</v>
      </c>
      <c r="E114" s="63">
        <v>8.3350000000000009</v>
      </c>
      <c r="F114" s="64">
        <v>4.75</v>
      </c>
      <c r="G114" s="64">
        <v>39.590000000000003</v>
      </c>
      <c r="H114" s="52">
        <f t="shared" si="3"/>
        <v>9.34</v>
      </c>
      <c r="I114" s="53">
        <f t="shared" si="2"/>
        <v>48.930000000000007</v>
      </c>
    </row>
    <row r="115" spans="1:9" s="29" customFormat="1" ht="26.4">
      <c r="A115" s="54">
        <f t="shared" si="4"/>
        <v>108</v>
      </c>
      <c r="B115" s="162" t="s">
        <v>84</v>
      </c>
      <c r="C115" s="162" t="s">
        <v>42</v>
      </c>
      <c r="D115" s="55">
        <v>1464</v>
      </c>
      <c r="E115" s="63">
        <v>8.7650000000000006</v>
      </c>
      <c r="F115" s="64">
        <v>4</v>
      </c>
      <c r="G115" s="64">
        <v>35.06</v>
      </c>
      <c r="H115" s="52">
        <f t="shared" si="3"/>
        <v>8.27</v>
      </c>
      <c r="I115" s="53">
        <f t="shared" si="2"/>
        <v>43.33</v>
      </c>
    </row>
    <row r="116" spans="1:9" s="29" customFormat="1" ht="26.4">
      <c r="A116" s="54">
        <f t="shared" si="4"/>
        <v>109</v>
      </c>
      <c r="B116" s="162" t="s">
        <v>57</v>
      </c>
      <c r="C116" s="162" t="s">
        <v>40</v>
      </c>
      <c r="D116" s="55">
        <v>1464</v>
      </c>
      <c r="E116" s="63">
        <v>8.7789999999999999</v>
      </c>
      <c r="F116" s="64">
        <v>31</v>
      </c>
      <c r="G116" s="64">
        <v>272.14</v>
      </c>
      <c r="H116" s="52">
        <f t="shared" si="3"/>
        <v>64.2</v>
      </c>
      <c r="I116" s="53">
        <f t="shared" si="2"/>
        <v>336.34</v>
      </c>
    </row>
    <row r="117" spans="1:9" s="29" customFormat="1">
      <c r="A117" s="54">
        <f t="shared" si="4"/>
        <v>110</v>
      </c>
      <c r="B117" s="162" t="s">
        <v>60</v>
      </c>
      <c r="C117" s="162" t="s">
        <v>40</v>
      </c>
      <c r="D117" s="55">
        <v>1220</v>
      </c>
      <c r="E117" s="63">
        <v>7.3250000000000002</v>
      </c>
      <c r="F117" s="64">
        <v>15</v>
      </c>
      <c r="G117" s="64">
        <v>109.88</v>
      </c>
      <c r="H117" s="52">
        <f t="shared" si="3"/>
        <v>25.92</v>
      </c>
      <c r="I117" s="53">
        <f t="shared" si="2"/>
        <v>135.80000000000001</v>
      </c>
    </row>
    <row r="118" spans="1:9" s="29" customFormat="1" ht="26.4">
      <c r="A118" s="54">
        <f t="shared" si="4"/>
        <v>111</v>
      </c>
      <c r="B118" s="162" t="s">
        <v>96</v>
      </c>
      <c r="C118" s="162" t="s">
        <v>40</v>
      </c>
      <c r="D118" s="55">
        <v>1220</v>
      </c>
      <c r="E118" s="63">
        <v>7.3049999999999997</v>
      </c>
      <c r="F118" s="64">
        <v>11.5</v>
      </c>
      <c r="G118" s="64">
        <v>84.01</v>
      </c>
      <c r="H118" s="52">
        <f t="shared" si="3"/>
        <v>19.82</v>
      </c>
      <c r="I118" s="53">
        <f t="shared" si="2"/>
        <v>103.83000000000001</v>
      </c>
    </row>
    <row r="119" spans="1:9" s="29" customFormat="1">
      <c r="A119" s="54">
        <f t="shared" si="4"/>
        <v>112</v>
      </c>
      <c r="B119" s="162" t="s">
        <v>63</v>
      </c>
      <c r="C119" s="162" t="s">
        <v>42</v>
      </c>
      <c r="D119" s="55">
        <v>1252</v>
      </c>
      <c r="E119" s="63">
        <v>7.4969999999999999</v>
      </c>
      <c r="F119" s="64">
        <v>15</v>
      </c>
      <c r="G119" s="64">
        <v>112.46</v>
      </c>
      <c r="H119" s="52">
        <f t="shared" si="3"/>
        <v>26.53</v>
      </c>
      <c r="I119" s="53">
        <f t="shared" si="2"/>
        <v>138.99</v>
      </c>
    </row>
    <row r="120" spans="1:9" s="29" customFormat="1" ht="26.4">
      <c r="A120" s="54">
        <f t="shared" si="4"/>
        <v>113</v>
      </c>
      <c r="B120" s="162" t="s">
        <v>50</v>
      </c>
      <c r="C120" s="162" t="s">
        <v>40</v>
      </c>
      <c r="D120" s="55">
        <v>1263</v>
      </c>
      <c r="E120" s="63">
        <v>7.5789999999999997</v>
      </c>
      <c r="F120" s="64">
        <v>17</v>
      </c>
      <c r="G120" s="64">
        <v>128.84</v>
      </c>
      <c r="H120" s="52">
        <f t="shared" si="3"/>
        <v>30.39</v>
      </c>
      <c r="I120" s="53">
        <f t="shared" si="2"/>
        <v>159.23000000000002</v>
      </c>
    </row>
    <row r="121" spans="1:9" s="29" customFormat="1" ht="26.4">
      <c r="A121" s="54">
        <f t="shared" si="4"/>
        <v>114</v>
      </c>
      <c r="B121" s="162" t="s">
        <v>45</v>
      </c>
      <c r="C121" s="162" t="s">
        <v>44</v>
      </c>
      <c r="D121" s="55">
        <v>1268</v>
      </c>
      <c r="E121" s="63">
        <v>7.593</v>
      </c>
      <c r="F121" s="64">
        <v>15</v>
      </c>
      <c r="G121" s="64">
        <v>113.9</v>
      </c>
      <c r="H121" s="52">
        <f t="shared" si="3"/>
        <v>26.87</v>
      </c>
      <c r="I121" s="53">
        <f t="shared" si="2"/>
        <v>140.77000000000001</v>
      </c>
    </row>
    <row r="122" spans="1:9" s="29" customFormat="1" ht="26.4">
      <c r="A122" s="54">
        <f t="shared" si="4"/>
        <v>115</v>
      </c>
      <c r="B122" s="162" t="s">
        <v>50</v>
      </c>
      <c r="C122" s="162" t="s">
        <v>40</v>
      </c>
      <c r="D122" s="55">
        <v>1223</v>
      </c>
      <c r="E122" s="63">
        <v>7.3440000000000003</v>
      </c>
      <c r="F122" s="64">
        <v>13</v>
      </c>
      <c r="G122" s="64">
        <v>95.47</v>
      </c>
      <c r="H122" s="52">
        <f t="shared" si="3"/>
        <v>22.52</v>
      </c>
      <c r="I122" s="53">
        <f t="shared" si="2"/>
        <v>117.99</v>
      </c>
    </row>
    <row r="123" spans="1:9" s="29" customFormat="1" ht="26.4">
      <c r="A123" s="54">
        <f t="shared" si="4"/>
        <v>116</v>
      </c>
      <c r="B123" s="162" t="s">
        <v>57</v>
      </c>
      <c r="C123" s="162" t="s">
        <v>44</v>
      </c>
      <c r="D123" s="55">
        <v>1438</v>
      </c>
      <c r="E123" s="63">
        <v>8.6110000000000007</v>
      </c>
      <c r="F123" s="64">
        <v>15</v>
      </c>
      <c r="G123" s="64">
        <v>129.16999999999999</v>
      </c>
      <c r="H123" s="52">
        <f t="shared" si="3"/>
        <v>30.47</v>
      </c>
      <c r="I123" s="53">
        <f t="shared" si="2"/>
        <v>159.63999999999999</v>
      </c>
    </row>
    <row r="124" spans="1:9" s="29" customFormat="1">
      <c r="A124" s="54">
        <f t="shared" si="4"/>
        <v>117</v>
      </c>
      <c r="B124" s="162" t="s">
        <v>88</v>
      </c>
      <c r="C124" s="162" t="s">
        <v>91</v>
      </c>
      <c r="D124" s="55">
        <v>2107</v>
      </c>
      <c r="E124" s="63">
        <v>12.617000000000001</v>
      </c>
      <c r="F124" s="64">
        <v>10</v>
      </c>
      <c r="G124" s="64">
        <v>126.17</v>
      </c>
      <c r="H124" s="52">
        <f t="shared" si="3"/>
        <v>29.76</v>
      </c>
      <c r="I124" s="53">
        <f t="shared" si="2"/>
        <v>155.93</v>
      </c>
    </row>
    <row r="125" spans="1:9" s="29" customFormat="1" ht="26.4">
      <c r="A125" s="54">
        <f t="shared" si="4"/>
        <v>118</v>
      </c>
      <c r="B125" s="162" t="s">
        <v>78</v>
      </c>
      <c r="C125" s="162" t="s">
        <v>44</v>
      </c>
      <c r="D125" s="55">
        <v>1586</v>
      </c>
      <c r="E125" s="63">
        <v>9.4969999999999999</v>
      </c>
      <c r="F125" s="64">
        <v>15</v>
      </c>
      <c r="G125" s="64">
        <v>142.46</v>
      </c>
      <c r="H125" s="52">
        <f t="shared" si="3"/>
        <v>33.61</v>
      </c>
      <c r="I125" s="53">
        <f t="shared" si="2"/>
        <v>176.07</v>
      </c>
    </row>
    <row r="126" spans="1:9" s="29" customFormat="1" ht="26.4">
      <c r="A126" s="54">
        <f t="shared" si="4"/>
        <v>119</v>
      </c>
      <c r="B126" s="162" t="s">
        <v>43</v>
      </c>
      <c r="C126" s="162" t="s">
        <v>40</v>
      </c>
      <c r="D126" s="55">
        <v>1387</v>
      </c>
      <c r="E126" s="63">
        <v>8.3049999999999997</v>
      </c>
      <c r="F126" s="64">
        <v>11.5</v>
      </c>
      <c r="G126" s="64">
        <v>95.51</v>
      </c>
      <c r="H126" s="52">
        <f t="shared" si="3"/>
        <v>22.53</v>
      </c>
      <c r="I126" s="53">
        <f t="shared" si="2"/>
        <v>118.04</v>
      </c>
    </row>
    <row r="127" spans="1:9" s="29" customFormat="1" ht="26.4">
      <c r="A127" s="54">
        <f t="shared" si="4"/>
        <v>120</v>
      </c>
      <c r="B127" s="162" t="s">
        <v>76</v>
      </c>
      <c r="C127" s="162" t="s">
        <v>40</v>
      </c>
      <c r="D127" s="55">
        <v>1367</v>
      </c>
      <c r="E127" s="63">
        <v>8.2200000000000006</v>
      </c>
      <c r="F127" s="64">
        <v>5</v>
      </c>
      <c r="G127" s="64">
        <v>41.1</v>
      </c>
      <c r="H127" s="52">
        <f t="shared" si="3"/>
        <v>9.6999999999999993</v>
      </c>
      <c r="I127" s="53">
        <f t="shared" si="2"/>
        <v>50.8</v>
      </c>
    </row>
    <row r="128" spans="1:9" s="29" customFormat="1" ht="26.4">
      <c r="A128" s="54">
        <f t="shared" si="4"/>
        <v>121</v>
      </c>
      <c r="B128" s="162" t="s">
        <v>59</v>
      </c>
      <c r="C128" s="162" t="s">
        <v>42</v>
      </c>
      <c r="D128" s="55">
        <v>1215</v>
      </c>
      <c r="E128" s="63">
        <v>7.2759999999999998</v>
      </c>
      <c r="F128" s="64">
        <v>5</v>
      </c>
      <c r="G128" s="64">
        <v>36.380000000000003</v>
      </c>
      <c r="H128" s="52">
        <f t="shared" si="3"/>
        <v>8.58</v>
      </c>
      <c r="I128" s="53">
        <f t="shared" si="2"/>
        <v>44.96</v>
      </c>
    </row>
    <row r="129" spans="1:9" s="29" customFormat="1" ht="26.4">
      <c r="A129" s="54">
        <f t="shared" si="4"/>
        <v>122</v>
      </c>
      <c r="B129" s="162" t="s">
        <v>83</v>
      </c>
      <c r="C129" s="162" t="s">
        <v>42</v>
      </c>
      <c r="D129" s="55">
        <v>1392</v>
      </c>
      <c r="E129" s="63">
        <v>8.3520000000000003</v>
      </c>
      <c r="F129" s="64">
        <v>30</v>
      </c>
      <c r="G129" s="64">
        <v>250.57</v>
      </c>
      <c r="H129" s="52">
        <f t="shared" si="3"/>
        <v>59.11</v>
      </c>
      <c r="I129" s="53">
        <f t="shared" si="2"/>
        <v>309.68</v>
      </c>
    </row>
    <row r="130" spans="1:9" s="29" customFormat="1" ht="26.4">
      <c r="A130" s="54">
        <f t="shared" si="4"/>
        <v>123</v>
      </c>
      <c r="B130" s="162" t="s">
        <v>52</v>
      </c>
      <c r="C130" s="162" t="s">
        <v>53</v>
      </c>
      <c r="D130" s="55">
        <v>1043</v>
      </c>
      <c r="E130" s="63">
        <v>6.2460000000000004</v>
      </c>
      <c r="F130" s="64">
        <v>15</v>
      </c>
      <c r="G130" s="64">
        <v>93.69</v>
      </c>
      <c r="H130" s="52">
        <f t="shared" si="3"/>
        <v>22.1</v>
      </c>
      <c r="I130" s="53">
        <f t="shared" si="2"/>
        <v>115.78999999999999</v>
      </c>
    </row>
    <row r="131" spans="1:9" s="29" customFormat="1">
      <c r="A131" s="54">
        <f t="shared" si="4"/>
        <v>124</v>
      </c>
      <c r="B131" s="162" t="s">
        <v>61</v>
      </c>
      <c r="C131" s="162" t="s">
        <v>40</v>
      </c>
      <c r="D131" s="55">
        <v>1242</v>
      </c>
      <c r="E131" s="63">
        <v>7.4379999999999997</v>
      </c>
      <c r="F131" s="64">
        <v>5</v>
      </c>
      <c r="G131" s="64">
        <v>37.19</v>
      </c>
      <c r="H131" s="52">
        <f t="shared" si="3"/>
        <v>8.77</v>
      </c>
      <c r="I131" s="53">
        <f t="shared" si="2"/>
        <v>45.959999999999994</v>
      </c>
    </row>
    <row r="132" spans="1:9" s="29" customFormat="1" ht="26.4">
      <c r="A132" s="54">
        <f t="shared" si="4"/>
        <v>125</v>
      </c>
      <c r="B132" s="162" t="s">
        <v>90</v>
      </c>
      <c r="C132" s="162" t="s">
        <v>40</v>
      </c>
      <c r="D132" s="55">
        <v>1387</v>
      </c>
      <c r="E132" s="63">
        <v>8.3279999999999994</v>
      </c>
      <c r="F132" s="64">
        <v>15</v>
      </c>
      <c r="G132" s="64">
        <v>124.92</v>
      </c>
      <c r="H132" s="52">
        <f t="shared" si="3"/>
        <v>29.47</v>
      </c>
      <c r="I132" s="53">
        <f t="shared" si="2"/>
        <v>154.38999999999999</v>
      </c>
    </row>
    <row r="133" spans="1:9" s="29" customFormat="1" ht="26.4">
      <c r="A133" s="54">
        <f t="shared" si="4"/>
        <v>126</v>
      </c>
      <c r="B133" s="162" t="s">
        <v>75</v>
      </c>
      <c r="C133" s="162" t="s">
        <v>53</v>
      </c>
      <c r="D133" s="55">
        <v>1043</v>
      </c>
      <c r="E133" s="63">
        <v>6.2709999999999999</v>
      </c>
      <c r="F133" s="64">
        <v>16</v>
      </c>
      <c r="G133" s="64">
        <v>100.34</v>
      </c>
      <c r="H133" s="52">
        <f t="shared" si="3"/>
        <v>23.67</v>
      </c>
      <c r="I133" s="53">
        <f t="shared" si="2"/>
        <v>124.01</v>
      </c>
    </row>
    <row r="134" spans="1:9" s="29" customFormat="1" ht="26.4">
      <c r="A134" s="54">
        <f t="shared" si="4"/>
        <v>127</v>
      </c>
      <c r="B134" s="162" t="s">
        <v>55</v>
      </c>
      <c r="C134" s="162" t="s">
        <v>40</v>
      </c>
      <c r="D134" s="55">
        <v>1332</v>
      </c>
      <c r="E134" s="63">
        <v>7.976</v>
      </c>
      <c r="F134" s="64">
        <v>15</v>
      </c>
      <c r="G134" s="64">
        <v>119.64</v>
      </c>
      <c r="H134" s="52">
        <f t="shared" si="3"/>
        <v>28.22</v>
      </c>
      <c r="I134" s="53">
        <f t="shared" si="2"/>
        <v>147.86000000000001</v>
      </c>
    </row>
    <row r="135" spans="1:9" s="29" customFormat="1" ht="26.4">
      <c r="A135" s="54">
        <f t="shared" si="4"/>
        <v>128</v>
      </c>
      <c r="B135" s="162" t="s">
        <v>78</v>
      </c>
      <c r="C135" s="162" t="s">
        <v>42</v>
      </c>
      <c r="D135" s="55">
        <v>1468</v>
      </c>
      <c r="E135" s="63">
        <v>8.7899999999999991</v>
      </c>
      <c r="F135" s="64">
        <v>15</v>
      </c>
      <c r="G135" s="64">
        <v>131.85</v>
      </c>
      <c r="H135" s="52">
        <f t="shared" si="3"/>
        <v>31.1</v>
      </c>
      <c r="I135" s="53">
        <f t="shared" si="2"/>
        <v>162.94999999999999</v>
      </c>
    </row>
    <row r="136" spans="1:9" s="29" customFormat="1" ht="26.4">
      <c r="A136" s="54">
        <f t="shared" si="4"/>
        <v>129</v>
      </c>
      <c r="B136" s="162" t="s">
        <v>65</v>
      </c>
      <c r="C136" s="162" t="s">
        <v>40</v>
      </c>
      <c r="D136" s="55">
        <v>1200</v>
      </c>
      <c r="E136" s="63">
        <v>7.1859999999999999</v>
      </c>
      <c r="F136" s="64">
        <v>9</v>
      </c>
      <c r="G136" s="64">
        <v>64.67</v>
      </c>
      <c r="H136" s="52">
        <f t="shared" si="3"/>
        <v>15.26</v>
      </c>
      <c r="I136" s="53">
        <f t="shared" ref="I136:I173" si="5">G136+H136</f>
        <v>79.930000000000007</v>
      </c>
    </row>
    <row r="137" spans="1:9" s="29" customFormat="1" ht="26.4">
      <c r="A137" s="54">
        <f t="shared" si="4"/>
        <v>130</v>
      </c>
      <c r="B137" s="162" t="s">
        <v>46</v>
      </c>
      <c r="C137" s="162" t="s">
        <v>40</v>
      </c>
      <c r="D137" s="55">
        <v>1220</v>
      </c>
      <c r="E137" s="63">
        <v>7.306</v>
      </c>
      <c r="F137" s="64">
        <v>9</v>
      </c>
      <c r="G137" s="64">
        <v>65.75</v>
      </c>
      <c r="H137" s="52">
        <f t="shared" si="3"/>
        <v>15.51</v>
      </c>
      <c r="I137" s="53">
        <f t="shared" si="5"/>
        <v>81.260000000000005</v>
      </c>
    </row>
    <row r="138" spans="1:9" s="29" customFormat="1">
      <c r="A138" s="54">
        <f t="shared" si="4"/>
        <v>131</v>
      </c>
      <c r="B138" s="162" t="s">
        <v>47</v>
      </c>
      <c r="C138" s="162" t="s">
        <v>40</v>
      </c>
      <c r="D138" s="55">
        <v>1372</v>
      </c>
      <c r="E138" s="63">
        <v>8.2149999999999999</v>
      </c>
      <c r="F138" s="64">
        <v>4</v>
      </c>
      <c r="G138" s="64">
        <v>32.86</v>
      </c>
      <c r="H138" s="52">
        <f t="shared" si="3"/>
        <v>7.75</v>
      </c>
      <c r="I138" s="53">
        <f t="shared" si="5"/>
        <v>40.61</v>
      </c>
    </row>
    <row r="139" spans="1:9" s="29" customFormat="1" ht="26.4">
      <c r="A139" s="54">
        <f t="shared" si="4"/>
        <v>132</v>
      </c>
      <c r="B139" s="162" t="s">
        <v>78</v>
      </c>
      <c r="C139" s="162" t="s">
        <v>42</v>
      </c>
      <c r="D139" s="55">
        <v>1495</v>
      </c>
      <c r="E139" s="63">
        <v>8.952</v>
      </c>
      <c r="F139" s="64">
        <v>25</v>
      </c>
      <c r="G139" s="64">
        <v>223.8</v>
      </c>
      <c r="H139" s="52">
        <f t="shared" si="3"/>
        <v>52.79</v>
      </c>
      <c r="I139" s="53">
        <f t="shared" si="5"/>
        <v>276.59000000000003</v>
      </c>
    </row>
    <row r="140" spans="1:9" s="29" customFormat="1" ht="26.4">
      <c r="A140" s="54">
        <f t="shared" si="4"/>
        <v>133</v>
      </c>
      <c r="B140" s="162" t="s">
        <v>57</v>
      </c>
      <c r="C140" s="162" t="s">
        <v>40</v>
      </c>
      <c r="D140" s="55">
        <v>1200</v>
      </c>
      <c r="E140" s="63">
        <v>7.1859999999999999</v>
      </c>
      <c r="F140" s="64">
        <v>15</v>
      </c>
      <c r="G140" s="64">
        <v>107.79</v>
      </c>
      <c r="H140" s="52">
        <f t="shared" si="3"/>
        <v>25.43</v>
      </c>
      <c r="I140" s="53">
        <f t="shared" si="5"/>
        <v>133.22</v>
      </c>
    </row>
    <row r="141" spans="1:9" s="29" customFormat="1" ht="26.4">
      <c r="A141" s="54">
        <f t="shared" si="4"/>
        <v>134</v>
      </c>
      <c r="B141" s="162" t="s">
        <v>96</v>
      </c>
      <c r="C141" s="162" t="s">
        <v>44</v>
      </c>
      <c r="D141" s="55">
        <v>1239</v>
      </c>
      <c r="E141" s="63">
        <v>7.4189999999999996</v>
      </c>
      <c r="F141" s="64">
        <v>11.5</v>
      </c>
      <c r="G141" s="64">
        <v>85.32</v>
      </c>
      <c r="H141" s="52">
        <f t="shared" si="3"/>
        <v>20.13</v>
      </c>
      <c r="I141" s="53">
        <f t="shared" si="5"/>
        <v>105.44999999999999</v>
      </c>
    </row>
    <row r="142" spans="1:9" s="29" customFormat="1" ht="26.4">
      <c r="A142" s="54">
        <f t="shared" si="4"/>
        <v>135</v>
      </c>
      <c r="B142" s="162" t="s">
        <v>59</v>
      </c>
      <c r="C142" s="162" t="s">
        <v>42</v>
      </c>
      <c r="D142" s="55">
        <v>1239</v>
      </c>
      <c r="E142" s="63">
        <v>7.4189999999999996</v>
      </c>
      <c r="F142" s="64">
        <v>15</v>
      </c>
      <c r="G142" s="64">
        <v>111.29</v>
      </c>
      <c r="H142" s="52">
        <f t="shared" si="3"/>
        <v>26.25</v>
      </c>
      <c r="I142" s="53">
        <f t="shared" si="5"/>
        <v>137.54000000000002</v>
      </c>
    </row>
    <row r="143" spans="1:9" s="29" customFormat="1" ht="26.4">
      <c r="A143" s="54">
        <f t="shared" si="4"/>
        <v>136</v>
      </c>
      <c r="B143" s="162" t="s">
        <v>51</v>
      </c>
      <c r="C143" s="162" t="s">
        <v>40</v>
      </c>
      <c r="D143" s="55">
        <v>1372</v>
      </c>
      <c r="E143" s="63">
        <v>8.2170000000000005</v>
      </c>
      <c r="F143" s="64">
        <v>4.75</v>
      </c>
      <c r="G143" s="64">
        <v>39.03</v>
      </c>
      <c r="H143" s="52">
        <f t="shared" si="3"/>
        <v>9.2100000000000009</v>
      </c>
      <c r="I143" s="53">
        <f t="shared" si="5"/>
        <v>48.24</v>
      </c>
    </row>
    <row r="144" spans="1:9" s="29" customFormat="1" ht="15" customHeight="1">
      <c r="A144" s="54">
        <f t="shared" si="4"/>
        <v>137</v>
      </c>
      <c r="B144" s="162" t="s">
        <v>61</v>
      </c>
      <c r="C144" s="162" t="s">
        <v>53</v>
      </c>
      <c r="D144" s="55">
        <v>1063</v>
      </c>
      <c r="E144" s="63">
        <v>6.3659999999999997</v>
      </c>
      <c r="F144" s="64">
        <v>5</v>
      </c>
      <c r="G144" s="64">
        <v>31.83</v>
      </c>
      <c r="H144" s="52">
        <f t="shared" si="3"/>
        <v>7.51</v>
      </c>
      <c r="I144" s="53">
        <f t="shared" si="5"/>
        <v>39.339999999999996</v>
      </c>
    </row>
    <row r="145" spans="1:9" s="29" customFormat="1" ht="26.4">
      <c r="A145" s="54">
        <f t="shared" si="4"/>
        <v>138</v>
      </c>
      <c r="B145" s="162" t="s">
        <v>100</v>
      </c>
      <c r="C145" s="162" t="s">
        <v>42</v>
      </c>
      <c r="D145" s="55">
        <v>1195</v>
      </c>
      <c r="E145" s="63">
        <v>7.1559999999999997</v>
      </c>
      <c r="F145" s="64">
        <v>15.5</v>
      </c>
      <c r="G145" s="64">
        <v>110.92</v>
      </c>
      <c r="H145" s="52">
        <f t="shared" si="3"/>
        <v>26.17</v>
      </c>
      <c r="I145" s="53">
        <f t="shared" si="5"/>
        <v>137.09</v>
      </c>
    </row>
    <row r="146" spans="1:9" s="29" customFormat="1" ht="26.4">
      <c r="A146" s="54">
        <f t="shared" si="4"/>
        <v>139</v>
      </c>
      <c r="B146" s="162" t="s">
        <v>57</v>
      </c>
      <c r="C146" s="162" t="s">
        <v>42</v>
      </c>
      <c r="D146" s="55">
        <v>1352</v>
      </c>
      <c r="E146" s="63">
        <v>8.1129999999999995</v>
      </c>
      <c r="F146" s="64">
        <v>21</v>
      </c>
      <c r="G146" s="64">
        <v>170.37</v>
      </c>
      <c r="H146" s="52">
        <f t="shared" si="3"/>
        <v>40.19</v>
      </c>
      <c r="I146" s="53">
        <f t="shared" si="5"/>
        <v>210.56</v>
      </c>
    </row>
    <row r="147" spans="1:9" s="29" customFormat="1">
      <c r="A147" s="54">
        <f t="shared" si="4"/>
        <v>140</v>
      </c>
      <c r="B147" s="162" t="s">
        <v>47</v>
      </c>
      <c r="C147" s="162" t="s">
        <v>40</v>
      </c>
      <c r="D147" s="55">
        <v>1203</v>
      </c>
      <c r="E147" s="63">
        <v>7.2039999999999997</v>
      </c>
      <c r="F147" s="64">
        <v>10</v>
      </c>
      <c r="G147" s="64">
        <v>72.040000000000006</v>
      </c>
      <c r="H147" s="52">
        <f t="shared" si="3"/>
        <v>16.989999999999998</v>
      </c>
      <c r="I147" s="53">
        <f t="shared" si="5"/>
        <v>89.03</v>
      </c>
    </row>
    <row r="148" spans="1:9" s="29" customFormat="1" ht="26.4">
      <c r="A148" s="54">
        <f t="shared" si="4"/>
        <v>141</v>
      </c>
      <c r="B148" s="162" t="s">
        <v>39</v>
      </c>
      <c r="C148" s="162" t="s">
        <v>40</v>
      </c>
      <c r="D148" s="55">
        <v>1327</v>
      </c>
      <c r="E148" s="63">
        <v>7.9779999999999998</v>
      </c>
      <c r="F148" s="64">
        <v>5</v>
      </c>
      <c r="G148" s="64">
        <v>39.89</v>
      </c>
      <c r="H148" s="52">
        <f t="shared" si="3"/>
        <v>9.41</v>
      </c>
      <c r="I148" s="53">
        <f t="shared" si="5"/>
        <v>49.3</v>
      </c>
    </row>
    <row r="149" spans="1:9" s="29" customFormat="1" ht="26.4">
      <c r="A149" s="54">
        <f t="shared" si="4"/>
        <v>142</v>
      </c>
      <c r="B149" s="162" t="s">
        <v>76</v>
      </c>
      <c r="C149" s="162" t="s">
        <v>40</v>
      </c>
      <c r="D149" s="55">
        <v>1352</v>
      </c>
      <c r="E149" s="63">
        <v>8.1280000000000001</v>
      </c>
      <c r="F149" s="64">
        <v>5</v>
      </c>
      <c r="G149" s="64">
        <v>40.64</v>
      </c>
      <c r="H149" s="52">
        <f t="shared" si="3"/>
        <v>9.59</v>
      </c>
      <c r="I149" s="53">
        <f t="shared" si="5"/>
        <v>50.230000000000004</v>
      </c>
    </row>
    <row r="150" spans="1:9" s="29" customFormat="1" ht="26.4">
      <c r="A150" s="54">
        <f t="shared" si="4"/>
        <v>143</v>
      </c>
      <c r="B150" s="162" t="s">
        <v>85</v>
      </c>
      <c r="C150" s="162" t="s">
        <v>42</v>
      </c>
      <c r="D150" s="55">
        <v>1195</v>
      </c>
      <c r="E150" s="63">
        <v>7.1559999999999997</v>
      </c>
      <c r="F150" s="64">
        <v>17</v>
      </c>
      <c r="G150" s="64">
        <v>121.65</v>
      </c>
      <c r="H150" s="52">
        <f t="shared" si="3"/>
        <v>28.7</v>
      </c>
      <c r="I150" s="53">
        <f t="shared" si="5"/>
        <v>150.35</v>
      </c>
    </row>
    <row r="151" spans="1:9" s="29" customFormat="1" ht="26.4">
      <c r="A151" s="54">
        <f t="shared" si="4"/>
        <v>144</v>
      </c>
      <c r="B151" s="162" t="s">
        <v>70</v>
      </c>
      <c r="C151" s="162" t="s">
        <v>40</v>
      </c>
      <c r="D151" s="55">
        <v>1180</v>
      </c>
      <c r="E151" s="63">
        <v>7.0659999999999998</v>
      </c>
      <c r="F151" s="64">
        <v>15.5</v>
      </c>
      <c r="G151" s="64">
        <v>109.52</v>
      </c>
      <c r="H151" s="52">
        <f t="shared" si="3"/>
        <v>25.84</v>
      </c>
      <c r="I151" s="53">
        <f t="shared" si="5"/>
        <v>135.35999999999999</v>
      </c>
    </row>
    <row r="152" spans="1:9" s="29" customFormat="1" ht="26.4">
      <c r="A152" s="54">
        <f t="shared" si="4"/>
        <v>145</v>
      </c>
      <c r="B152" s="162" t="s">
        <v>85</v>
      </c>
      <c r="C152" s="162" t="s">
        <v>40</v>
      </c>
      <c r="D152" s="55">
        <v>1200</v>
      </c>
      <c r="E152" s="63">
        <v>7.1859999999999999</v>
      </c>
      <c r="F152" s="64">
        <v>28</v>
      </c>
      <c r="G152" s="64">
        <v>201.21</v>
      </c>
      <c r="H152" s="52">
        <f t="shared" si="3"/>
        <v>47.47</v>
      </c>
      <c r="I152" s="53">
        <f t="shared" si="5"/>
        <v>248.68</v>
      </c>
    </row>
    <row r="153" spans="1:9" s="29" customFormat="1" ht="26.4">
      <c r="A153" s="54">
        <f t="shared" si="4"/>
        <v>146</v>
      </c>
      <c r="B153" s="162" t="s">
        <v>41</v>
      </c>
      <c r="C153" s="162" t="s">
        <v>44</v>
      </c>
      <c r="D153" s="55">
        <v>1208</v>
      </c>
      <c r="E153" s="63">
        <v>7.2629999999999999</v>
      </c>
      <c r="F153" s="64">
        <v>4</v>
      </c>
      <c r="G153" s="64">
        <v>29.05</v>
      </c>
      <c r="H153" s="52">
        <f t="shared" si="3"/>
        <v>6.85</v>
      </c>
      <c r="I153" s="53">
        <f t="shared" si="5"/>
        <v>35.9</v>
      </c>
    </row>
    <row r="154" spans="1:9" s="29" customFormat="1" ht="26.4">
      <c r="A154" s="54">
        <f t="shared" si="4"/>
        <v>147</v>
      </c>
      <c r="B154" s="162" t="s">
        <v>41</v>
      </c>
      <c r="C154" s="162" t="s">
        <v>40</v>
      </c>
      <c r="D154" s="55">
        <v>1200</v>
      </c>
      <c r="E154" s="63">
        <v>7.2149999999999999</v>
      </c>
      <c r="F154" s="64">
        <v>4</v>
      </c>
      <c r="G154" s="64">
        <v>28.86</v>
      </c>
      <c r="H154" s="52">
        <f t="shared" si="3"/>
        <v>6.81</v>
      </c>
      <c r="I154" s="53">
        <f t="shared" si="5"/>
        <v>35.67</v>
      </c>
    </row>
    <row r="155" spans="1:9" s="29" customFormat="1" ht="18" customHeight="1">
      <c r="A155" s="54">
        <f t="shared" si="4"/>
        <v>148</v>
      </c>
      <c r="B155" s="162" t="s">
        <v>48</v>
      </c>
      <c r="C155" s="162" t="s">
        <v>40</v>
      </c>
      <c r="D155" s="55">
        <v>1180</v>
      </c>
      <c r="E155" s="63">
        <v>7.0810000000000004</v>
      </c>
      <c r="F155" s="64">
        <v>9</v>
      </c>
      <c r="G155" s="64">
        <v>63.73</v>
      </c>
      <c r="H155" s="52">
        <f t="shared" si="3"/>
        <v>15.03</v>
      </c>
      <c r="I155" s="53">
        <f t="shared" si="5"/>
        <v>78.759999999999991</v>
      </c>
    </row>
    <row r="156" spans="1:9" s="29" customFormat="1" ht="26.4">
      <c r="A156" s="54">
        <f t="shared" si="4"/>
        <v>149</v>
      </c>
      <c r="B156" s="162" t="s">
        <v>69</v>
      </c>
      <c r="C156" s="162" t="s">
        <v>40</v>
      </c>
      <c r="D156" s="55">
        <v>1203</v>
      </c>
      <c r="E156" s="63">
        <v>7.2039999999999997</v>
      </c>
      <c r="F156" s="64">
        <v>9</v>
      </c>
      <c r="G156" s="64">
        <v>64.84</v>
      </c>
      <c r="H156" s="52">
        <f t="shared" si="3"/>
        <v>15.3</v>
      </c>
      <c r="I156" s="53">
        <f t="shared" si="5"/>
        <v>80.14</v>
      </c>
    </row>
    <row r="157" spans="1:9" s="29" customFormat="1" ht="26.4">
      <c r="A157" s="54">
        <f t="shared" si="4"/>
        <v>150</v>
      </c>
      <c r="B157" s="162" t="s">
        <v>86</v>
      </c>
      <c r="C157" s="162" t="s">
        <v>42</v>
      </c>
      <c r="D157" s="55">
        <v>1378</v>
      </c>
      <c r="E157" s="63">
        <v>8.2509999999999994</v>
      </c>
      <c r="F157" s="64">
        <v>15</v>
      </c>
      <c r="G157" s="64">
        <v>123.77</v>
      </c>
      <c r="H157" s="52">
        <f t="shared" si="3"/>
        <v>29.2</v>
      </c>
      <c r="I157" s="53">
        <f t="shared" si="5"/>
        <v>152.97</v>
      </c>
    </row>
    <row r="158" spans="1:9" s="29" customFormat="1" ht="26.4">
      <c r="A158" s="54">
        <f t="shared" si="4"/>
        <v>151</v>
      </c>
      <c r="B158" s="162" t="s">
        <v>68</v>
      </c>
      <c r="C158" s="162" t="s">
        <v>40</v>
      </c>
      <c r="D158" s="55">
        <v>1180</v>
      </c>
      <c r="E158" s="63">
        <v>7.0659999999999998</v>
      </c>
      <c r="F158" s="64">
        <v>11</v>
      </c>
      <c r="G158" s="64">
        <v>77.73</v>
      </c>
      <c r="H158" s="52">
        <f t="shared" si="3"/>
        <v>18.34</v>
      </c>
      <c r="I158" s="53">
        <f t="shared" si="5"/>
        <v>96.070000000000007</v>
      </c>
    </row>
    <row r="159" spans="1:9" s="29" customFormat="1" ht="26.4">
      <c r="A159" s="54">
        <f t="shared" si="4"/>
        <v>152</v>
      </c>
      <c r="B159" s="162" t="s">
        <v>56</v>
      </c>
      <c r="C159" s="162" t="s">
        <v>40</v>
      </c>
      <c r="D159" s="55">
        <v>1223</v>
      </c>
      <c r="E159" s="63">
        <v>7.3440000000000003</v>
      </c>
      <c r="F159" s="64">
        <v>14</v>
      </c>
      <c r="G159" s="64">
        <v>102.82</v>
      </c>
      <c r="H159" s="52">
        <f t="shared" si="3"/>
        <v>24.26</v>
      </c>
      <c r="I159" s="53">
        <f t="shared" si="5"/>
        <v>127.08</v>
      </c>
    </row>
    <row r="160" spans="1:9" s="29" customFormat="1" ht="26.4">
      <c r="A160" s="54">
        <f t="shared" si="4"/>
        <v>153</v>
      </c>
      <c r="B160" s="162" t="s">
        <v>51</v>
      </c>
      <c r="C160" s="162" t="s">
        <v>40</v>
      </c>
      <c r="D160" s="55">
        <v>1352</v>
      </c>
      <c r="E160" s="63">
        <v>8.0960000000000001</v>
      </c>
      <c r="F160" s="64">
        <v>10.75</v>
      </c>
      <c r="G160" s="64">
        <v>87.03</v>
      </c>
      <c r="H160" s="52">
        <f t="shared" si="3"/>
        <v>20.53</v>
      </c>
      <c r="I160" s="53">
        <f t="shared" si="5"/>
        <v>107.56</v>
      </c>
    </row>
    <row r="161" spans="1:9" s="29" customFormat="1" ht="26.4">
      <c r="A161" s="54">
        <f t="shared" si="4"/>
        <v>154</v>
      </c>
      <c r="B161" s="162" t="s">
        <v>41</v>
      </c>
      <c r="C161" s="162" t="s">
        <v>40</v>
      </c>
      <c r="D161" s="55">
        <v>1180</v>
      </c>
      <c r="E161" s="63">
        <v>7.0940000000000003</v>
      </c>
      <c r="F161" s="64">
        <v>13</v>
      </c>
      <c r="G161" s="64">
        <v>92.22</v>
      </c>
      <c r="H161" s="52">
        <f t="shared" si="3"/>
        <v>21.75</v>
      </c>
      <c r="I161" s="53">
        <f t="shared" si="5"/>
        <v>113.97</v>
      </c>
    </row>
    <row r="162" spans="1:9" s="29" customFormat="1" ht="26.4">
      <c r="A162" s="54">
        <f t="shared" si="4"/>
        <v>155</v>
      </c>
      <c r="B162" s="162" t="s">
        <v>73</v>
      </c>
      <c r="C162" s="162" t="s">
        <v>40</v>
      </c>
      <c r="D162" s="55">
        <v>1327</v>
      </c>
      <c r="E162" s="63">
        <v>7.9619999999999997</v>
      </c>
      <c r="F162" s="64">
        <v>20</v>
      </c>
      <c r="G162" s="64">
        <v>159.24</v>
      </c>
      <c r="H162" s="52">
        <f t="shared" si="3"/>
        <v>37.56</v>
      </c>
      <c r="I162" s="53">
        <f t="shared" si="5"/>
        <v>196.8</v>
      </c>
    </row>
    <row r="163" spans="1:9" s="29" customFormat="1" ht="26.4">
      <c r="A163" s="54">
        <f t="shared" si="4"/>
        <v>156</v>
      </c>
      <c r="B163" s="162" t="s">
        <v>80</v>
      </c>
      <c r="C163" s="162" t="s">
        <v>40</v>
      </c>
      <c r="D163" s="55">
        <v>1180</v>
      </c>
      <c r="E163" s="63">
        <v>7.0650000000000004</v>
      </c>
      <c r="F163" s="64">
        <v>4.75</v>
      </c>
      <c r="G163" s="64">
        <v>33.56</v>
      </c>
      <c r="H163" s="52">
        <f t="shared" si="3"/>
        <v>7.92</v>
      </c>
      <c r="I163" s="53">
        <f t="shared" si="5"/>
        <v>41.480000000000004</v>
      </c>
    </row>
    <row r="164" spans="1:9" s="29" customFormat="1" ht="26.4">
      <c r="A164" s="54">
        <f t="shared" si="4"/>
        <v>157</v>
      </c>
      <c r="B164" s="162" t="s">
        <v>58</v>
      </c>
      <c r="C164" s="162" t="s">
        <v>40</v>
      </c>
      <c r="D164" s="55">
        <v>1327</v>
      </c>
      <c r="E164" s="63">
        <v>7.9459999999999997</v>
      </c>
      <c r="F164" s="64">
        <v>17</v>
      </c>
      <c r="G164" s="64">
        <v>135.08000000000001</v>
      </c>
      <c r="H164" s="52">
        <f t="shared" si="3"/>
        <v>31.87</v>
      </c>
      <c r="I164" s="53">
        <f t="shared" si="5"/>
        <v>166.95000000000002</v>
      </c>
    </row>
    <row r="165" spans="1:9" s="29" customFormat="1" ht="26.4">
      <c r="A165" s="54">
        <f t="shared" si="4"/>
        <v>158</v>
      </c>
      <c r="B165" s="162" t="s">
        <v>41</v>
      </c>
      <c r="C165" s="162" t="s">
        <v>40</v>
      </c>
      <c r="D165" s="55">
        <v>1200</v>
      </c>
      <c r="E165" s="63">
        <v>7.2149999999999999</v>
      </c>
      <c r="F165" s="64">
        <v>13</v>
      </c>
      <c r="G165" s="64">
        <v>93.8</v>
      </c>
      <c r="H165" s="52">
        <f t="shared" si="3"/>
        <v>22.13</v>
      </c>
      <c r="I165" s="53">
        <f t="shared" si="5"/>
        <v>115.92999999999999</v>
      </c>
    </row>
    <row r="166" spans="1:9" s="29" customFormat="1" ht="26.4">
      <c r="A166" s="54">
        <f t="shared" si="4"/>
        <v>159</v>
      </c>
      <c r="B166" s="162" t="s">
        <v>67</v>
      </c>
      <c r="C166" s="162" t="s">
        <v>53</v>
      </c>
      <c r="D166" s="55">
        <v>1003</v>
      </c>
      <c r="E166" s="63">
        <v>6.0060000000000002</v>
      </c>
      <c r="F166" s="64">
        <v>15.5</v>
      </c>
      <c r="G166" s="64">
        <v>93.09</v>
      </c>
      <c r="H166" s="52">
        <f t="shared" si="3"/>
        <v>21.96</v>
      </c>
      <c r="I166" s="53">
        <f t="shared" si="5"/>
        <v>115.05000000000001</v>
      </c>
    </row>
    <row r="167" spans="1:9" s="29" customFormat="1" ht="26.4">
      <c r="A167" s="54">
        <f t="shared" si="4"/>
        <v>160</v>
      </c>
      <c r="B167" s="162" t="s">
        <v>45</v>
      </c>
      <c r="C167" s="162" t="s">
        <v>53</v>
      </c>
      <c r="D167" s="55">
        <v>1003</v>
      </c>
      <c r="E167" s="63">
        <v>6.0060000000000002</v>
      </c>
      <c r="F167" s="64">
        <v>15</v>
      </c>
      <c r="G167" s="64">
        <v>90.09</v>
      </c>
      <c r="H167" s="52">
        <f t="shared" si="3"/>
        <v>21.25</v>
      </c>
      <c r="I167" s="53">
        <f t="shared" si="5"/>
        <v>111.34</v>
      </c>
    </row>
    <row r="168" spans="1:9" s="29" customFormat="1" ht="26.4">
      <c r="A168" s="54">
        <f t="shared" si="4"/>
        <v>161</v>
      </c>
      <c r="B168" s="162" t="s">
        <v>84</v>
      </c>
      <c r="C168" s="162" t="s">
        <v>40</v>
      </c>
      <c r="D168" s="55">
        <v>1332</v>
      </c>
      <c r="E168" s="63">
        <v>7.976</v>
      </c>
      <c r="F168" s="64">
        <v>10</v>
      </c>
      <c r="G168" s="64">
        <v>79.760000000000005</v>
      </c>
      <c r="H168" s="52">
        <f t="shared" si="3"/>
        <v>18.82</v>
      </c>
      <c r="I168" s="53">
        <f t="shared" si="5"/>
        <v>98.580000000000013</v>
      </c>
    </row>
    <row r="169" spans="1:9" s="29" customFormat="1" ht="26.4">
      <c r="A169" s="54">
        <f t="shared" si="4"/>
        <v>162</v>
      </c>
      <c r="B169" s="162" t="s">
        <v>59</v>
      </c>
      <c r="C169" s="162" t="s">
        <v>40</v>
      </c>
      <c r="D169" s="55">
        <v>1183</v>
      </c>
      <c r="E169" s="63">
        <v>7.0839999999999996</v>
      </c>
      <c r="F169" s="64">
        <v>9</v>
      </c>
      <c r="G169" s="64">
        <v>63.76</v>
      </c>
      <c r="H169" s="52">
        <f t="shared" si="3"/>
        <v>15.04</v>
      </c>
      <c r="I169" s="53">
        <f t="shared" si="5"/>
        <v>78.8</v>
      </c>
    </row>
    <row r="170" spans="1:9" s="29" customFormat="1" ht="26.4">
      <c r="A170" s="54">
        <f t="shared" si="4"/>
        <v>163</v>
      </c>
      <c r="B170" s="162" t="s">
        <v>100</v>
      </c>
      <c r="C170" s="162" t="s">
        <v>42</v>
      </c>
      <c r="D170" s="55">
        <v>1199</v>
      </c>
      <c r="E170" s="63">
        <v>7.18</v>
      </c>
      <c r="F170" s="64">
        <v>15.5</v>
      </c>
      <c r="G170" s="64">
        <v>111.29</v>
      </c>
      <c r="H170" s="52">
        <f t="shared" si="3"/>
        <v>26.25</v>
      </c>
      <c r="I170" s="53">
        <f t="shared" si="5"/>
        <v>137.54000000000002</v>
      </c>
    </row>
    <row r="171" spans="1:9" s="29" customFormat="1" ht="15.75" customHeight="1">
      <c r="A171" s="54">
        <f t="shared" si="4"/>
        <v>164</v>
      </c>
      <c r="B171" s="162" t="s">
        <v>47</v>
      </c>
      <c r="C171" s="162" t="s">
        <v>40</v>
      </c>
      <c r="D171" s="55">
        <v>1183</v>
      </c>
      <c r="E171" s="63">
        <v>7.085</v>
      </c>
      <c r="F171" s="64">
        <v>4</v>
      </c>
      <c r="G171" s="64">
        <v>28.34</v>
      </c>
      <c r="H171" s="52">
        <f t="shared" si="3"/>
        <v>6.69</v>
      </c>
      <c r="I171" s="53">
        <f t="shared" si="5"/>
        <v>35.03</v>
      </c>
    </row>
    <row r="172" spans="1:9" s="29" customFormat="1" ht="26.4">
      <c r="A172" s="54">
        <f t="shared" si="4"/>
        <v>165</v>
      </c>
      <c r="B172" s="162" t="s">
        <v>68</v>
      </c>
      <c r="C172" s="162" t="s">
        <v>40</v>
      </c>
      <c r="D172" s="55">
        <v>1160</v>
      </c>
      <c r="E172" s="63">
        <v>6.9459999999999997</v>
      </c>
      <c r="F172" s="64">
        <v>22.5</v>
      </c>
      <c r="G172" s="64">
        <v>156.29</v>
      </c>
      <c r="H172" s="52">
        <f t="shared" si="3"/>
        <v>36.869999999999997</v>
      </c>
      <c r="I172" s="53">
        <f t="shared" si="5"/>
        <v>193.16</v>
      </c>
    </row>
    <row r="173" spans="1:9" s="29" customFormat="1" ht="26.4">
      <c r="A173" s="54">
        <f t="shared" ref="A173" si="6">A172+1</f>
        <v>166</v>
      </c>
      <c r="B173" s="162" t="s">
        <v>96</v>
      </c>
      <c r="C173" s="162" t="s">
        <v>40</v>
      </c>
      <c r="D173" s="55">
        <v>1183</v>
      </c>
      <c r="E173" s="63">
        <v>7.0839999999999996</v>
      </c>
      <c r="F173" s="64">
        <v>11.5</v>
      </c>
      <c r="G173" s="64">
        <v>81.47</v>
      </c>
      <c r="H173" s="52">
        <f t="shared" si="3"/>
        <v>19.22</v>
      </c>
      <c r="I173" s="53">
        <f t="shared" si="5"/>
        <v>100.69</v>
      </c>
    </row>
    <row r="174" spans="1:9" ht="21" customHeight="1">
      <c r="A174" s="65"/>
      <c r="B174" s="66" t="s">
        <v>98</v>
      </c>
      <c r="C174" s="67"/>
      <c r="D174" s="68"/>
      <c r="E174" s="69"/>
      <c r="F174" s="70"/>
      <c r="G174" s="70"/>
      <c r="H174" s="70"/>
      <c r="I174" s="71"/>
    </row>
    <row r="175" spans="1:9" ht="13.5" customHeight="1">
      <c r="A175" s="54">
        <v>167</v>
      </c>
      <c r="B175" s="166" t="s">
        <v>101</v>
      </c>
      <c r="C175" s="166" t="s">
        <v>53</v>
      </c>
      <c r="D175" s="56">
        <v>1225</v>
      </c>
      <c r="E175" s="63">
        <v>7.3650000000000002</v>
      </c>
      <c r="F175" s="72">
        <v>16</v>
      </c>
      <c r="G175" s="72">
        <v>117.84</v>
      </c>
      <c r="H175" s="52">
        <f t="shared" si="3"/>
        <v>27.8</v>
      </c>
      <c r="I175" s="53">
        <f t="shared" ref="I175:I185" si="7">G175+H175</f>
        <v>145.64000000000001</v>
      </c>
    </row>
    <row r="176" spans="1:9">
      <c r="A176" s="54">
        <f>A175+1</f>
        <v>168</v>
      </c>
      <c r="B176" s="166" t="s">
        <v>101</v>
      </c>
      <c r="C176" s="166" t="s">
        <v>53</v>
      </c>
      <c r="D176" s="56">
        <v>1225</v>
      </c>
      <c r="E176" s="63">
        <v>7.3470000000000004</v>
      </c>
      <c r="F176" s="72">
        <v>27</v>
      </c>
      <c r="G176" s="72">
        <v>198.38</v>
      </c>
      <c r="H176" s="52">
        <f t="shared" si="3"/>
        <v>46.8</v>
      </c>
      <c r="I176" s="53">
        <f t="shared" si="7"/>
        <v>245.18</v>
      </c>
    </row>
    <row r="177" spans="1:10">
      <c r="A177" s="54">
        <f t="shared" ref="A177:A185" si="8">A176+1</f>
        <v>169</v>
      </c>
      <c r="B177" s="166" t="s">
        <v>101</v>
      </c>
      <c r="C177" s="166" t="s">
        <v>102</v>
      </c>
      <c r="D177" s="56">
        <v>1475</v>
      </c>
      <c r="E177" s="63">
        <v>8.8469999999999995</v>
      </c>
      <c r="F177" s="72">
        <v>27</v>
      </c>
      <c r="G177" s="72">
        <v>238.86</v>
      </c>
      <c r="H177" s="52">
        <f t="shared" si="3"/>
        <v>56.35</v>
      </c>
      <c r="I177" s="53">
        <f t="shared" si="7"/>
        <v>295.21000000000004</v>
      </c>
    </row>
    <row r="178" spans="1:10">
      <c r="A178" s="54">
        <f t="shared" si="8"/>
        <v>170</v>
      </c>
      <c r="B178" s="166" t="s">
        <v>101</v>
      </c>
      <c r="C178" s="166" t="s">
        <v>53</v>
      </c>
      <c r="D178" s="56">
        <v>1245</v>
      </c>
      <c r="E178" s="63">
        <v>7.4850000000000003</v>
      </c>
      <c r="F178" s="72">
        <v>16</v>
      </c>
      <c r="G178" s="72">
        <v>119.76</v>
      </c>
      <c r="H178" s="52">
        <f t="shared" si="3"/>
        <v>28.25</v>
      </c>
      <c r="I178" s="53">
        <f t="shared" si="7"/>
        <v>148.01</v>
      </c>
    </row>
    <row r="179" spans="1:10">
      <c r="A179" s="54">
        <f t="shared" si="8"/>
        <v>171</v>
      </c>
      <c r="B179" s="166" t="s">
        <v>101</v>
      </c>
      <c r="C179" s="166" t="s">
        <v>53</v>
      </c>
      <c r="D179" s="56">
        <v>1245</v>
      </c>
      <c r="E179" s="63">
        <v>7.4850000000000003</v>
      </c>
      <c r="F179" s="72">
        <v>16</v>
      </c>
      <c r="G179" s="72">
        <v>119.76</v>
      </c>
      <c r="H179" s="52">
        <f t="shared" si="3"/>
        <v>28.25</v>
      </c>
      <c r="I179" s="53">
        <f t="shared" si="7"/>
        <v>148.01</v>
      </c>
    </row>
    <row r="180" spans="1:10">
      <c r="A180" s="54">
        <f t="shared" si="8"/>
        <v>172</v>
      </c>
      <c r="B180" s="166" t="s">
        <v>101</v>
      </c>
      <c r="C180" s="166" t="s">
        <v>53</v>
      </c>
      <c r="D180" s="56">
        <v>1205</v>
      </c>
      <c r="E180" s="63">
        <v>7.2279999999999998</v>
      </c>
      <c r="F180" s="72">
        <v>27</v>
      </c>
      <c r="G180" s="72">
        <v>195.16</v>
      </c>
      <c r="H180" s="52">
        <f t="shared" si="3"/>
        <v>46.04</v>
      </c>
      <c r="I180" s="53">
        <f t="shared" si="7"/>
        <v>241.2</v>
      </c>
    </row>
    <row r="181" spans="1:10">
      <c r="A181" s="54">
        <f t="shared" si="8"/>
        <v>173</v>
      </c>
      <c r="B181" s="166" t="s">
        <v>101</v>
      </c>
      <c r="C181" s="166" t="s">
        <v>53</v>
      </c>
      <c r="D181" s="56">
        <v>1205</v>
      </c>
      <c r="E181" s="63">
        <v>7.2160000000000002</v>
      </c>
      <c r="F181" s="72">
        <v>11</v>
      </c>
      <c r="G181" s="72">
        <v>79.38</v>
      </c>
      <c r="H181" s="52">
        <f t="shared" si="3"/>
        <v>18.73</v>
      </c>
      <c r="I181" s="53">
        <f t="shared" si="7"/>
        <v>98.11</v>
      </c>
    </row>
    <row r="182" spans="1:10">
      <c r="A182" s="54">
        <f t="shared" si="8"/>
        <v>174</v>
      </c>
      <c r="B182" s="166" t="s">
        <v>101</v>
      </c>
      <c r="C182" s="166" t="s">
        <v>53</v>
      </c>
      <c r="D182" s="56">
        <v>1185</v>
      </c>
      <c r="E182" s="63">
        <v>7.0960000000000001</v>
      </c>
      <c r="F182" s="72">
        <v>11</v>
      </c>
      <c r="G182" s="72">
        <v>78.06</v>
      </c>
      <c r="H182" s="52">
        <f t="shared" si="3"/>
        <v>18.41</v>
      </c>
      <c r="I182" s="53">
        <f t="shared" si="7"/>
        <v>96.47</v>
      </c>
    </row>
    <row r="183" spans="1:10">
      <c r="A183" s="54">
        <f t="shared" si="8"/>
        <v>175</v>
      </c>
      <c r="B183" s="166" t="s">
        <v>101</v>
      </c>
      <c r="C183" s="166" t="s">
        <v>53</v>
      </c>
      <c r="D183" s="56">
        <v>1185</v>
      </c>
      <c r="E183" s="63">
        <v>7.0960000000000001</v>
      </c>
      <c r="F183" s="72">
        <v>11</v>
      </c>
      <c r="G183" s="72">
        <v>78.06</v>
      </c>
      <c r="H183" s="52">
        <f t="shared" si="3"/>
        <v>18.41</v>
      </c>
      <c r="I183" s="53">
        <f t="shared" si="7"/>
        <v>96.47</v>
      </c>
    </row>
    <row r="184" spans="1:10">
      <c r="A184" s="54">
        <f t="shared" si="8"/>
        <v>176</v>
      </c>
      <c r="B184" s="166" t="s">
        <v>101</v>
      </c>
      <c r="C184" s="166" t="s">
        <v>53</v>
      </c>
      <c r="D184" s="56">
        <v>1245</v>
      </c>
      <c r="E184" s="63">
        <v>7.4850000000000003</v>
      </c>
      <c r="F184" s="72">
        <v>16</v>
      </c>
      <c r="G184" s="72">
        <v>119.76</v>
      </c>
      <c r="H184" s="52">
        <v>26.28</v>
      </c>
      <c r="I184" s="53">
        <f t="shared" si="7"/>
        <v>146.04000000000002</v>
      </c>
      <c r="J184" s="58" t="s">
        <v>155</v>
      </c>
    </row>
    <row r="185" spans="1:10">
      <c r="A185" s="54">
        <f t="shared" si="8"/>
        <v>177</v>
      </c>
      <c r="B185" s="166" t="s">
        <v>101</v>
      </c>
      <c r="C185" s="166" t="s">
        <v>53</v>
      </c>
      <c r="D185" s="56">
        <v>1185</v>
      </c>
      <c r="E185" s="63">
        <v>7.0960000000000001</v>
      </c>
      <c r="F185" s="72">
        <v>11</v>
      </c>
      <c r="G185" s="72">
        <v>78.06</v>
      </c>
      <c r="H185" s="52">
        <f t="shared" si="3"/>
        <v>18.41</v>
      </c>
      <c r="I185" s="53">
        <f t="shared" si="7"/>
        <v>96.47</v>
      </c>
    </row>
    <row r="187" spans="1:10">
      <c r="B187" s="26" t="s">
        <v>157</v>
      </c>
    </row>
  </sheetData>
  <mergeCells count="2">
    <mergeCell ref="A3:I3"/>
    <mergeCell ref="A6:E6"/>
  </mergeCells>
  <pageMargins left="0.70866141732283472" right="0.70866141732283472" top="0.74803149606299213" bottom="0.74803149606299213" header="0.31496062992125984" footer="0.31496062992125984"/>
  <pageSetup paperSize="9" scale="56" fitToHeight="0" orientation="portrait"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N473"/>
  <sheetViews>
    <sheetView zoomScale="85" zoomScaleNormal="85" zoomScaleSheetLayoutView="100" workbookViewId="0">
      <selection activeCell="J1" sqref="J1"/>
    </sheetView>
  </sheetViews>
  <sheetFormatPr defaultColWidth="9.109375" defaultRowHeight="13.2"/>
  <cols>
    <col min="1" max="1" width="6.33203125" style="76" customWidth="1"/>
    <col min="2" max="2" width="48.88671875" style="77" customWidth="1"/>
    <col min="3" max="3" width="22.33203125" style="209" customWidth="1"/>
    <col min="4" max="4" width="13.109375" style="76" customWidth="1"/>
    <col min="5" max="5" width="12.5546875" style="76" customWidth="1"/>
    <col min="6" max="6" width="12.109375" style="76" customWidth="1"/>
    <col min="7" max="7" width="12.5546875" style="76" customWidth="1"/>
    <col min="8" max="8" width="12.5546875" style="78" customWidth="1"/>
    <col min="9" max="10" width="12.5546875" style="76" customWidth="1"/>
    <col min="11" max="11" width="7.6640625" style="232" customWidth="1"/>
    <col min="12" max="12" width="11.44140625" style="76" customWidth="1"/>
    <col min="13" max="13" width="12" style="76" customWidth="1"/>
    <col min="14" max="15" width="9.6640625" style="232" customWidth="1"/>
    <col min="16" max="16384" width="9.109375" style="232"/>
  </cols>
  <sheetData>
    <row r="1" spans="1:13" ht="13.8">
      <c r="G1" s="88"/>
      <c r="H1" s="90"/>
      <c r="I1" s="88"/>
      <c r="J1" s="160" t="s">
        <v>178</v>
      </c>
    </row>
    <row r="2" spans="1:13" s="80" customFormat="1" ht="17.399999999999999">
      <c r="A2" s="161" t="s">
        <v>136</v>
      </c>
      <c r="B2" s="89"/>
      <c r="C2" s="242"/>
      <c r="D2" s="88"/>
      <c r="E2" s="88"/>
      <c r="F2" s="88"/>
      <c r="G2" s="210"/>
      <c r="H2" s="210"/>
      <c r="I2" s="210"/>
      <c r="J2" s="210"/>
      <c r="L2" s="88"/>
      <c r="M2" s="88"/>
    </row>
    <row r="3" spans="1:13" s="80" customFormat="1" ht="48" customHeight="1">
      <c r="A3" s="296" t="s">
        <v>179</v>
      </c>
      <c r="B3" s="296"/>
      <c r="C3" s="296"/>
      <c r="D3" s="296"/>
      <c r="E3" s="296"/>
      <c r="F3" s="296"/>
      <c r="G3" s="296"/>
      <c r="H3" s="296"/>
      <c r="I3" s="296"/>
      <c r="J3" s="296"/>
      <c r="L3" s="88"/>
      <c r="M3" s="88"/>
    </row>
    <row r="4" spans="1:13" s="80" customFormat="1" ht="15.6">
      <c r="A4" s="241"/>
      <c r="B4" s="241"/>
      <c r="C4" s="241"/>
      <c r="D4" s="241"/>
      <c r="E4" s="241"/>
      <c r="F4" s="243">
        <v>167</v>
      </c>
      <c r="G4" s="244"/>
      <c r="H4" s="244"/>
      <c r="I4" s="244"/>
      <c r="J4" s="245"/>
      <c r="L4" s="88"/>
      <c r="M4" s="88"/>
    </row>
    <row r="5" spans="1:13" s="76" customFormat="1" ht="66.75" customHeight="1">
      <c r="A5" s="214" t="s">
        <v>27</v>
      </c>
      <c r="B5" s="128" t="s">
        <v>28</v>
      </c>
      <c r="C5" s="128" t="s">
        <v>29</v>
      </c>
      <c r="D5" s="128" t="s">
        <v>30</v>
      </c>
      <c r="E5" s="128" t="s">
        <v>158</v>
      </c>
      <c r="F5" s="128" t="s">
        <v>31</v>
      </c>
      <c r="G5" s="41" t="s">
        <v>32</v>
      </c>
      <c r="H5" s="215" t="s">
        <v>159</v>
      </c>
      <c r="I5" s="216" t="s">
        <v>34</v>
      </c>
      <c r="J5" s="217" t="s">
        <v>3</v>
      </c>
    </row>
    <row r="6" spans="1:13" s="224" customFormat="1" ht="28.5" customHeight="1">
      <c r="A6" s="297" t="s">
        <v>35</v>
      </c>
      <c r="B6" s="297"/>
      <c r="C6" s="297"/>
      <c r="D6" s="297"/>
      <c r="E6" s="297"/>
      <c r="F6" s="297"/>
      <c r="G6" s="218">
        <f>SUM(G8:G472)</f>
        <v>12823.5</v>
      </c>
      <c r="H6" s="218">
        <f>SUM(H8:H472)</f>
        <v>21264.449999999993</v>
      </c>
      <c r="I6" s="218">
        <f>SUM(I8:I472)</f>
        <v>5010.1299999999974</v>
      </c>
      <c r="J6" s="218">
        <f>SUM(J8:J472)</f>
        <v>26274.580000000009</v>
      </c>
      <c r="L6" s="257"/>
      <c r="M6" s="254"/>
    </row>
    <row r="7" spans="1:13" s="99" customFormat="1" ht="22.5" customHeight="1">
      <c r="A7" s="219"/>
      <c r="B7" s="246" t="s">
        <v>36</v>
      </c>
      <c r="C7" s="221"/>
      <c r="D7" s="247"/>
      <c r="E7" s="247"/>
      <c r="F7" s="247"/>
      <c r="G7" s="247"/>
      <c r="H7" s="222"/>
      <c r="I7" s="222"/>
      <c r="J7" s="223"/>
      <c r="L7" s="254"/>
      <c r="M7" s="254"/>
    </row>
    <row r="8" spans="1:13" s="80" customFormat="1" ht="33.75" customHeight="1">
      <c r="A8" s="248">
        <v>1</v>
      </c>
      <c r="B8" s="226" t="s">
        <v>39</v>
      </c>
      <c r="C8" s="226" t="s">
        <v>40</v>
      </c>
      <c r="D8" s="252">
        <v>1387</v>
      </c>
      <c r="E8" s="262">
        <v>0.2</v>
      </c>
      <c r="F8" s="255">
        <v>8.3049999999999997</v>
      </c>
      <c r="G8" s="249">
        <v>32</v>
      </c>
      <c r="H8" s="249">
        <v>53.15</v>
      </c>
      <c r="I8" s="231">
        <f>ROUND(H8*23.59%,2)</f>
        <v>12.54</v>
      </c>
      <c r="J8" s="231">
        <f t="shared" ref="J8:J71" si="0">H8+I8</f>
        <v>65.69</v>
      </c>
      <c r="L8" s="267"/>
      <c r="M8" s="264"/>
    </row>
    <row r="9" spans="1:13" s="80" customFormat="1" ht="29.25" customHeight="1">
      <c r="A9" s="250">
        <v>2</v>
      </c>
      <c r="B9" s="234" t="s">
        <v>41</v>
      </c>
      <c r="C9" s="234" t="s">
        <v>42</v>
      </c>
      <c r="D9" s="252">
        <v>1412</v>
      </c>
      <c r="E9" s="263">
        <v>0.2</v>
      </c>
      <c r="F9" s="256">
        <v>8.4550000000000001</v>
      </c>
      <c r="G9" s="251">
        <v>37.5</v>
      </c>
      <c r="H9" s="251">
        <v>63.41</v>
      </c>
      <c r="I9" s="239">
        <f t="shared" ref="I9:I72" si="1">ROUND(H9*23.59%,2)</f>
        <v>14.96</v>
      </c>
      <c r="J9" s="239">
        <f t="shared" si="0"/>
        <v>78.37</v>
      </c>
      <c r="L9" s="267"/>
      <c r="M9" s="264"/>
    </row>
    <row r="10" spans="1:13" ht="28.5" customHeight="1">
      <c r="A10" s="250">
        <v>3</v>
      </c>
      <c r="B10" s="234" t="s">
        <v>41</v>
      </c>
      <c r="C10" s="234" t="s">
        <v>42</v>
      </c>
      <c r="D10" s="252">
        <v>1412</v>
      </c>
      <c r="E10" s="269" t="s">
        <v>161</v>
      </c>
      <c r="F10" s="256">
        <v>8.4529999999999994</v>
      </c>
      <c r="G10" s="251">
        <v>1.5</v>
      </c>
      <c r="H10" s="251">
        <v>6.34</v>
      </c>
      <c r="I10" s="239">
        <f t="shared" si="1"/>
        <v>1.5</v>
      </c>
      <c r="J10" s="239">
        <f t="shared" si="0"/>
        <v>7.84</v>
      </c>
      <c r="L10" s="267"/>
      <c r="M10" s="264"/>
    </row>
    <row r="11" spans="1:13" ht="30" customHeight="1">
      <c r="A11" s="250">
        <v>4</v>
      </c>
      <c r="B11" s="234" t="s">
        <v>43</v>
      </c>
      <c r="C11" s="234" t="s">
        <v>44</v>
      </c>
      <c r="D11" s="252">
        <v>1774</v>
      </c>
      <c r="E11" s="269" t="s">
        <v>160</v>
      </c>
      <c r="F11" s="256">
        <v>10.622999999999999</v>
      </c>
      <c r="G11" s="251">
        <v>48</v>
      </c>
      <c r="H11" s="251">
        <v>101.98</v>
      </c>
      <c r="I11" s="239">
        <f t="shared" si="1"/>
        <v>24.06</v>
      </c>
      <c r="J11" s="239">
        <f t="shared" si="0"/>
        <v>126.04</v>
      </c>
      <c r="L11" s="267"/>
      <c r="M11" s="264"/>
    </row>
    <row r="12" spans="1:13" ht="30" customHeight="1">
      <c r="A12" s="250">
        <v>5</v>
      </c>
      <c r="B12" s="234" t="s">
        <v>45</v>
      </c>
      <c r="C12" s="234" t="s">
        <v>40</v>
      </c>
      <c r="D12" s="252">
        <v>1220</v>
      </c>
      <c r="E12" s="269" t="s">
        <v>160</v>
      </c>
      <c r="F12" s="256">
        <v>7.306</v>
      </c>
      <c r="G12" s="251">
        <v>26</v>
      </c>
      <c r="H12" s="251">
        <v>37.99</v>
      </c>
      <c r="I12" s="239">
        <f t="shared" si="1"/>
        <v>8.9600000000000009</v>
      </c>
      <c r="J12" s="239">
        <f t="shared" si="0"/>
        <v>46.95</v>
      </c>
      <c r="L12" s="267"/>
      <c r="M12" s="264"/>
    </row>
    <row r="13" spans="1:13" ht="26.4">
      <c r="A13" s="250">
        <v>6</v>
      </c>
      <c r="B13" s="234" t="s">
        <v>45</v>
      </c>
      <c r="C13" s="234" t="s">
        <v>53</v>
      </c>
      <c r="D13" s="252">
        <v>1083</v>
      </c>
      <c r="E13" s="269" t="s">
        <v>160</v>
      </c>
      <c r="F13" s="256">
        <v>6.492</v>
      </c>
      <c r="G13" s="251">
        <v>52</v>
      </c>
      <c r="H13" s="251">
        <v>67.52</v>
      </c>
      <c r="I13" s="239">
        <f t="shared" si="1"/>
        <v>15.93</v>
      </c>
      <c r="J13" s="239">
        <f t="shared" si="0"/>
        <v>83.449999999999989</v>
      </c>
      <c r="L13" s="267"/>
      <c r="M13" s="264"/>
    </row>
    <row r="14" spans="1:13" ht="29.25" customHeight="1">
      <c r="A14" s="250">
        <v>7</v>
      </c>
      <c r="B14" s="234" t="s">
        <v>86</v>
      </c>
      <c r="C14" s="234" t="s">
        <v>40</v>
      </c>
      <c r="D14" s="252">
        <v>1387</v>
      </c>
      <c r="E14" s="269" t="s">
        <v>160</v>
      </c>
      <c r="F14" s="256">
        <v>8.3109999999999999</v>
      </c>
      <c r="G14" s="251">
        <v>31</v>
      </c>
      <c r="H14" s="251">
        <v>51.53</v>
      </c>
      <c r="I14" s="239">
        <f t="shared" si="1"/>
        <v>12.16</v>
      </c>
      <c r="J14" s="239">
        <f t="shared" si="0"/>
        <v>63.69</v>
      </c>
      <c r="L14" s="267"/>
      <c r="M14" s="264"/>
    </row>
    <row r="15" spans="1:13" ht="27.75" customHeight="1">
      <c r="A15" s="250">
        <v>8</v>
      </c>
      <c r="B15" s="234" t="s">
        <v>46</v>
      </c>
      <c r="C15" s="234" t="s">
        <v>40</v>
      </c>
      <c r="D15" s="252">
        <v>1220</v>
      </c>
      <c r="E15" s="269" t="s">
        <v>160</v>
      </c>
      <c r="F15" s="256">
        <v>7.3049999999999997</v>
      </c>
      <c r="G15" s="251">
        <v>39</v>
      </c>
      <c r="H15" s="251">
        <v>56.98</v>
      </c>
      <c r="I15" s="239">
        <f t="shared" si="1"/>
        <v>13.44</v>
      </c>
      <c r="J15" s="239">
        <f t="shared" si="0"/>
        <v>70.42</v>
      </c>
      <c r="L15" s="267"/>
      <c r="M15" s="264"/>
    </row>
    <row r="16" spans="1:13" ht="26.4">
      <c r="A16" s="250">
        <v>9</v>
      </c>
      <c r="B16" s="234" t="s">
        <v>47</v>
      </c>
      <c r="C16" s="234" t="s">
        <v>42</v>
      </c>
      <c r="D16" s="252">
        <v>1279</v>
      </c>
      <c r="E16" s="269" t="s">
        <v>160</v>
      </c>
      <c r="F16" s="256">
        <v>7.6580000000000004</v>
      </c>
      <c r="G16" s="251">
        <v>24</v>
      </c>
      <c r="H16" s="251">
        <v>36.76</v>
      </c>
      <c r="I16" s="239">
        <f t="shared" si="1"/>
        <v>8.67</v>
      </c>
      <c r="J16" s="239">
        <f t="shared" si="0"/>
        <v>45.43</v>
      </c>
      <c r="L16" s="267"/>
      <c r="M16" s="264"/>
    </row>
    <row r="17" spans="1:13" ht="26.4">
      <c r="A17" s="250">
        <v>10</v>
      </c>
      <c r="B17" s="234" t="s">
        <v>64</v>
      </c>
      <c r="C17" s="234" t="s">
        <v>42</v>
      </c>
      <c r="D17" s="252">
        <v>1279</v>
      </c>
      <c r="E17" s="269" t="s">
        <v>160</v>
      </c>
      <c r="F17" s="256">
        <v>7.66</v>
      </c>
      <c r="G17" s="251">
        <v>25</v>
      </c>
      <c r="H17" s="251">
        <v>38.299999999999997</v>
      </c>
      <c r="I17" s="239">
        <f t="shared" si="1"/>
        <v>9.0299999999999994</v>
      </c>
      <c r="J17" s="239">
        <f t="shared" si="0"/>
        <v>47.33</v>
      </c>
      <c r="L17" s="267"/>
      <c r="M17" s="264"/>
    </row>
    <row r="18" spans="1:13" ht="26.4">
      <c r="A18" s="250">
        <v>11</v>
      </c>
      <c r="B18" s="234" t="s">
        <v>83</v>
      </c>
      <c r="C18" s="234" t="s">
        <v>40</v>
      </c>
      <c r="D18" s="252">
        <v>1220</v>
      </c>
      <c r="E18" s="269" t="s">
        <v>160</v>
      </c>
      <c r="F18" s="256">
        <v>7.3040000000000003</v>
      </c>
      <c r="G18" s="251">
        <v>23</v>
      </c>
      <c r="H18" s="251">
        <v>33.6</v>
      </c>
      <c r="I18" s="239">
        <f>ROUND(H18*23.59%,2)</f>
        <v>7.93</v>
      </c>
      <c r="J18" s="239">
        <f t="shared" si="0"/>
        <v>41.53</v>
      </c>
      <c r="L18" s="267"/>
      <c r="M18" s="264"/>
    </row>
    <row r="19" spans="1:13" ht="26.4">
      <c r="A19" s="250">
        <v>12</v>
      </c>
      <c r="B19" s="234" t="s">
        <v>48</v>
      </c>
      <c r="C19" s="234" t="s">
        <v>40</v>
      </c>
      <c r="D19" s="252">
        <v>1240</v>
      </c>
      <c r="E19" s="269" t="s">
        <v>160</v>
      </c>
      <c r="F19" s="256">
        <v>7.4249999999999998</v>
      </c>
      <c r="G19" s="251">
        <v>40.5</v>
      </c>
      <c r="H19" s="251">
        <v>60.14</v>
      </c>
      <c r="I19" s="239">
        <f t="shared" si="1"/>
        <v>14.19</v>
      </c>
      <c r="J19" s="239">
        <f t="shared" si="0"/>
        <v>74.33</v>
      </c>
      <c r="L19" s="267"/>
      <c r="M19" s="264"/>
    </row>
    <row r="20" spans="1:13" ht="26.4">
      <c r="A20" s="250">
        <v>13</v>
      </c>
      <c r="B20" s="234" t="s">
        <v>49</v>
      </c>
      <c r="C20" s="234" t="s">
        <v>42</v>
      </c>
      <c r="D20" s="252">
        <v>1468</v>
      </c>
      <c r="E20" s="269" t="s">
        <v>160</v>
      </c>
      <c r="F20" s="256">
        <v>8.7899999999999991</v>
      </c>
      <c r="G20" s="251">
        <v>20</v>
      </c>
      <c r="H20" s="251">
        <v>35.159999999999997</v>
      </c>
      <c r="I20" s="239">
        <f t="shared" si="1"/>
        <v>8.2899999999999991</v>
      </c>
      <c r="J20" s="239">
        <f t="shared" si="0"/>
        <v>43.449999999999996</v>
      </c>
      <c r="L20" s="267"/>
      <c r="M20" s="264"/>
    </row>
    <row r="21" spans="1:13" ht="26.4">
      <c r="A21" s="250">
        <v>14</v>
      </c>
      <c r="B21" s="234" t="s">
        <v>50</v>
      </c>
      <c r="C21" s="234" t="s">
        <v>165</v>
      </c>
      <c r="D21" s="252">
        <v>1255</v>
      </c>
      <c r="E21" s="269" t="s">
        <v>160</v>
      </c>
      <c r="F21" s="256">
        <v>7.516</v>
      </c>
      <c r="G21" s="251">
        <v>38.5</v>
      </c>
      <c r="H21" s="251">
        <v>57.87</v>
      </c>
      <c r="I21" s="239">
        <f t="shared" si="1"/>
        <v>13.65</v>
      </c>
      <c r="J21" s="239">
        <f t="shared" si="0"/>
        <v>71.52</v>
      </c>
      <c r="L21" s="267"/>
      <c r="M21" s="264"/>
    </row>
    <row r="22" spans="1:13" ht="26.4">
      <c r="A22" s="250">
        <v>15</v>
      </c>
      <c r="B22" s="234" t="s">
        <v>50</v>
      </c>
      <c r="C22" s="234" t="s">
        <v>165</v>
      </c>
      <c r="D22" s="252">
        <v>1255</v>
      </c>
      <c r="E22" s="269" t="s">
        <v>161</v>
      </c>
      <c r="F22" s="256">
        <v>7.52</v>
      </c>
      <c r="G22" s="251">
        <v>2</v>
      </c>
      <c r="H22" s="251">
        <v>7.52</v>
      </c>
      <c r="I22" s="239">
        <f t="shared" si="1"/>
        <v>1.77</v>
      </c>
      <c r="J22" s="239">
        <f t="shared" si="0"/>
        <v>9.2899999999999991</v>
      </c>
      <c r="L22" s="267"/>
      <c r="M22" s="264"/>
    </row>
    <row r="23" spans="1:13" ht="26.4">
      <c r="A23" s="250">
        <v>16</v>
      </c>
      <c r="B23" s="234" t="s">
        <v>51</v>
      </c>
      <c r="C23" s="234" t="s">
        <v>42</v>
      </c>
      <c r="D23" s="252">
        <v>1438</v>
      </c>
      <c r="E23" s="269" t="s">
        <v>160</v>
      </c>
      <c r="F23" s="256">
        <v>8.6150000000000002</v>
      </c>
      <c r="G23" s="251">
        <v>27.5</v>
      </c>
      <c r="H23" s="251">
        <v>47.379999999999995</v>
      </c>
      <c r="I23" s="239">
        <f t="shared" si="1"/>
        <v>11.18</v>
      </c>
      <c r="J23" s="239">
        <f t="shared" si="0"/>
        <v>58.559999999999995</v>
      </c>
      <c r="L23" s="267"/>
      <c r="M23" s="264"/>
    </row>
    <row r="24" spans="1:13" ht="26.4">
      <c r="A24" s="250">
        <v>17</v>
      </c>
      <c r="B24" s="234" t="s">
        <v>51</v>
      </c>
      <c r="C24" s="234" t="s">
        <v>42</v>
      </c>
      <c r="D24" s="252">
        <v>1438</v>
      </c>
      <c r="E24" s="269" t="s">
        <v>161</v>
      </c>
      <c r="F24" s="256">
        <v>8.6</v>
      </c>
      <c r="G24" s="251">
        <v>0.5</v>
      </c>
      <c r="H24" s="251">
        <v>2.15</v>
      </c>
      <c r="I24" s="239">
        <f>ROUND(H24*23.59%,2)</f>
        <v>0.51</v>
      </c>
      <c r="J24" s="239">
        <f t="shared" si="0"/>
        <v>2.66</v>
      </c>
      <c r="L24" s="267"/>
      <c r="M24" s="264"/>
    </row>
    <row r="25" spans="1:13" ht="26.4">
      <c r="A25" s="250">
        <v>18</v>
      </c>
      <c r="B25" s="234" t="s">
        <v>162</v>
      </c>
      <c r="C25" s="234" t="s">
        <v>44</v>
      </c>
      <c r="D25" s="252">
        <v>1542</v>
      </c>
      <c r="E25" s="269" t="s">
        <v>160</v>
      </c>
      <c r="F25" s="256">
        <v>9.2319999999999993</v>
      </c>
      <c r="G25" s="251">
        <v>11</v>
      </c>
      <c r="H25" s="251">
        <v>20.309999999999999</v>
      </c>
      <c r="I25" s="239">
        <f t="shared" si="1"/>
        <v>4.79</v>
      </c>
      <c r="J25" s="239">
        <f t="shared" si="0"/>
        <v>25.099999999999998</v>
      </c>
      <c r="L25" s="267"/>
      <c r="M25" s="264"/>
    </row>
    <row r="26" spans="1:13" ht="26.4">
      <c r="A26" s="250">
        <v>19</v>
      </c>
      <c r="B26" s="234" t="s">
        <v>65</v>
      </c>
      <c r="C26" s="234" t="s">
        <v>42</v>
      </c>
      <c r="D26" s="252">
        <v>1255</v>
      </c>
      <c r="E26" s="269" t="s">
        <v>160</v>
      </c>
      <c r="F26" s="256">
        <v>7.5149999999999997</v>
      </c>
      <c r="G26" s="251">
        <v>24</v>
      </c>
      <c r="H26" s="251">
        <v>36.07</v>
      </c>
      <c r="I26" s="239">
        <f t="shared" si="1"/>
        <v>8.51</v>
      </c>
      <c r="J26" s="239">
        <f t="shared" si="0"/>
        <v>44.58</v>
      </c>
      <c r="L26" s="267"/>
      <c r="M26" s="264"/>
    </row>
    <row r="27" spans="1:13" ht="26.4">
      <c r="A27" s="250">
        <v>20</v>
      </c>
      <c r="B27" s="234" t="s">
        <v>75</v>
      </c>
      <c r="C27" s="234" t="s">
        <v>42</v>
      </c>
      <c r="D27" s="252">
        <v>1255</v>
      </c>
      <c r="E27" s="269" t="s">
        <v>160</v>
      </c>
      <c r="F27" s="256">
        <v>7.5149999999999997</v>
      </c>
      <c r="G27" s="251">
        <v>50</v>
      </c>
      <c r="H27" s="251">
        <v>75.150000000000006</v>
      </c>
      <c r="I27" s="239">
        <f t="shared" si="1"/>
        <v>17.73</v>
      </c>
      <c r="J27" s="239">
        <f t="shared" si="0"/>
        <v>92.88000000000001</v>
      </c>
      <c r="L27" s="267"/>
      <c r="M27" s="264"/>
    </row>
    <row r="28" spans="1:13" ht="27.75" customHeight="1">
      <c r="A28" s="250">
        <v>21</v>
      </c>
      <c r="B28" s="234" t="s">
        <v>52</v>
      </c>
      <c r="C28" s="234" t="s">
        <v>53</v>
      </c>
      <c r="D28" s="252">
        <v>1083</v>
      </c>
      <c r="E28" s="269" t="s">
        <v>160</v>
      </c>
      <c r="F28" s="256">
        <v>6.4909999999999997</v>
      </c>
      <c r="G28" s="251">
        <v>65</v>
      </c>
      <c r="H28" s="251">
        <v>84.38000000000001</v>
      </c>
      <c r="I28" s="239">
        <f t="shared" si="1"/>
        <v>19.91</v>
      </c>
      <c r="J28" s="239">
        <f t="shared" si="0"/>
        <v>104.29</v>
      </c>
      <c r="L28" s="267"/>
      <c r="M28" s="264"/>
    </row>
    <row r="29" spans="1:13" ht="26.4">
      <c r="A29" s="250">
        <v>22</v>
      </c>
      <c r="B29" s="234" t="s">
        <v>39</v>
      </c>
      <c r="C29" s="234" t="s">
        <v>44</v>
      </c>
      <c r="D29" s="252">
        <v>1937</v>
      </c>
      <c r="E29" s="269" t="s">
        <v>160</v>
      </c>
      <c r="F29" s="256">
        <v>11.6</v>
      </c>
      <c r="G29" s="251">
        <v>24</v>
      </c>
      <c r="H29" s="251">
        <v>55.68</v>
      </c>
      <c r="I29" s="239">
        <f t="shared" si="1"/>
        <v>13.13</v>
      </c>
      <c r="J29" s="239">
        <f t="shared" si="0"/>
        <v>68.81</v>
      </c>
      <c r="L29" s="267"/>
      <c r="M29" s="264"/>
    </row>
    <row r="30" spans="1:13" ht="26.4">
      <c r="A30" s="250">
        <v>23</v>
      </c>
      <c r="B30" s="234" t="s">
        <v>81</v>
      </c>
      <c r="C30" s="234" t="s">
        <v>44</v>
      </c>
      <c r="D30" s="252">
        <v>1468</v>
      </c>
      <c r="E30" s="269" t="s">
        <v>160</v>
      </c>
      <c r="F30" s="256">
        <v>8.7989999999999995</v>
      </c>
      <c r="G30" s="251">
        <v>47</v>
      </c>
      <c r="H30" s="251">
        <v>82.71</v>
      </c>
      <c r="I30" s="239">
        <f t="shared" si="1"/>
        <v>19.510000000000002</v>
      </c>
      <c r="J30" s="239">
        <f t="shared" si="0"/>
        <v>102.22</v>
      </c>
      <c r="L30" s="267"/>
      <c r="M30" s="264"/>
    </row>
    <row r="31" spans="1:13" ht="26.4">
      <c r="A31" s="250">
        <v>24</v>
      </c>
      <c r="B31" s="234" t="s">
        <v>81</v>
      </c>
      <c r="C31" s="234" t="s">
        <v>44</v>
      </c>
      <c r="D31" s="252">
        <v>1468</v>
      </c>
      <c r="E31" s="269" t="s">
        <v>161</v>
      </c>
      <c r="F31" s="256">
        <v>8.8000000000000007</v>
      </c>
      <c r="G31" s="251">
        <v>0.5</v>
      </c>
      <c r="H31" s="251">
        <v>2.2000000000000002</v>
      </c>
      <c r="I31" s="239">
        <f>ROUNDUP(H31*23.59%,2)</f>
        <v>0.52</v>
      </c>
      <c r="J31" s="239">
        <f t="shared" si="0"/>
        <v>2.72</v>
      </c>
      <c r="L31" s="267"/>
      <c r="M31" s="264"/>
    </row>
    <row r="32" spans="1:13" ht="26.4">
      <c r="A32" s="250">
        <v>25</v>
      </c>
      <c r="B32" s="234" t="s">
        <v>162</v>
      </c>
      <c r="C32" s="234" t="s">
        <v>40</v>
      </c>
      <c r="D32" s="252">
        <v>1240</v>
      </c>
      <c r="E32" s="269" t="s">
        <v>160</v>
      </c>
      <c r="F32" s="256">
        <v>7.4249999999999998</v>
      </c>
      <c r="G32" s="251">
        <v>22</v>
      </c>
      <c r="H32" s="251">
        <v>32.67</v>
      </c>
      <c r="I32" s="239">
        <f t="shared" si="1"/>
        <v>7.71</v>
      </c>
      <c r="J32" s="239">
        <f t="shared" si="0"/>
        <v>40.380000000000003</v>
      </c>
      <c r="L32" s="267"/>
      <c r="M32" s="264"/>
    </row>
    <row r="33" spans="1:13" ht="26.4">
      <c r="A33" s="250">
        <v>26</v>
      </c>
      <c r="B33" s="234" t="s">
        <v>54</v>
      </c>
      <c r="C33" s="234" t="s">
        <v>42</v>
      </c>
      <c r="D33" s="252">
        <v>1255</v>
      </c>
      <c r="E33" s="269" t="s">
        <v>160</v>
      </c>
      <c r="F33" s="256">
        <v>7.5170000000000003</v>
      </c>
      <c r="G33" s="251">
        <v>68.5</v>
      </c>
      <c r="H33" s="251">
        <v>102.98</v>
      </c>
      <c r="I33" s="239">
        <f t="shared" si="1"/>
        <v>24.29</v>
      </c>
      <c r="J33" s="239">
        <f t="shared" si="0"/>
        <v>127.27000000000001</v>
      </c>
      <c r="L33" s="267"/>
      <c r="M33" s="264"/>
    </row>
    <row r="34" spans="1:13" ht="26.4">
      <c r="A34" s="250">
        <v>27</v>
      </c>
      <c r="B34" s="234" t="s">
        <v>54</v>
      </c>
      <c r="C34" s="234" t="s">
        <v>42</v>
      </c>
      <c r="D34" s="252">
        <v>1255</v>
      </c>
      <c r="E34" s="269" t="s">
        <v>161</v>
      </c>
      <c r="F34" s="256">
        <v>7.52</v>
      </c>
      <c r="G34" s="251">
        <v>0.5</v>
      </c>
      <c r="H34" s="251">
        <v>1.88</v>
      </c>
      <c r="I34" s="239">
        <f>ROUNDDOWN(H34*23.59%,2)</f>
        <v>0.44</v>
      </c>
      <c r="J34" s="239">
        <f t="shared" si="0"/>
        <v>2.3199999999999998</v>
      </c>
      <c r="L34" s="267"/>
      <c r="M34" s="264"/>
    </row>
    <row r="35" spans="1:13" ht="26.4">
      <c r="A35" s="250">
        <v>28</v>
      </c>
      <c r="B35" s="234" t="s">
        <v>55</v>
      </c>
      <c r="C35" s="234" t="s">
        <v>44</v>
      </c>
      <c r="D35" s="252">
        <v>1872</v>
      </c>
      <c r="E35" s="269" t="s">
        <v>160</v>
      </c>
      <c r="F35" s="256">
        <v>11.212</v>
      </c>
      <c r="G35" s="251">
        <v>13</v>
      </c>
      <c r="H35" s="251">
        <v>29.15</v>
      </c>
      <c r="I35" s="239">
        <f t="shared" si="1"/>
        <v>6.88</v>
      </c>
      <c r="J35" s="239">
        <f t="shared" si="0"/>
        <v>36.03</v>
      </c>
      <c r="L35" s="267"/>
      <c r="M35" s="264"/>
    </row>
    <row r="36" spans="1:13" ht="26.4">
      <c r="A36" s="250">
        <v>29</v>
      </c>
      <c r="B36" s="234" t="s">
        <v>56</v>
      </c>
      <c r="C36" s="234" t="s">
        <v>165</v>
      </c>
      <c r="D36" s="252">
        <v>1259</v>
      </c>
      <c r="E36" s="269" t="s">
        <v>160</v>
      </c>
      <c r="F36" s="256">
        <v>7.54</v>
      </c>
      <c r="G36" s="251">
        <v>24</v>
      </c>
      <c r="H36" s="251">
        <v>36.19</v>
      </c>
      <c r="I36" s="239">
        <f t="shared" si="1"/>
        <v>8.5399999999999991</v>
      </c>
      <c r="J36" s="239">
        <f t="shared" si="0"/>
        <v>44.73</v>
      </c>
      <c r="L36" s="267"/>
      <c r="M36" s="264"/>
    </row>
    <row r="37" spans="1:13" ht="26.4">
      <c r="A37" s="250">
        <v>30</v>
      </c>
      <c r="B37" s="234" t="s">
        <v>57</v>
      </c>
      <c r="C37" s="234" t="s">
        <v>166</v>
      </c>
      <c r="D37" s="252">
        <v>1903</v>
      </c>
      <c r="E37" s="269" t="s">
        <v>160</v>
      </c>
      <c r="F37" s="256">
        <v>11.396000000000001</v>
      </c>
      <c r="G37" s="251">
        <v>34</v>
      </c>
      <c r="H37" s="251">
        <v>77.489999999999995</v>
      </c>
      <c r="I37" s="239">
        <f t="shared" si="1"/>
        <v>18.28</v>
      </c>
      <c r="J37" s="239">
        <f t="shared" si="0"/>
        <v>95.77</v>
      </c>
      <c r="L37" s="267"/>
      <c r="M37" s="264"/>
    </row>
    <row r="38" spans="1:13" ht="26.4">
      <c r="A38" s="250">
        <v>31</v>
      </c>
      <c r="B38" s="234" t="s">
        <v>58</v>
      </c>
      <c r="C38" s="234" t="s">
        <v>40</v>
      </c>
      <c r="D38" s="252">
        <v>1532</v>
      </c>
      <c r="E38" s="269" t="s">
        <v>160</v>
      </c>
      <c r="F38" s="256">
        <v>9.1739999999999995</v>
      </c>
      <c r="G38" s="251">
        <v>21.5</v>
      </c>
      <c r="H38" s="251">
        <v>39.450000000000003</v>
      </c>
      <c r="I38" s="239">
        <f t="shared" si="1"/>
        <v>9.31</v>
      </c>
      <c r="J38" s="239">
        <f t="shared" si="0"/>
        <v>48.760000000000005</v>
      </c>
      <c r="L38" s="267"/>
      <c r="M38" s="264"/>
    </row>
    <row r="39" spans="1:13" ht="26.4">
      <c r="A39" s="250">
        <v>32</v>
      </c>
      <c r="B39" s="234" t="s">
        <v>58</v>
      </c>
      <c r="C39" s="234" t="s">
        <v>40</v>
      </c>
      <c r="D39" s="252">
        <v>1532</v>
      </c>
      <c r="E39" s="269" t="s">
        <v>161</v>
      </c>
      <c r="F39" s="256">
        <v>9.16</v>
      </c>
      <c r="G39" s="251">
        <v>0.5</v>
      </c>
      <c r="H39" s="251">
        <v>2.29</v>
      </c>
      <c r="I39" s="239">
        <f>ROUND(H39*23.59%,2)</f>
        <v>0.54</v>
      </c>
      <c r="J39" s="239">
        <f t="shared" si="0"/>
        <v>2.83</v>
      </c>
      <c r="L39" s="267"/>
      <c r="M39" s="264"/>
    </row>
    <row r="40" spans="1:13" ht="26.4">
      <c r="A40" s="250">
        <v>33</v>
      </c>
      <c r="B40" s="234" t="s">
        <v>80</v>
      </c>
      <c r="C40" s="234" t="s">
        <v>40</v>
      </c>
      <c r="D40" s="252">
        <v>1296</v>
      </c>
      <c r="E40" s="269" t="s">
        <v>160</v>
      </c>
      <c r="F40" s="256">
        <v>7.76</v>
      </c>
      <c r="G40" s="251">
        <v>37.5</v>
      </c>
      <c r="H40" s="251">
        <v>58.2</v>
      </c>
      <c r="I40" s="239">
        <f t="shared" si="1"/>
        <v>13.73</v>
      </c>
      <c r="J40" s="239">
        <f t="shared" si="0"/>
        <v>71.930000000000007</v>
      </c>
      <c r="L40" s="267"/>
      <c r="M40" s="264"/>
    </row>
    <row r="41" spans="1:13" ht="18" customHeight="1">
      <c r="A41" s="250">
        <v>34</v>
      </c>
      <c r="B41" s="234" t="s">
        <v>60</v>
      </c>
      <c r="C41" s="234" t="s">
        <v>42</v>
      </c>
      <c r="D41" s="252">
        <v>1240</v>
      </c>
      <c r="E41" s="269" t="s">
        <v>160</v>
      </c>
      <c r="F41" s="256">
        <v>7.431</v>
      </c>
      <c r="G41" s="251">
        <v>52</v>
      </c>
      <c r="H41" s="251">
        <v>77.28</v>
      </c>
      <c r="I41" s="239">
        <f>ROUND(H41*23.59%,2)+0.01</f>
        <v>18.240000000000002</v>
      </c>
      <c r="J41" s="239">
        <f t="shared" si="0"/>
        <v>95.52000000000001</v>
      </c>
      <c r="L41" s="267"/>
      <c r="M41" s="264"/>
    </row>
    <row r="42" spans="1:13" ht="26.4">
      <c r="A42" s="250">
        <v>35</v>
      </c>
      <c r="B42" s="234" t="s">
        <v>46</v>
      </c>
      <c r="C42" s="234" t="s">
        <v>40</v>
      </c>
      <c r="D42" s="252">
        <v>1240</v>
      </c>
      <c r="E42" s="269" t="s">
        <v>160</v>
      </c>
      <c r="F42" s="256">
        <v>7.4249999999999998</v>
      </c>
      <c r="G42" s="251">
        <v>12</v>
      </c>
      <c r="H42" s="251">
        <v>17.82</v>
      </c>
      <c r="I42" s="239">
        <f t="shared" si="1"/>
        <v>4.2</v>
      </c>
      <c r="J42" s="239">
        <f t="shared" si="0"/>
        <v>22.02</v>
      </c>
      <c r="L42" s="267"/>
      <c r="M42" s="264"/>
    </row>
    <row r="43" spans="1:13" ht="26.4">
      <c r="A43" s="250">
        <v>36</v>
      </c>
      <c r="B43" s="234" t="s">
        <v>51</v>
      </c>
      <c r="C43" s="234" t="s">
        <v>40</v>
      </c>
      <c r="D43" s="252">
        <v>1392</v>
      </c>
      <c r="E43" s="269" t="s">
        <v>160</v>
      </c>
      <c r="F43" s="256">
        <v>8.3350000000000009</v>
      </c>
      <c r="G43" s="251">
        <v>37.5</v>
      </c>
      <c r="H43" s="251">
        <v>62.51</v>
      </c>
      <c r="I43" s="239">
        <f t="shared" si="1"/>
        <v>14.75</v>
      </c>
      <c r="J43" s="239">
        <f t="shared" si="0"/>
        <v>77.259999999999991</v>
      </c>
      <c r="L43" s="267"/>
      <c r="M43" s="264"/>
    </row>
    <row r="44" spans="1:13" ht="26.4">
      <c r="A44" s="250">
        <v>37</v>
      </c>
      <c r="B44" s="234" t="s">
        <v>94</v>
      </c>
      <c r="C44" s="234" t="s">
        <v>44</v>
      </c>
      <c r="D44" s="252">
        <v>1486</v>
      </c>
      <c r="E44" s="269" t="s">
        <v>160</v>
      </c>
      <c r="F44" s="256">
        <v>8.8989999999999991</v>
      </c>
      <c r="G44" s="251">
        <v>34</v>
      </c>
      <c r="H44" s="251">
        <v>60.51</v>
      </c>
      <c r="I44" s="239">
        <f>ROUND(H44*23.59%,2)</f>
        <v>14.27</v>
      </c>
      <c r="J44" s="239">
        <f t="shared" si="0"/>
        <v>74.78</v>
      </c>
      <c r="L44" s="267"/>
      <c r="M44" s="264"/>
    </row>
    <row r="45" spans="1:13" ht="26.4">
      <c r="A45" s="250">
        <v>38</v>
      </c>
      <c r="B45" s="234" t="s">
        <v>94</v>
      </c>
      <c r="C45" s="234" t="s">
        <v>44</v>
      </c>
      <c r="D45" s="252">
        <v>1486</v>
      </c>
      <c r="E45" s="269" t="s">
        <v>161</v>
      </c>
      <c r="F45" s="256">
        <v>8.8800000000000008</v>
      </c>
      <c r="G45" s="251">
        <v>0.5</v>
      </c>
      <c r="H45" s="251">
        <v>2.2200000000000002</v>
      </c>
      <c r="I45" s="239">
        <f t="shared" si="1"/>
        <v>0.52</v>
      </c>
      <c r="J45" s="239">
        <f t="shared" si="0"/>
        <v>2.74</v>
      </c>
      <c r="L45" s="267"/>
      <c r="M45" s="264"/>
    </row>
    <row r="46" spans="1:13" ht="26.4">
      <c r="A46" s="250">
        <v>39</v>
      </c>
      <c r="B46" s="234" t="s">
        <v>61</v>
      </c>
      <c r="C46" s="234" t="s">
        <v>62</v>
      </c>
      <c r="D46" s="252">
        <v>1474</v>
      </c>
      <c r="E46" s="269" t="s">
        <v>160</v>
      </c>
      <c r="F46" s="256">
        <v>8.827</v>
      </c>
      <c r="G46" s="251">
        <v>26</v>
      </c>
      <c r="H46" s="251">
        <v>45.9</v>
      </c>
      <c r="I46" s="239">
        <f t="shared" si="1"/>
        <v>10.83</v>
      </c>
      <c r="J46" s="239">
        <f t="shared" si="0"/>
        <v>56.73</v>
      </c>
      <c r="L46" s="267"/>
      <c r="M46" s="264"/>
    </row>
    <row r="47" spans="1:13" ht="31.5" customHeight="1">
      <c r="A47" s="250">
        <v>40</v>
      </c>
      <c r="B47" s="234" t="s">
        <v>60</v>
      </c>
      <c r="C47" s="234" t="s">
        <v>40</v>
      </c>
      <c r="D47" s="252">
        <v>1176</v>
      </c>
      <c r="E47" s="269" t="s">
        <v>160</v>
      </c>
      <c r="F47" s="256">
        <v>7.0419999999999998</v>
      </c>
      <c r="G47" s="251">
        <v>36</v>
      </c>
      <c r="H47" s="251">
        <v>50.7</v>
      </c>
      <c r="I47" s="239">
        <f>ROUND(H47*23.59%,2)+0.01</f>
        <v>11.97</v>
      </c>
      <c r="J47" s="239">
        <f t="shared" si="0"/>
        <v>62.67</v>
      </c>
      <c r="L47" s="267"/>
      <c r="M47" s="264"/>
    </row>
    <row r="48" spans="1:13" ht="26.4">
      <c r="A48" s="250">
        <v>41</v>
      </c>
      <c r="B48" s="234" t="s">
        <v>64</v>
      </c>
      <c r="C48" s="234" t="s">
        <v>53</v>
      </c>
      <c r="D48" s="252">
        <v>1083</v>
      </c>
      <c r="E48" s="269" t="s">
        <v>160</v>
      </c>
      <c r="F48" s="256">
        <v>6.4850000000000003</v>
      </c>
      <c r="G48" s="251">
        <v>26</v>
      </c>
      <c r="H48" s="251">
        <v>33.72</v>
      </c>
      <c r="I48" s="239">
        <f t="shared" si="1"/>
        <v>7.95</v>
      </c>
      <c r="J48" s="239">
        <f t="shared" si="0"/>
        <v>41.67</v>
      </c>
      <c r="L48" s="267"/>
      <c r="M48" s="264"/>
    </row>
    <row r="49" spans="1:13" ht="26.4">
      <c r="A49" s="250">
        <v>42</v>
      </c>
      <c r="B49" s="234" t="s">
        <v>43</v>
      </c>
      <c r="C49" s="234" t="s">
        <v>42</v>
      </c>
      <c r="D49" s="252">
        <v>1464</v>
      </c>
      <c r="E49" s="269" t="s">
        <v>160</v>
      </c>
      <c r="F49" s="256">
        <v>8.7669999999999995</v>
      </c>
      <c r="G49" s="251">
        <v>24</v>
      </c>
      <c r="H49" s="251">
        <v>42.08</v>
      </c>
      <c r="I49" s="239">
        <f t="shared" si="1"/>
        <v>9.93</v>
      </c>
      <c r="J49" s="239">
        <f t="shared" si="0"/>
        <v>52.01</v>
      </c>
      <c r="L49" s="267"/>
      <c r="M49" s="264"/>
    </row>
    <row r="50" spans="1:13" ht="26.4">
      <c r="A50" s="250">
        <v>43</v>
      </c>
      <c r="B50" s="234" t="s">
        <v>59</v>
      </c>
      <c r="C50" s="234" t="s">
        <v>166</v>
      </c>
      <c r="D50" s="252">
        <v>1240</v>
      </c>
      <c r="E50" s="269" t="s">
        <v>160</v>
      </c>
      <c r="F50" s="256">
        <v>7.4249999999999998</v>
      </c>
      <c r="G50" s="251">
        <v>12</v>
      </c>
      <c r="H50" s="251">
        <v>17.82</v>
      </c>
      <c r="I50" s="239">
        <f t="shared" si="1"/>
        <v>4.2</v>
      </c>
      <c r="J50" s="239">
        <f t="shared" si="0"/>
        <v>22.02</v>
      </c>
      <c r="L50" s="267"/>
      <c r="M50" s="264"/>
    </row>
    <row r="51" spans="1:13" ht="26.4">
      <c r="A51" s="250">
        <v>44</v>
      </c>
      <c r="B51" s="234" t="s">
        <v>65</v>
      </c>
      <c r="C51" s="234" t="s">
        <v>40</v>
      </c>
      <c r="D51" s="252">
        <v>1220</v>
      </c>
      <c r="E51" s="269" t="s">
        <v>160</v>
      </c>
      <c r="F51" s="256">
        <v>7.3040000000000003</v>
      </c>
      <c r="G51" s="251">
        <v>24</v>
      </c>
      <c r="H51" s="251">
        <v>35.06</v>
      </c>
      <c r="I51" s="239">
        <f t="shared" si="1"/>
        <v>8.27</v>
      </c>
      <c r="J51" s="239">
        <f t="shared" si="0"/>
        <v>43.33</v>
      </c>
      <c r="L51" s="267"/>
      <c r="M51" s="264"/>
    </row>
    <row r="52" spans="1:13" ht="39.6">
      <c r="A52" s="250">
        <v>45</v>
      </c>
      <c r="B52" s="234" t="s">
        <v>66</v>
      </c>
      <c r="C52" s="234" t="s">
        <v>42</v>
      </c>
      <c r="D52" s="252">
        <v>1488</v>
      </c>
      <c r="E52" s="269" t="s">
        <v>160</v>
      </c>
      <c r="F52" s="256">
        <v>8.9109999999999996</v>
      </c>
      <c r="G52" s="251">
        <v>23.5</v>
      </c>
      <c r="H52" s="251">
        <v>41.88</v>
      </c>
      <c r="I52" s="239">
        <f t="shared" si="1"/>
        <v>9.8800000000000008</v>
      </c>
      <c r="J52" s="239">
        <f t="shared" si="0"/>
        <v>51.760000000000005</v>
      </c>
      <c r="L52" s="267"/>
      <c r="M52" s="264"/>
    </row>
    <row r="53" spans="1:13" ht="39.6">
      <c r="A53" s="250">
        <v>46</v>
      </c>
      <c r="B53" s="234" t="s">
        <v>66</v>
      </c>
      <c r="C53" s="234" t="s">
        <v>42</v>
      </c>
      <c r="D53" s="252">
        <v>1488</v>
      </c>
      <c r="E53" s="269" t="s">
        <v>161</v>
      </c>
      <c r="F53" s="256">
        <v>8.92</v>
      </c>
      <c r="G53" s="251">
        <v>0.5</v>
      </c>
      <c r="H53" s="251">
        <v>2.23</v>
      </c>
      <c r="I53" s="239">
        <f>ROUNDUP(H53*23.59%,2)</f>
        <v>0.53</v>
      </c>
      <c r="J53" s="239">
        <f t="shared" si="0"/>
        <v>2.76</v>
      </c>
      <c r="L53" s="267"/>
      <c r="M53" s="264"/>
    </row>
    <row r="54" spans="1:13" ht="26.4">
      <c r="A54" s="250">
        <v>47</v>
      </c>
      <c r="B54" s="234" t="s">
        <v>67</v>
      </c>
      <c r="C54" s="234" t="s">
        <v>42</v>
      </c>
      <c r="D54" s="252">
        <v>1279</v>
      </c>
      <c r="E54" s="269" t="s">
        <v>160</v>
      </c>
      <c r="F54" s="256">
        <v>7.6589999999999998</v>
      </c>
      <c r="G54" s="251">
        <v>37</v>
      </c>
      <c r="H54" s="251">
        <v>56.68</v>
      </c>
      <c r="I54" s="239">
        <f t="shared" si="1"/>
        <v>13.37</v>
      </c>
      <c r="J54" s="239">
        <f t="shared" si="0"/>
        <v>70.05</v>
      </c>
      <c r="L54" s="267"/>
      <c r="M54" s="264"/>
    </row>
    <row r="55" spans="1:13" ht="26.4">
      <c r="A55" s="250">
        <v>48</v>
      </c>
      <c r="B55" s="234" t="s">
        <v>57</v>
      </c>
      <c r="C55" s="234" t="s">
        <v>165</v>
      </c>
      <c r="D55" s="252">
        <v>1255</v>
      </c>
      <c r="E55" s="269" t="s">
        <v>160</v>
      </c>
      <c r="F55" s="256">
        <v>7.5149999999999997</v>
      </c>
      <c r="G55" s="251">
        <v>48</v>
      </c>
      <c r="H55" s="251">
        <v>72.14</v>
      </c>
      <c r="I55" s="239">
        <f t="shared" si="1"/>
        <v>17.02</v>
      </c>
      <c r="J55" s="239">
        <f t="shared" si="0"/>
        <v>89.16</v>
      </c>
      <c r="L55" s="267"/>
      <c r="M55" s="264"/>
    </row>
    <row r="56" spans="1:13" ht="26.4">
      <c r="A56" s="250">
        <v>49</v>
      </c>
      <c r="B56" s="234" t="s">
        <v>97</v>
      </c>
      <c r="C56" s="234" t="s">
        <v>40</v>
      </c>
      <c r="D56" s="252">
        <v>1220</v>
      </c>
      <c r="E56" s="269" t="s">
        <v>160</v>
      </c>
      <c r="F56" s="256">
        <v>7.3109999999999999</v>
      </c>
      <c r="G56" s="251">
        <v>62</v>
      </c>
      <c r="H56" s="251">
        <v>90.66</v>
      </c>
      <c r="I56" s="239">
        <f t="shared" si="1"/>
        <v>21.39</v>
      </c>
      <c r="J56" s="239">
        <f t="shared" si="0"/>
        <v>112.05</v>
      </c>
      <c r="L56" s="267"/>
      <c r="M56" s="264"/>
    </row>
    <row r="57" spans="1:13" ht="26.4">
      <c r="A57" s="250">
        <v>50</v>
      </c>
      <c r="B57" s="234" t="s">
        <v>67</v>
      </c>
      <c r="C57" s="234" t="s">
        <v>44</v>
      </c>
      <c r="D57" s="252">
        <v>1448</v>
      </c>
      <c r="E57" s="269" t="s">
        <v>160</v>
      </c>
      <c r="F57" s="256">
        <v>8.6709999999999994</v>
      </c>
      <c r="G57" s="251">
        <v>12</v>
      </c>
      <c r="H57" s="251">
        <v>20.81</v>
      </c>
      <c r="I57" s="239">
        <f t="shared" si="1"/>
        <v>4.91</v>
      </c>
      <c r="J57" s="239">
        <f t="shared" si="0"/>
        <v>25.72</v>
      </c>
      <c r="L57" s="267"/>
      <c r="M57" s="264"/>
    </row>
    <row r="58" spans="1:13" ht="26.4">
      <c r="A58" s="250">
        <v>51</v>
      </c>
      <c r="B58" s="234" t="s">
        <v>68</v>
      </c>
      <c r="C58" s="234" t="s">
        <v>40</v>
      </c>
      <c r="D58" s="252">
        <v>1240</v>
      </c>
      <c r="E58" s="269" t="s">
        <v>160</v>
      </c>
      <c r="F58" s="256">
        <v>7.4249999999999998</v>
      </c>
      <c r="G58" s="251">
        <v>48</v>
      </c>
      <c r="H58" s="251">
        <v>71.28</v>
      </c>
      <c r="I58" s="239">
        <f t="shared" si="1"/>
        <v>16.809999999999999</v>
      </c>
      <c r="J58" s="239">
        <f t="shared" si="0"/>
        <v>88.09</v>
      </c>
      <c r="L58" s="267"/>
      <c r="M58" s="264"/>
    </row>
    <row r="59" spans="1:13" ht="26.4">
      <c r="A59" s="250">
        <v>52</v>
      </c>
      <c r="B59" s="234" t="s">
        <v>68</v>
      </c>
      <c r="C59" s="234" t="s">
        <v>40</v>
      </c>
      <c r="D59" s="252">
        <v>1240</v>
      </c>
      <c r="E59" s="269" t="s">
        <v>161</v>
      </c>
      <c r="F59" s="256">
        <v>7.4269999999999996</v>
      </c>
      <c r="G59" s="251">
        <v>1.5</v>
      </c>
      <c r="H59" s="251">
        <v>5.57</v>
      </c>
      <c r="I59" s="239">
        <f t="shared" si="1"/>
        <v>1.31</v>
      </c>
      <c r="J59" s="239">
        <f t="shared" si="0"/>
        <v>6.8800000000000008</v>
      </c>
      <c r="L59" s="267"/>
      <c r="M59" s="264"/>
    </row>
    <row r="60" spans="1:13" ht="26.4">
      <c r="A60" s="250">
        <v>53</v>
      </c>
      <c r="B60" s="234" t="s">
        <v>100</v>
      </c>
      <c r="C60" s="234" t="s">
        <v>53</v>
      </c>
      <c r="D60" s="252">
        <v>1203</v>
      </c>
      <c r="E60" s="269" t="s">
        <v>160</v>
      </c>
      <c r="F60" s="256">
        <v>7.21</v>
      </c>
      <c r="G60" s="251">
        <v>62</v>
      </c>
      <c r="H60" s="251">
        <v>89.399999999999991</v>
      </c>
      <c r="I60" s="239">
        <f t="shared" si="1"/>
        <v>21.09</v>
      </c>
      <c r="J60" s="239">
        <f t="shared" si="0"/>
        <v>110.49</v>
      </c>
      <c r="L60" s="267"/>
      <c r="M60" s="264"/>
    </row>
    <row r="61" spans="1:13" ht="26.4">
      <c r="A61" s="250">
        <v>54</v>
      </c>
      <c r="B61" s="234" t="s">
        <v>67</v>
      </c>
      <c r="C61" s="234" t="s">
        <v>53</v>
      </c>
      <c r="D61" s="252">
        <v>1083</v>
      </c>
      <c r="E61" s="269" t="s">
        <v>160</v>
      </c>
      <c r="F61" s="256">
        <v>6.4850000000000003</v>
      </c>
      <c r="G61" s="251">
        <v>49.5</v>
      </c>
      <c r="H61" s="251">
        <v>64.2</v>
      </c>
      <c r="I61" s="239">
        <f t="shared" si="1"/>
        <v>15.14</v>
      </c>
      <c r="J61" s="239">
        <f t="shared" si="0"/>
        <v>79.34</v>
      </c>
      <c r="L61" s="267"/>
      <c r="M61" s="264"/>
    </row>
    <row r="62" spans="1:13" ht="26.4">
      <c r="A62" s="250">
        <v>55</v>
      </c>
      <c r="B62" s="234" t="s">
        <v>76</v>
      </c>
      <c r="C62" s="234" t="s">
        <v>40</v>
      </c>
      <c r="D62" s="252">
        <v>1412</v>
      </c>
      <c r="E62" s="269" t="s">
        <v>160</v>
      </c>
      <c r="F62" s="256">
        <v>8.4550000000000001</v>
      </c>
      <c r="G62" s="251">
        <v>10</v>
      </c>
      <c r="H62" s="251">
        <v>16.91</v>
      </c>
      <c r="I62" s="239">
        <f t="shared" si="1"/>
        <v>3.99</v>
      </c>
      <c r="J62" s="239">
        <f t="shared" si="0"/>
        <v>20.9</v>
      </c>
      <c r="L62" s="267"/>
      <c r="M62" s="264"/>
    </row>
    <row r="63" spans="1:13" ht="26.4">
      <c r="A63" s="250">
        <v>56</v>
      </c>
      <c r="B63" s="234" t="s">
        <v>48</v>
      </c>
      <c r="C63" s="234" t="s">
        <v>42</v>
      </c>
      <c r="D63" s="252">
        <v>1279</v>
      </c>
      <c r="E63" s="269" t="s">
        <v>160</v>
      </c>
      <c r="F63" s="256">
        <v>7.6589999999999998</v>
      </c>
      <c r="G63" s="251">
        <v>40.5</v>
      </c>
      <c r="H63" s="251">
        <v>62.04</v>
      </c>
      <c r="I63" s="239">
        <f t="shared" si="1"/>
        <v>14.64</v>
      </c>
      <c r="J63" s="239">
        <f t="shared" si="0"/>
        <v>76.680000000000007</v>
      </c>
      <c r="L63" s="267"/>
      <c r="M63" s="264"/>
    </row>
    <row r="64" spans="1:13" ht="15.75" customHeight="1">
      <c r="A64" s="250">
        <v>57</v>
      </c>
      <c r="B64" s="234" t="s">
        <v>63</v>
      </c>
      <c r="C64" s="234" t="s">
        <v>44</v>
      </c>
      <c r="D64" s="252">
        <v>1313</v>
      </c>
      <c r="E64" s="269" t="s">
        <v>160</v>
      </c>
      <c r="F64" s="256">
        <v>7.8710000000000004</v>
      </c>
      <c r="G64" s="251">
        <v>39</v>
      </c>
      <c r="H64" s="251">
        <v>61.39</v>
      </c>
      <c r="I64" s="239">
        <f t="shared" si="1"/>
        <v>14.48</v>
      </c>
      <c r="J64" s="239">
        <f t="shared" si="0"/>
        <v>75.87</v>
      </c>
      <c r="L64" s="267"/>
      <c r="M64" s="264"/>
    </row>
    <row r="65" spans="1:13" ht="26.4">
      <c r="A65" s="250">
        <v>58</v>
      </c>
      <c r="B65" s="234" t="s">
        <v>48</v>
      </c>
      <c r="C65" s="234" t="s">
        <v>42</v>
      </c>
      <c r="D65" s="252">
        <v>1255</v>
      </c>
      <c r="E65" s="269" t="s">
        <v>160</v>
      </c>
      <c r="F65" s="256">
        <v>7.5250000000000004</v>
      </c>
      <c r="G65" s="251">
        <v>80</v>
      </c>
      <c r="H65" s="251">
        <v>120.4</v>
      </c>
      <c r="I65" s="239">
        <f t="shared" si="1"/>
        <v>28.4</v>
      </c>
      <c r="J65" s="239">
        <f t="shared" si="0"/>
        <v>148.80000000000001</v>
      </c>
      <c r="L65" s="267"/>
      <c r="M65" s="264"/>
    </row>
    <row r="66" spans="1:13" ht="26.4">
      <c r="A66" s="250">
        <v>59</v>
      </c>
      <c r="B66" s="234" t="s">
        <v>55</v>
      </c>
      <c r="C66" s="234" t="s">
        <v>40</v>
      </c>
      <c r="D66" s="252">
        <v>1392</v>
      </c>
      <c r="E66" s="269" t="s">
        <v>160</v>
      </c>
      <c r="F66" s="256">
        <v>8.3460000000000001</v>
      </c>
      <c r="G66" s="251">
        <v>34.5</v>
      </c>
      <c r="H66" s="251">
        <v>57.59</v>
      </c>
      <c r="I66" s="239">
        <f t="shared" si="1"/>
        <v>13.59</v>
      </c>
      <c r="J66" s="239">
        <f t="shared" si="0"/>
        <v>71.180000000000007</v>
      </c>
      <c r="L66" s="267"/>
      <c r="M66" s="264"/>
    </row>
    <row r="67" spans="1:13" ht="26.4">
      <c r="A67" s="250">
        <v>60</v>
      </c>
      <c r="B67" s="234" t="s">
        <v>69</v>
      </c>
      <c r="C67" s="234" t="s">
        <v>165</v>
      </c>
      <c r="D67" s="252">
        <v>1279</v>
      </c>
      <c r="E67" s="269" t="s">
        <v>160</v>
      </c>
      <c r="F67" s="256">
        <v>7.6589999999999998</v>
      </c>
      <c r="G67" s="251">
        <v>27</v>
      </c>
      <c r="H67" s="251">
        <v>41.36</v>
      </c>
      <c r="I67" s="239">
        <f t="shared" si="1"/>
        <v>9.76</v>
      </c>
      <c r="J67" s="239">
        <f t="shared" si="0"/>
        <v>51.12</v>
      </c>
      <c r="L67" s="267"/>
      <c r="M67" s="264"/>
    </row>
    <row r="68" spans="1:13" ht="26.4">
      <c r="A68" s="250">
        <v>61</v>
      </c>
      <c r="B68" s="234" t="s">
        <v>65</v>
      </c>
      <c r="C68" s="234" t="s">
        <v>40</v>
      </c>
      <c r="D68" s="252">
        <v>1263</v>
      </c>
      <c r="E68" s="269" t="s">
        <v>160</v>
      </c>
      <c r="F68" s="256">
        <v>7.5910000000000002</v>
      </c>
      <c r="G68" s="251">
        <v>16</v>
      </c>
      <c r="H68" s="251">
        <v>24.290000000000003</v>
      </c>
      <c r="I68" s="239">
        <f t="shared" si="1"/>
        <v>5.73</v>
      </c>
      <c r="J68" s="239">
        <f t="shared" si="0"/>
        <v>30.020000000000003</v>
      </c>
      <c r="L68" s="267"/>
      <c r="M68" s="264"/>
    </row>
    <row r="69" spans="1:13" ht="26.4">
      <c r="A69" s="250">
        <v>62</v>
      </c>
      <c r="B69" s="234" t="s">
        <v>59</v>
      </c>
      <c r="C69" s="234" t="s">
        <v>165</v>
      </c>
      <c r="D69" s="252">
        <v>1235</v>
      </c>
      <c r="E69" s="269" t="s">
        <v>160</v>
      </c>
      <c r="F69" s="256">
        <v>7.3949999999999996</v>
      </c>
      <c r="G69" s="251">
        <v>49</v>
      </c>
      <c r="H69" s="251">
        <v>72.47</v>
      </c>
      <c r="I69" s="239">
        <f t="shared" si="1"/>
        <v>17.100000000000001</v>
      </c>
      <c r="J69" s="239">
        <f t="shared" si="0"/>
        <v>89.57</v>
      </c>
      <c r="L69" s="267"/>
      <c r="M69" s="264"/>
    </row>
    <row r="70" spans="1:13" ht="26.4">
      <c r="A70" s="250">
        <v>63</v>
      </c>
      <c r="B70" s="234" t="s">
        <v>59</v>
      </c>
      <c r="C70" s="234" t="s">
        <v>165</v>
      </c>
      <c r="D70" s="252">
        <v>1235</v>
      </c>
      <c r="E70" s="269" t="s">
        <v>161</v>
      </c>
      <c r="F70" s="256">
        <v>7.4</v>
      </c>
      <c r="G70" s="251">
        <v>1</v>
      </c>
      <c r="H70" s="251">
        <v>3.7</v>
      </c>
      <c r="I70" s="239">
        <f t="shared" si="1"/>
        <v>0.87</v>
      </c>
      <c r="J70" s="239">
        <f t="shared" si="0"/>
        <v>4.57</v>
      </c>
      <c r="L70" s="267"/>
      <c r="M70" s="264"/>
    </row>
    <row r="71" spans="1:13" ht="39.6">
      <c r="A71" s="250">
        <v>64</v>
      </c>
      <c r="B71" s="234" t="s">
        <v>66</v>
      </c>
      <c r="C71" s="234" t="s">
        <v>42</v>
      </c>
      <c r="D71" s="252">
        <v>1488</v>
      </c>
      <c r="E71" s="269" t="s">
        <v>160</v>
      </c>
      <c r="F71" s="256">
        <v>8.91</v>
      </c>
      <c r="G71" s="251">
        <v>19.5</v>
      </c>
      <c r="H71" s="251">
        <v>34.75</v>
      </c>
      <c r="I71" s="239">
        <f>ROUND(H71*23.59%,2)</f>
        <v>8.1999999999999993</v>
      </c>
      <c r="J71" s="239">
        <f t="shared" si="0"/>
        <v>42.95</v>
      </c>
      <c r="L71" s="267"/>
      <c r="M71" s="264"/>
    </row>
    <row r="72" spans="1:13" ht="39.6">
      <c r="A72" s="250">
        <v>65</v>
      </c>
      <c r="B72" s="234" t="s">
        <v>66</v>
      </c>
      <c r="C72" s="234" t="s">
        <v>42</v>
      </c>
      <c r="D72" s="252">
        <v>1488</v>
      </c>
      <c r="E72" s="269" t="s">
        <v>161</v>
      </c>
      <c r="F72" s="256">
        <v>8.92</v>
      </c>
      <c r="G72" s="251">
        <v>0.5</v>
      </c>
      <c r="H72" s="251">
        <v>2.23</v>
      </c>
      <c r="I72" s="239">
        <f t="shared" si="1"/>
        <v>0.53</v>
      </c>
      <c r="J72" s="239">
        <f t="shared" ref="J72:J135" si="2">H72+I72</f>
        <v>2.76</v>
      </c>
      <c r="L72" s="267"/>
      <c r="M72" s="264"/>
    </row>
    <row r="73" spans="1:13" ht="39.6">
      <c r="A73" s="250">
        <v>66</v>
      </c>
      <c r="B73" s="234" t="s">
        <v>37</v>
      </c>
      <c r="C73" s="234" t="s">
        <v>89</v>
      </c>
      <c r="D73" s="252">
        <v>1903</v>
      </c>
      <c r="E73" s="269" t="s">
        <v>160</v>
      </c>
      <c r="F73" s="256">
        <v>11.396000000000001</v>
      </c>
      <c r="G73" s="251">
        <v>25</v>
      </c>
      <c r="H73" s="251">
        <v>56.98</v>
      </c>
      <c r="I73" s="239">
        <f t="shared" ref="I73:I136" si="3">ROUND(H73*23.59%,2)</f>
        <v>13.44</v>
      </c>
      <c r="J73" s="239">
        <f t="shared" si="2"/>
        <v>70.42</v>
      </c>
      <c r="L73" s="267"/>
      <c r="M73" s="264"/>
    </row>
    <row r="74" spans="1:13" ht="26.4">
      <c r="A74" s="250">
        <v>67</v>
      </c>
      <c r="B74" s="234" t="s">
        <v>68</v>
      </c>
      <c r="C74" s="234" t="s">
        <v>42</v>
      </c>
      <c r="D74" s="252">
        <v>1279</v>
      </c>
      <c r="E74" s="269" t="s">
        <v>160</v>
      </c>
      <c r="F74" s="256">
        <v>7.6589999999999998</v>
      </c>
      <c r="G74" s="251">
        <v>56</v>
      </c>
      <c r="H74" s="251">
        <v>85.78</v>
      </c>
      <c r="I74" s="239">
        <f t="shared" si="3"/>
        <v>20.239999999999998</v>
      </c>
      <c r="J74" s="239">
        <f t="shared" si="2"/>
        <v>106.02</v>
      </c>
      <c r="L74" s="267"/>
      <c r="M74" s="264"/>
    </row>
    <row r="75" spans="1:13" s="80" customFormat="1" ht="26.4">
      <c r="A75" s="250">
        <v>68</v>
      </c>
      <c r="B75" s="258" t="s">
        <v>68</v>
      </c>
      <c r="C75" s="258" t="s">
        <v>42</v>
      </c>
      <c r="D75" s="259">
        <v>1279</v>
      </c>
      <c r="E75" s="278" t="s">
        <v>161</v>
      </c>
      <c r="F75" s="256">
        <v>7.657</v>
      </c>
      <c r="G75" s="260">
        <v>3.5</v>
      </c>
      <c r="H75" s="260">
        <v>13.4</v>
      </c>
      <c r="I75" s="239">
        <f t="shared" si="3"/>
        <v>3.16</v>
      </c>
      <c r="J75" s="239">
        <f t="shared" si="2"/>
        <v>16.560000000000002</v>
      </c>
      <c r="L75" s="267"/>
      <c r="M75" s="264"/>
    </row>
    <row r="76" spans="1:13" ht="26.4">
      <c r="A76" s="250">
        <v>69</v>
      </c>
      <c r="B76" s="234" t="s">
        <v>70</v>
      </c>
      <c r="C76" s="234" t="s">
        <v>44</v>
      </c>
      <c r="D76" s="252">
        <v>1268</v>
      </c>
      <c r="E76" s="269" t="s">
        <v>160</v>
      </c>
      <c r="F76" s="256">
        <v>7.5919999999999996</v>
      </c>
      <c r="G76" s="251">
        <v>12.5</v>
      </c>
      <c r="H76" s="251">
        <v>18.98</v>
      </c>
      <c r="I76" s="239">
        <f t="shared" si="3"/>
        <v>4.4800000000000004</v>
      </c>
      <c r="J76" s="239">
        <f t="shared" si="2"/>
        <v>23.46</v>
      </c>
      <c r="L76" s="267"/>
      <c r="M76" s="264"/>
    </row>
    <row r="77" spans="1:13" ht="26.4">
      <c r="A77" s="250">
        <v>70</v>
      </c>
      <c r="B77" s="234" t="s">
        <v>46</v>
      </c>
      <c r="C77" s="234" t="s">
        <v>42</v>
      </c>
      <c r="D77" s="252">
        <v>1255</v>
      </c>
      <c r="E77" s="269" t="s">
        <v>160</v>
      </c>
      <c r="F77" s="256">
        <v>7.5149999999999997</v>
      </c>
      <c r="G77" s="251">
        <v>13</v>
      </c>
      <c r="H77" s="251">
        <v>19.54</v>
      </c>
      <c r="I77" s="239">
        <f t="shared" si="3"/>
        <v>4.6100000000000003</v>
      </c>
      <c r="J77" s="239">
        <f t="shared" si="2"/>
        <v>24.15</v>
      </c>
      <c r="L77" s="267"/>
      <c r="M77" s="264"/>
    </row>
    <row r="78" spans="1:13" ht="26.4">
      <c r="A78" s="250">
        <v>71</v>
      </c>
      <c r="B78" s="234" t="s">
        <v>97</v>
      </c>
      <c r="C78" s="234" t="s">
        <v>42</v>
      </c>
      <c r="D78" s="252">
        <v>1464</v>
      </c>
      <c r="E78" s="269" t="s">
        <v>160</v>
      </c>
      <c r="F78" s="256">
        <v>8.766</v>
      </c>
      <c r="G78" s="251">
        <v>50</v>
      </c>
      <c r="H78" s="251">
        <v>87.66</v>
      </c>
      <c r="I78" s="239">
        <f t="shared" si="3"/>
        <v>20.68</v>
      </c>
      <c r="J78" s="239">
        <f t="shared" si="2"/>
        <v>108.34</v>
      </c>
      <c r="L78" s="267"/>
      <c r="M78" s="264"/>
    </row>
    <row r="79" spans="1:13" ht="26.4">
      <c r="A79" s="250">
        <v>72</v>
      </c>
      <c r="B79" s="234" t="s">
        <v>70</v>
      </c>
      <c r="C79" s="234" t="s">
        <v>42</v>
      </c>
      <c r="D79" s="252">
        <v>1235</v>
      </c>
      <c r="E79" s="269" t="s">
        <v>160</v>
      </c>
      <c r="F79" s="256">
        <v>7.4009999999999998</v>
      </c>
      <c r="G79" s="251">
        <v>61.5</v>
      </c>
      <c r="H79" s="251">
        <v>91.03</v>
      </c>
      <c r="I79" s="239">
        <f t="shared" si="3"/>
        <v>21.47</v>
      </c>
      <c r="J79" s="239">
        <f t="shared" si="2"/>
        <v>112.5</v>
      </c>
      <c r="L79" s="267"/>
      <c r="M79" s="264"/>
    </row>
    <row r="80" spans="1:13" ht="26.4">
      <c r="A80" s="250">
        <v>73</v>
      </c>
      <c r="B80" s="234" t="s">
        <v>41</v>
      </c>
      <c r="C80" s="234" t="s">
        <v>42</v>
      </c>
      <c r="D80" s="252">
        <v>1255</v>
      </c>
      <c r="E80" s="269" t="s">
        <v>160</v>
      </c>
      <c r="F80" s="256">
        <v>7.5149999999999997</v>
      </c>
      <c r="G80" s="251">
        <v>37</v>
      </c>
      <c r="H80" s="251">
        <v>55.61</v>
      </c>
      <c r="I80" s="239">
        <f t="shared" si="3"/>
        <v>13.12</v>
      </c>
      <c r="J80" s="239">
        <f t="shared" si="2"/>
        <v>68.73</v>
      </c>
      <c r="L80" s="267"/>
      <c r="M80" s="264"/>
    </row>
    <row r="81" spans="1:13" ht="26.4">
      <c r="A81" s="250">
        <v>74</v>
      </c>
      <c r="B81" s="234" t="s">
        <v>41</v>
      </c>
      <c r="C81" s="234" t="s">
        <v>42</v>
      </c>
      <c r="D81" s="252">
        <v>1255</v>
      </c>
      <c r="E81" s="269" t="s">
        <v>161</v>
      </c>
      <c r="F81" s="256">
        <v>7.52</v>
      </c>
      <c r="G81" s="251">
        <v>1</v>
      </c>
      <c r="H81" s="251">
        <v>3.76</v>
      </c>
      <c r="I81" s="239">
        <f t="shared" si="3"/>
        <v>0.89</v>
      </c>
      <c r="J81" s="239">
        <f t="shared" si="2"/>
        <v>4.6499999999999995</v>
      </c>
      <c r="L81" s="267"/>
      <c r="M81" s="264"/>
    </row>
    <row r="82" spans="1:13" ht="26.4">
      <c r="A82" s="250">
        <v>75</v>
      </c>
      <c r="B82" s="234" t="s">
        <v>71</v>
      </c>
      <c r="C82" s="234" t="s">
        <v>167</v>
      </c>
      <c r="D82" s="252">
        <v>1412</v>
      </c>
      <c r="E82" s="269" t="s">
        <v>160</v>
      </c>
      <c r="F82" s="256">
        <v>8.4559999999999995</v>
      </c>
      <c r="G82" s="251">
        <v>36</v>
      </c>
      <c r="H82" s="251">
        <v>60.88</v>
      </c>
      <c r="I82" s="239">
        <f t="shared" si="3"/>
        <v>14.36</v>
      </c>
      <c r="J82" s="239">
        <f t="shared" si="2"/>
        <v>75.240000000000009</v>
      </c>
      <c r="L82" s="267"/>
      <c r="M82" s="264"/>
    </row>
    <row r="83" spans="1:13" ht="26.4">
      <c r="A83" s="250">
        <v>76</v>
      </c>
      <c r="B83" s="234" t="s">
        <v>72</v>
      </c>
      <c r="C83" s="234" t="s">
        <v>42</v>
      </c>
      <c r="D83" s="252">
        <v>1508</v>
      </c>
      <c r="E83" s="269" t="s">
        <v>160</v>
      </c>
      <c r="F83" s="256">
        <v>9.0289999999999999</v>
      </c>
      <c r="G83" s="251">
        <v>12</v>
      </c>
      <c r="H83" s="251">
        <v>21.67</v>
      </c>
      <c r="I83" s="239">
        <f t="shared" si="3"/>
        <v>5.1100000000000003</v>
      </c>
      <c r="J83" s="239">
        <f t="shared" si="2"/>
        <v>26.78</v>
      </c>
      <c r="L83" s="267"/>
      <c r="M83" s="264"/>
    </row>
    <row r="84" spans="1:13" ht="26.4">
      <c r="A84" s="250">
        <v>77</v>
      </c>
      <c r="B84" s="234" t="s">
        <v>67</v>
      </c>
      <c r="C84" s="234" t="s">
        <v>42</v>
      </c>
      <c r="D84" s="252">
        <v>1279</v>
      </c>
      <c r="E84" s="269" t="s">
        <v>160</v>
      </c>
      <c r="F84" s="256">
        <v>7.6589999999999998</v>
      </c>
      <c r="G84" s="251">
        <v>37</v>
      </c>
      <c r="H84" s="251">
        <v>56.68</v>
      </c>
      <c r="I84" s="239">
        <f t="shared" si="3"/>
        <v>13.37</v>
      </c>
      <c r="J84" s="239">
        <f t="shared" si="2"/>
        <v>70.05</v>
      </c>
      <c r="L84" s="267"/>
      <c r="M84" s="264"/>
    </row>
    <row r="85" spans="1:13" ht="26.4">
      <c r="A85" s="250">
        <v>78</v>
      </c>
      <c r="B85" s="234" t="s">
        <v>65</v>
      </c>
      <c r="C85" s="234" t="s">
        <v>40</v>
      </c>
      <c r="D85" s="252">
        <v>1200</v>
      </c>
      <c r="E85" s="269" t="s">
        <v>160</v>
      </c>
      <c r="F85" s="256">
        <v>7.202</v>
      </c>
      <c r="G85" s="251">
        <v>24</v>
      </c>
      <c r="H85" s="251">
        <v>34.57</v>
      </c>
      <c r="I85" s="239">
        <f t="shared" si="3"/>
        <v>8.16</v>
      </c>
      <c r="J85" s="239">
        <f t="shared" si="2"/>
        <v>42.730000000000004</v>
      </c>
      <c r="L85" s="267"/>
      <c r="M85" s="264"/>
    </row>
    <row r="86" spans="1:13" ht="26.4">
      <c r="A86" s="250">
        <v>79</v>
      </c>
      <c r="B86" s="234" t="s">
        <v>73</v>
      </c>
      <c r="C86" s="234" t="s">
        <v>40</v>
      </c>
      <c r="D86" s="252">
        <v>1507</v>
      </c>
      <c r="E86" s="269" t="s">
        <v>160</v>
      </c>
      <c r="F86" s="256">
        <v>9.0239999999999991</v>
      </c>
      <c r="G86" s="251">
        <v>12.5</v>
      </c>
      <c r="H86" s="251">
        <v>22.56</v>
      </c>
      <c r="I86" s="239">
        <f>ROUND(H86*23.59%,2)</f>
        <v>5.32</v>
      </c>
      <c r="J86" s="239">
        <f t="shared" si="2"/>
        <v>27.88</v>
      </c>
      <c r="L86" s="267"/>
      <c r="M86" s="264"/>
    </row>
    <row r="87" spans="1:13" ht="26.4">
      <c r="A87" s="250">
        <v>80</v>
      </c>
      <c r="B87" s="234" t="s">
        <v>73</v>
      </c>
      <c r="C87" s="234" t="s">
        <v>40</v>
      </c>
      <c r="D87" s="252">
        <v>1412</v>
      </c>
      <c r="E87" s="269" t="s">
        <v>160</v>
      </c>
      <c r="F87" s="256">
        <v>8.4559999999999995</v>
      </c>
      <c r="G87" s="251">
        <v>35</v>
      </c>
      <c r="H87" s="251">
        <v>59.19</v>
      </c>
      <c r="I87" s="239">
        <f t="shared" si="3"/>
        <v>13.96</v>
      </c>
      <c r="J87" s="239">
        <f t="shared" si="2"/>
        <v>73.150000000000006</v>
      </c>
      <c r="L87" s="267"/>
      <c r="M87" s="264"/>
    </row>
    <row r="88" spans="1:13" ht="26.4">
      <c r="A88" s="250">
        <v>81</v>
      </c>
      <c r="B88" s="234" t="s">
        <v>73</v>
      </c>
      <c r="C88" s="234" t="s">
        <v>40</v>
      </c>
      <c r="D88" s="252">
        <v>1412</v>
      </c>
      <c r="E88" s="269" t="s">
        <v>161</v>
      </c>
      <c r="F88" s="256">
        <v>8.4600000000000009</v>
      </c>
      <c r="G88" s="251">
        <v>1</v>
      </c>
      <c r="H88" s="251">
        <v>4.2300000000000004</v>
      </c>
      <c r="I88" s="239">
        <f t="shared" si="3"/>
        <v>1</v>
      </c>
      <c r="J88" s="239">
        <f t="shared" si="2"/>
        <v>5.23</v>
      </c>
      <c r="L88" s="267"/>
      <c r="M88" s="264"/>
    </row>
    <row r="89" spans="1:13" ht="26.4">
      <c r="A89" s="250">
        <v>82</v>
      </c>
      <c r="B89" s="234" t="s">
        <v>100</v>
      </c>
      <c r="C89" s="234" t="s">
        <v>42</v>
      </c>
      <c r="D89" s="252">
        <v>1235</v>
      </c>
      <c r="E89" s="269" t="s">
        <v>160</v>
      </c>
      <c r="F89" s="256">
        <v>7.4020000000000001</v>
      </c>
      <c r="G89" s="251">
        <v>48</v>
      </c>
      <c r="H89" s="251">
        <v>71.06</v>
      </c>
      <c r="I89" s="239">
        <f t="shared" si="3"/>
        <v>16.760000000000002</v>
      </c>
      <c r="J89" s="239">
        <f t="shared" si="2"/>
        <v>87.820000000000007</v>
      </c>
      <c r="L89" s="267"/>
      <c r="M89" s="264"/>
    </row>
    <row r="90" spans="1:13" ht="26.4">
      <c r="A90" s="250">
        <v>83</v>
      </c>
      <c r="B90" s="234" t="s">
        <v>100</v>
      </c>
      <c r="C90" s="234" t="s">
        <v>42</v>
      </c>
      <c r="D90" s="252">
        <v>1235</v>
      </c>
      <c r="E90" s="269" t="s">
        <v>161</v>
      </c>
      <c r="F90" s="256">
        <v>7.4</v>
      </c>
      <c r="G90" s="251">
        <v>0.5</v>
      </c>
      <c r="H90" s="251">
        <v>1.85</v>
      </c>
      <c r="I90" s="239">
        <f t="shared" si="3"/>
        <v>0.44</v>
      </c>
      <c r="J90" s="239">
        <f t="shared" si="2"/>
        <v>2.29</v>
      </c>
      <c r="L90" s="267"/>
      <c r="M90" s="264"/>
    </row>
    <row r="91" spans="1:13" ht="26.4">
      <c r="A91" s="250">
        <v>84</v>
      </c>
      <c r="B91" s="234" t="s">
        <v>75</v>
      </c>
      <c r="C91" s="234" t="s">
        <v>42</v>
      </c>
      <c r="D91" s="252">
        <v>1255</v>
      </c>
      <c r="E91" s="269" t="s">
        <v>160</v>
      </c>
      <c r="F91" s="256">
        <v>7.5140000000000002</v>
      </c>
      <c r="G91" s="251">
        <v>38</v>
      </c>
      <c r="H91" s="251">
        <v>57.11</v>
      </c>
      <c r="I91" s="239">
        <f t="shared" si="3"/>
        <v>13.47</v>
      </c>
      <c r="J91" s="239">
        <f t="shared" si="2"/>
        <v>70.58</v>
      </c>
      <c r="L91" s="267"/>
      <c r="M91" s="264"/>
    </row>
    <row r="92" spans="1:13" ht="26.4">
      <c r="A92" s="250">
        <v>85</v>
      </c>
      <c r="B92" s="234" t="s">
        <v>59</v>
      </c>
      <c r="C92" s="234" t="s">
        <v>165</v>
      </c>
      <c r="D92" s="252">
        <v>1255</v>
      </c>
      <c r="E92" s="269" t="s">
        <v>160</v>
      </c>
      <c r="F92" s="256">
        <v>7.5149999999999997</v>
      </c>
      <c r="G92" s="251">
        <v>58</v>
      </c>
      <c r="H92" s="251">
        <v>87.17</v>
      </c>
      <c r="I92" s="239">
        <f t="shared" si="3"/>
        <v>20.56</v>
      </c>
      <c r="J92" s="239">
        <f t="shared" si="2"/>
        <v>107.73</v>
      </c>
      <c r="L92" s="267"/>
      <c r="M92" s="264"/>
    </row>
    <row r="93" spans="1:13" ht="26.4">
      <c r="A93" s="250">
        <v>86</v>
      </c>
      <c r="B93" s="234" t="s">
        <v>59</v>
      </c>
      <c r="C93" s="234" t="s">
        <v>165</v>
      </c>
      <c r="D93" s="252">
        <v>1255</v>
      </c>
      <c r="E93" s="269" t="s">
        <v>161</v>
      </c>
      <c r="F93" s="256">
        <v>7.516</v>
      </c>
      <c r="G93" s="251">
        <v>5</v>
      </c>
      <c r="H93" s="251">
        <v>18.79</v>
      </c>
      <c r="I93" s="239">
        <f t="shared" si="3"/>
        <v>4.43</v>
      </c>
      <c r="J93" s="239">
        <f t="shared" si="2"/>
        <v>23.22</v>
      </c>
      <c r="L93" s="267"/>
      <c r="M93" s="264"/>
    </row>
    <row r="94" spans="1:13" ht="26.4">
      <c r="A94" s="250">
        <v>87</v>
      </c>
      <c r="B94" s="234" t="s">
        <v>76</v>
      </c>
      <c r="C94" s="234" t="s">
        <v>44</v>
      </c>
      <c r="D94" s="252">
        <v>1508</v>
      </c>
      <c r="E94" s="269" t="s">
        <v>160</v>
      </c>
      <c r="F94" s="256">
        <v>9.0310000000000006</v>
      </c>
      <c r="G94" s="251">
        <v>26</v>
      </c>
      <c r="H94" s="251">
        <v>46.96</v>
      </c>
      <c r="I94" s="239">
        <f t="shared" si="3"/>
        <v>11.08</v>
      </c>
      <c r="J94" s="239">
        <f t="shared" si="2"/>
        <v>58.04</v>
      </c>
      <c r="L94" s="267"/>
      <c r="M94" s="264"/>
    </row>
    <row r="95" spans="1:13" ht="26.4">
      <c r="A95" s="250">
        <v>88</v>
      </c>
      <c r="B95" s="234" t="s">
        <v>61</v>
      </c>
      <c r="C95" s="234" t="s">
        <v>53</v>
      </c>
      <c r="D95" s="252">
        <v>1123</v>
      </c>
      <c r="E95" s="269" t="s">
        <v>160</v>
      </c>
      <c r="F95" s="256">
        <v>6.7249999999999996</v>
      </c>
      <c r="G95" s="251">
        <v>52</v>
      </c>
      <c r="H95" s="251">
        <v>69.94</v>
      </c>
      <c r="I95" s="239">
        <f t="shared" si="3"/>
        <v>16.5</v>
      </c>
      <c r="J95" s="239">
        <f t="shared" si="2"/>
        <v>86.44</v>
      </c>
      <c r="L95" s="267"/>
      <c r="M95" s="264"/>
    </row>
    <row r="96" spans="1:13" ht="26.4">
      <c r="A96" s="250">
        <v>89</v>
      </c>
      <c r="B96" s="234" t="s">
        <v>77</v>
      </c>
      <c r="C96" s="234" t="s">
        <v>42</v>
      </c>
      <c r="D96" s="252">
        <v>1279</v>
      </c>
      <c r="E96" s="269" t="s">
        <v>160</v>
      </c>
      <c r="F96" s="256">
        <v>7.6589999999999998</v>
      </c>
      <c r="G96" s="251">
        <v>48</v>
      </c>
      <c r="H96" s="251">
        <v>73.53</v>
      </c>
      <c r="I96" s="239">
        <f t="shared" si="3"/>
        <v>17.350000000000001</v>
      </c>
      <c r="J96" s="239">
        <f t="shared" si="2"/>
        <v>90.88</v>
      </c>
      <c r="L96" s="267"/>
      <c r="M96" s="264"/>
    </row>
    <row r="97" spans="1:14" ht="26.4">
      <c r="A97" s="250">
        <v>90</v>
      </c>
      <c r="B97" s="234" t="s">
        <v>85</v>
      </c>
      <c r="C97" s="234" t="s">
        <v>42</v>
      </c>
      <c r="D97" s="252">
        <v>1235</v>
      </c>
      <c r="E97" s="269" t="s">
        <v>160</v>
      </c>
      <c r="F97" s="256">
        <v>7.3959999999999999</v>
      </c>
      <c r="G97" s="251">
        <v>24</v>
      </c>
      <c r="H97" s="251">
        <v>35.5</v>
      </c>
      <c r="I97" s="239">
        <f t="shared" si="3"/>
        <v>8.3699999999999992</v>
      </c>
      <c r="J97" s="239">
        <f t="shared" si="2"/>
        <v>43.87</v>
      </c>
      <c r="L97" s="267"/>
      <c r="M97" s="264"/>
    </row>
    <row r="98" spans="1:14" ht="26.4">
      <c r="A98" s="250">
        <v>91</v>
      </c>
      <c r="B98" s="234" t="s">
        <v>78</v>
      </c>
      <c r="C98" s="234" t="s">
        <v>42</v>
      </c>
      <c r="D98" s="252">
        <v>1488</v>
      </c>
      <c r="E98" s="269" t="s">
        <v>160</v>
      </c>
      <c r="F98" s="256">
        <v>8.9109999999999996</v>
      </c>
      <c r="G98" s="251">
        <v>23.5</v>
      </c>
      <c r="H98" s="251">
        <v>41.88</v>
      </c>
      <c r="I98" s="239">
        <f t="shared" si="3"/>
        <v>9.8800000000000008</v>
      </c>
      <c r="J98" s="239">
        <f t="shared" si="2"/>
        <v>51.760000000000005</v>
      </c>
      <c r="L98" s="267"/>
      <c r="M98" s="264"/>
    </row>
    <row r="99" spans="1:14" ht="26.4">
      <c r="A99" s="250">
        <v>92</v>
      </c>
      <c r="B99" s="234" t="s">
        <v>78</v>
      </c>
      <c r="C99" s="234" t="s">
        <v>42</v>
      </c>
      <c r="D99" s="252">
        <v>1488</v>
      </c>
      <c r="E99" s="269" t="s">
        <v>161</v>
      </c>
      <c r="F99" s="256">
        <v>8.92</v>
      </c>
      <c r="G99" s="251">
        <v>0.5</v>
      </c>
      <c r="H99" s="251">
        <v>2.23</v>
      </c>
      <c r="I99" s="239">
        <f t="shared" si="3"/>
        <v>0.53</v>
      </c>
      <c r="J99" s="239">
        <f t="shared" si="2"/>
        <v>2.76</v>
      </c>
      <c r="L99" s="267"/>
      <c r="M99" s="264"/>
    </row>
    <row r="100" spans="1:14" ht="26.4">
      <c r="A100" s="250">
        <v>93</v>
      </c>
      <c r="B100" s="234" t="s">
        <v>56</v>
      </c>
      <c r="C100" s="234" t="s">
        <v>166</v>
      </c>
      <c r="D100" s="252">
        <v>1273</v>
      </c>
      <c r="E100" s="269" t="s">
        <v>160</v>
      </c>
      <c r="F100" s="256">
        <v>7.4420000000000002</v>
      </c>
      <c r="G100" s="251">
        <v>12</v>
      </c>
      <c r="H100" s="251">
        <v>17.86</v>
      </c>
      <c r="I100" s="239">
        <f t="shared" si="3"/>
        <v>4.21</v>
      </c>
      <c r="J100" s="239">
        <f t="shared" si="2"/>
        <v>22.07</v>
      </c>
      <c r="L100" s="267"/>
      <c r="M100" s="264"/>
    </row>
    <row r="101" spans="1:14" ht="26.4">
      <c r="A101" s="250">
        <v>94</v>
      </c>
      <c r="B101" s="234" t="s">
        <v>64</v>
      </c>
      <c r="C101" s="234" t="s">
        <v>42</v>
      </c>
      <c r="D101" s="252">
        <v>1375</v>
      </c>
      <c r="E101" s="269" t="s">
        <v>160</v>
      </c>
      <c r="F101" s="256">
        <v>8.2330000000000005</v>
      </c>
      <c r="G101" s="251">
        <v>27</v>
      </c>
      <c r="H101" s="251">
        <v>44.46</v>
      </c>
      <c r="I101" s="239">
        <f>ROUND(H101*23.59%,2)-0.74</f>
        <v>9.75</v>
      </c>
      <c r="J101" s="239">
        <f t="shared" si="2"/>
        <v>54.21</v>
      </c>
      <c r="K101" s="253"/>
      <c r="L101" s="267"/>
      <c r="M101" s="264"/>
      <c r="N101" s="253"/>
    </row>
    <row r="102" spans="1:14" ht="26.4">
      <c r="A102" s="250">
        <v>95</v>
      </c>
      <c r="B102" s="234" t="s">
        <v>163</v>
      </c>
      <c r="C102" s="234" t="s">
        <v>44</v>
      </c>
      <c r="D102" s="252">
        <v>1396</v>
      </c>
      <c r="E102" s="269" t="s">
        <v>160</v>
      </c>
      <c r="F102" s="256">
        <v>8.3729999999999993</v>
      </c>
      <c r="G102" s="251">
        <v>27.5</v>
      </c>
      <c r="H102" s="251">
        <v>46.05</v>
      </c>
      <c r="I102" s="239">
        <f t="shared" si="3"/>
        <v>10.86</v>
      </c>
      <c r="J102" s="239">
        <f t="shared" si="2"/>
        <v>56.91</v>
      </c>
      <c r="L102" s="267"/>
      <c r="M102" s="264"/>
    </row>
    <row r="103" spans="1:14" ht="26.4">
      <c r="A103" s="250">
        <v>96</v>
      </c>
      <c r="B103" s="234" t="s">
        <v>48</v>
      </c>
      <c r="C103" s="234" t="s">
        <v>42</v>
      </c>
      <c r="D103" s="252">
        <v>1239</v>
      </c>
      <c r="E103" s="269" t="s">
        <v>160</v>
      </c>
      <c r="F103" s="256">
        <v>7.4279999999999999</v>
      </c>
      <c r="G103" s="251">
        <v>40.5</v>
      </c>
      <c r="H103" s="251">
        <v>60.17</v>
      </c>
      <c r="I103" s="239">
        <f t="shared" si="3"/>
        <v>14.19</v>
      </c>
      <c r="J103" s="239">
        <f t="shared" si="2"/>
        <v>74.36</v>
      </c>
      <c r="L103" s="267"/>
      <c r="M103" s="264"/>
    </row>
    <row r="104" spans="1:14" ht="26.4">
      <c r="A104" s="250">
        <v>97</v>
      </c>
      <c r="B104" s="234" t="s">
        <v>100</v>
      </c>
      <c r="C104" s="234" t="s">
        <v>53</v>
      </c>
      <c r="D104" s="252">
        <v>1063</v>
      </c>
      <c r="E104" s="269" t="s">
        <v>160</v>
      </c>
      <c r="F104" s="256">
        <v>6.367</v>
      </c>
      <c r="G104" s="251">
        <v>12</v>
      </c>
      <c r="H104" s="251">
        <v>15.28</v>
      </c>
      <c r="I104" s="239">
        <f t="shared" si="3"/>
        <v>3.6</v>
      </c>
      <c r="J104" s="239">
        <f t="shared" si="2"/>
        <v>18.88</v>
      </c>
      <c r="L104" s="267"/>
      <c r="M104" s="264"/>
    </row>
    <row r="105" spans="1:14" ht="18" customHeight="1">
      <c r="A105" s="250">
        <v>98</v>
      </c>
      <c r="B105" s="234" t="s">
        <v>60</v>
      </c>
      <c r="C105" s="234" t="s">
        <v>40</v>
      </c>
      <c r="D105" s="252">
        <v>1176</v>
      </c>
      <c r="E105" s="269" t="s">
        <v>160</v>
      </c>
      <c r="F105" s="256">
        <v>7.0410000000000004</v>
      </c>
      <c r="G105" s="251">
        <v>11</v>
      </c>
      <c r="H105" s="251">
        <v>15.49</v>
      </c>
      <c r="I105" s="239">
        <f t="shared" si="3"/>
        <v>3.65</v>
      </c>
      <c r="J105" s="239">
        <f t="shared" si="2"/>
        <v>19.14</v>
      </c>
      <c r="L105" s="267"/>
      <c r="M105" s="264"/>
    </row>
    <row r="106" spans="1:14" ht="18" customHeight="1">
      <c r="A106" s="250">
        <v>99</v>
      </c>
      <c r="B106" s="234" t="s">
        <v>60</v>
      </c>
      <c r="C106" s="234" t="s">
        <v>40</v>
      </c>
      <c r="D106" s="252">
        <v>1176</v>
      </c>
      <c r="E106" s="269" t="s">
        <v>161</v>
      </c>
      <c r="F106" s="256">
        <v>7.04</v>
      </c>
      <c r="G106" s="251">
        <v>2</v>
      </c>
      <c r="H106" s="251">
        <v>7.04</v>
      </c>
      <c r="I106" s="239">
        <f t="shared" si="3"/>
        <v>1.66</v>
      </c>
      <c r="J106" s="239">
        <f t="shared" si="2"/>
        <v>8.6999999999999993</v>
      </c>
      <c r="L106" s="267"/>
      <c r="M106" s="264"/>
    </row>
    <row r="107" spans="1:14" ht="26.4">
      <c r="A107" s="250">
        <v>100</v>
      </c>
      <c r="B107" s="234" t="s">
        <v>100</v>
      </c>
      <c r="C107" s="234" t="s">
        <v>40</v>
      </c>
      <c r="D107" s="252">
        <v>1347</v>
      </c>
      <c r="E107" s="269" t="s">
        <v>160</v>
      </c>
      <c r="F107" s="256">
        <v>8.0660000000000007</v>
      </c>
      <c r="G107" s="251">
        <v>49.5</v>
      </c>
      <c r="H107" s="251">
        <v>79.849999999999994</v>
      </c>
      <c r="I107" s="239">
        <f t="shared" si="3"/>
        <v>18.84</v>
      </c>
      <c r="J107" s="239">
        <f t="shared" si="2"/>
        <v>98.69</v>
      </c>
      <c r="L107" s="267"/>
      <c r="M107" s="264"/>
    </row>
    <row r="108" spans="1:14" ht="26.4">
      <c r="A108" s="250">
        <v>101</v>
      </c>
      <c r="B108" s="234" t="s">
        <v>65</v>
      </c>
      <c r="C108" s="234" t="s">
        <v>40</v>
      </c>
      <c r="D108" s="252">
        <v>1263</v>
      </c>
      <c r="E108" s="269" t="s">
        <v>160</v>
      </c>
      <c r="F108" s="256">
        <v>7.5629999999999997</v>
      </c>
      <c r="G108" s="251">
        <v>24</v>
      </c>
      <c r="H108" s="251">
        <v>36.299999999999997</v>
      </c>
      <c r="I108" s="239">
        <f t="shared" si="3"/>
        <v>8.56</v>
      </c>
      <c r="J108" s="239">
        <f t="shared" si="2"/>
        <v>44.86</v>
      </c>
      <c r="L108" s="267"/>
      <c r="M108" s="264"/>
    </row>
    <row r="109" spans="1:14" ht="26.4">
      <c r="A109" s="250">
        <v>102</v>
      </c>
      <c r="B109" s="234" t="s">
        <v>51</v>
      </c>
      <c r="C109" s="234" t="s">
        <v>44</v>
      </c>
      <c r="D109" s="252">
        <v>1655</v>
      </c>
      <c r="E109" s="269" t="s">
        <v>160</v>
      </c>
      <c r="F109" s="256">
        <v>9.91</v>
      </c>
      <c r="G109" s="251">
        <v>24.5</v>
      </c>
      <c r="H109" s="251">
        <v>48.56</v>
      </c>
      <c r="I109" s="239">
        <f t="shared" si="3"/>
        <v>11.46</v>
      </c>
      <c r="J109" s="239">
        <f t="shared" si="2"/>
        <v>60.02</v>
      </c>
      <c r="L109" s="267"/>
      <c r="M109" s="264"/>
    </row>
    <row r="110" spans="1:14" ht="26.4">
      <c r="A110" s="250">
        <v>103</v>
      </c>
      <c r="B110" s="234" t="s">
        <v>51</v>
      </c>
      <c r="C110" s="234" t="s">
        <v>44</v>
      </c>
      <c r="D110" s="252">
        <v>1655</v>
      </c>
      <c r="E110" s="269" t="s">
        <v>161</v>
      </c>
      <c r="F110" s="256">
        <v>9.92</v>
      </c>
      <c r="G110" s="251">
        <v>0.5</v>
      </c>
      <c r="H110" s="251">
        <v>2.48</v>
      </c>
      <c r="I110" s="239">
        <f t="shared" si="3"/>
        <v>0.59</v>
      </c>
      <c r="J110" s="239">
        <f t="shared" si="2"/>
        <v>3.07</v>
      </c>
      <c r="L110" s="267"/>
      <c r="M110" s="264"/>
    </row>
    <row r="111" spans="1:14" ht="26.4">
      <c r="A111" s="250">
        <v>104</v>
      </c>
      <c r="B111" s="234" t="s">
        <v>55</v>
      </c>
      <c r="C111" s="234" t="s">
        <v>40</v>
      </c>
      <c r="D111" s="252">
        <v>1392</v>
      </c>
      <c r="E111" s="269" t="s">
        <v>160</v>
      </c>
      <c r="F111" s="256">
        <v>8.3450000000000006</v>
      </c>
      <c r="G111" s="251">
        <v>42.5</v>
      </c>
      <c r="H111" s="251">
        <v>70.930000000000007</v>
      </c>
      <c r="I111" s="239">
        <f t="shared" si="3"/>
        <v>16.73</v>
      </c>
      <c r="J111" s="239">
        <f t="shared" si="2"/>
        <v>87.660000000000011</v>
      </c>
      <c r="L111" s="267"/>
      <c r="M111" s="264"/>
    </row>
    <row r="112" spans="1:14" ht="26.4">
      <c r="A112" s="250">
        <v>105</v>
      </c>
      <c r="B112" s="234" t="s">
        <v>61</v>
      </c>
      <c r="C112" s="234" t="s">
        <v>146</v>
      </c>
      <c r="D112" s="252">
        <v>1415</v>
      </c>
      <c r="E112" s="269" t="s">
        <v>160</v>
      </c>
      <c r="F112" s="256">
        <v>8.4879999999999995</v>
      </c>
      <c r="G112" s="251">
        <v>65</v>
      </c>
      <c r="H112" s="251">
        <v>110.35</v>
      </c>
      <c r="I112" s="239">
        <f t="shared" si="3"/>
        <v>26.03</v>
      </c>
      <c r="J112" s="239">
        <f t="shared" si="2"/>
        <v>136.38</v>
      </c>
      <c r="L112" s="267"/>
      <c r="M112" s="264"/>
    </row>
    <row r="113" spans="1:13" ht="26.4">
      <c r="A113" s="250">
        <v>106</v>
      </c>
      <c r="B113" s="234" t="s">
        <v>55</v>
      </c>
      <c r="C113" s="234" t="s">
        <v>40</v>
      </c>
      <c r="D113" s="252">
        <v>1367</v>
      </c>
      <c r="E113" s="269" t="s">
        <v>160</v>
      </c>
      <c r="F113" s="256">
        <v>8.1869999999999994</v>
      </c>
      <c r="G113" s="251">
        <v>11.5</v>
      </c>
      <c r="H113" s="251">
        <v>18.829999999999998</v>
      </c>
      <c r="I113" s="239">
        <f t="shared" si="3"/>
        <v>4.4400000000000004</v>
      </c>
      <c r="J113" s="239">
        <f t="shared" si="2"/>
        <v>23.27</v>
      </c>
      <c r="L113" s="267"/>
      <c r="M113" s="264"/>
    </row>
    <row r="114" spans="1:13" ht="26.4">
      <c r="A114" s="250">
        <v>107</v>
      </c>
      <c r="B114" s="234" t="s">
        <v>72</v>
      </c>
      <c r="C114" s="234" t="s">
        <v>42</v>
      </c>
      <c r="D114" s="252">
        <v>1535</v>
      </c>
      <c r="E114" s="269" t="s">
        <v>160</v>
      </c>
      <c r="F114" s="256">
        <v>9.1920000000000002</v>
      </c>
      <c r="G114" s="251">
        <v>12</v>
      </c>
      <c r="H114" s="251">
        <v>22.06</v>
      </c>
      <c r="I114" s="239">
        <f t="shared" si="3"/>
        <v>5.2</v>
      </c>
      <c r="J114" s="239">
        <f t="shared" si="2"/>
        <v>27.259999999999998</v>
      </c>
      <c r="L114" s="267"/>
      <c r="M114" s="264"/>
    </row>
    <row r="115" spans="1:13" ht="26.4">
      <c r="A115" s="250">
        <v>108</v>
      </c>
      <c r="B115" s="234" t="s">
        <v>46</v>
      </c>
      <c r="C115" s="234" t="s">
        <v>44</v>
      </c>
      <c r="D115" s="252">
        <v>1268</v>
      </c>
      <c r="E115" s="269" t="s">
        <v>160</v>
      </c>
      <c r="F115" s="256">
        <v>7.5940000000000003</v>
      </c>
      <c r="G115" s="251">
        <v>24</v>
      </c>
      <c r="H115" s="251">
        <v>36.450000000000003</v>
      </c>
      <c r="I115" s="239">
        <f t="shared" si="3"/>
        <v>8.6</v>
      </c>
      <c r="J115" s="239">
        <f t="shared" si="2"/>
        <v>45.050000000000004</v>
      </c>
      <c r="L115" s="267"/>
      <c r="M115" s="264"/>
    </row>
    <row r="116" spans="1:13" ht="26.4">
      <c r="A116" s="250">
        <v>109</v>
      </c>
      <c r="B116" s="234" t="s">
        <v>81</v>
      </c>
      <c r="C116" s="234" t="s">
        <v>40</v>
      </c>
      <c r="D116" s="252">
        <v>1412</v>
      </c>
      <c r="E116" s="269" t="s">
        <v>160</v>
      </c>
      <c r="F116" s="256">
        <v>8.4550000000000001</v>
      </c>
      <c r="G116" s="251">
        <v>52</v>
      </c>
      <c r="H116" s="251">
        <v>87.93</v>
      </c>
      <c r="I116" s="239">
        <f t="shared" si="3"/>
        <v>20.74</v>
      </c>
      <c r="J116" s="239">
        <f t="shared" si="2"/>
        <v>108.67</v>
      </c>
      <c r="L116" s="267"/>
      <c r="M116" s="264"/>
    </row>
    <row r="117" spans="1:13" ht="26.4">
      <c r="A117" s="250">
        <v>110</v>
      </c>
      <c r="B117" s="234" t="s">
        <v>71</v>
      </c>
      <c r="C117" s="234" t="s">
        <v>166</v>
      </c>
      <c r="D117" s="252">
        <v>1220</v>
      </c>
      <c r="E117" s="269" t="s">
        <v>160</v>
      </c>
      <c r="F117" s="256">
        <v>7.306</v>
      </c>
      <c r="G117" s="251">
        <v>35</v>
      </c>
      <c r="H117" s="251">
        <v>51.14</v>
      </c>
      <c r="I117" s="239">
        <f t="shared" si="3"/>
        <v>12.06</v>
      </c>
      <c r="J117" s="239">
        <f t="shared" si="2"/>
        <v>63.2</v>
      </c>
      <c r="L117" s="267"/>
      <c r="M117" s="264"/>
    </row>
    <row r="118" spans="1:13" ht="26.4">
      <c r="A118" s="250">
        <v>111</v>
      </c>
      <c r="B118" s="234" t="s">
        <v>82</v>
      </c>
      <c r="C118" s="234" t="s">
        <v>42</v>
      </c>
      <c r="D118" s="252">
        <v>1268</v>
      </c>
      <c r="E118" s="269" t="s">
        <v>160</v>
      </c>
      <c r="F118" s="256">
        <v>7.593</v>
      </c>
      <c r="G118" s="251">
        <v>60</v>
      </c>
      <c r="H118" s="251">
        <v>91.12</v>
      </c>
      <c r="I118" s="239">
        <f t="shared" si="3"/>
        <v>21.5</v>
      </c>
      <c r="J118" s="239">
        <f t="shared" si="2"/>
        <v>112.62</v>
      </c>
      <c r="L118" s="267"/>
      <c r="M118" s="264"/>
    </row>
    <row r="119" spans="1:13" ht="26.4">
      <c r="A119" s="250">
        <v>112</v>
      </c>
      <c r="B119" s="234" t="s">
        <v>83</v>
      </c>
      <c r="C119" s="234" t="s">
        <v>40</v>
      </c>
      <c r="D119" s="252">
        <v>1220</v>
      </c>
      <c r="E119" s="269" t="s">
        <v>160</v>
      </c>
      <c r="F119" s="256">
        <v>7.3049999999999997</v>
      </c>
      <c r="G119" s="251">
        <v>47</v>
      </c>
      <c r="H119" s="251">
        <v>68.67</v>
      </c>
      <c r="I119" s="239">
        <f t="shared" si="3"/>
        <v>16.2</v>
      </c>
      <c r="J119" s="239">
        <f t="shared" si="2"/>
        <v>84.87</v>
      </c>
      <c r="L119" s="267"/>
      <c r="M119" s="264"/>
    </row>
    <row r="120" spans="1:13" ht="26.4">
      <c r="A120" s="250">
        <v>113</v>
      </c>
      <c r="B120" s="234" t="s">
        <v>39</v>
      </c>
      <c r="C120" s="234" t="s">
        <v>42</v>
      </c>
      <c r="D120" s="252">
        <v>1464</v>
      </c>
      <c r="E120" s="269" t="s">
        <v>160</v>
      </c>
      <c r="F120" s="256">
        <v>8.7729999999999997</v>
      </c>
      <c r="G120" s="251">
        <v>61</v>
      </c>
      <c r="H120" s="251">
        <v>107.03</v>
      </c>
      <c r="I120" s="239">
        <f t="shared" si="3"/>
        <v>25.25</v>
      </c>
      <c r="J120" s="239">
        <f t="shared" si="2"/>
        <v>132.28</v>
      </c>
      <c r="L120" s="267"/>
      <c r="M120" s="264"/>
    </row>
    <row r="121" spans="1:13" ht="26.4">
      <c r="A121" s="250">
        <v>114</v>
      </c>
      <c r="B121" s="234" t="s">
        <v>72</v>
      </c>
      <c r="C121" s="234" t="s">
        <v>42</v>
      </c>
      <c r="D121" s="252">
        <v>1515</v>
      </c>
      <c r="E121" s="269" t="s">
        <v>160</v>
      </c>
      <c r="F121" s="256">
        <v>9.0739999999999998</v>
      </c>
      <c r="G121" s="251">
        <v>11.5</v>
      </c>
      <c r="H121" s="251">
        <v>20.87</v>
      </c>
      <c r="I121" s="239">
        <f t="shared" si="3"/>
        <v>4.92</v>
      </c>
      <c r="J121" s="239">
        <f t="shared" si="2"/>
        <v>25.79</v>
      </c>
      <c r="L121" s="267"/>
      <c r="M121" s="264"/>
    </row>
    <row r="122" spans="1:13" ht="26.4">
      <c r="A122" s="250">
        <v>115</v>
      </c>
      <c r="B122" s="234" t="s">
        <v>72</v>
      </c>
      <c r="C122" s="234" t="s">
        <v>42</v>
      </c>
      <c r="D122" s="252">
        <v>1515</v>
      </c>
      <c r="E122" s="269" t="s">
        <v>161</v>
      </c>
      <c r="F122" s="256">
        <v>9.08</v>
      </c>
      <c r="G122" s="251">
        <v>0.5</v>
      </c>
      <c r="H122" s="251">
        <v>2.27</v>
      </c>
      <c r="I122" s="239">
        <f t="shared" si="3"/>
        <v>0.54</v>
      </c>
      <c r="J122" s="239">
        <f t="shared" si="2"/>
        <v>2.81</v>
      </c>
      <c r="L122" s="267"/>
      <c r="M122" s="264"/>
    </row>
    <row r="123" spans="1:13" ht="26.4">
      <c r="A123" s="250">
        <v>116</v>
      </c>
      <c r="B123" s="234" t="s">
        <v>50</v>
      </c>
      <c r="C123" s="234" t="s">
        <v>166</v>
      </c>
      <c r="D123" s="252">
        <v>1243</v>
      </c>
      <c r="E123" s="269" t="s">
        <v>160</v>
      </c>
      <c r="F123" s="256">
        <v>7.4420000000000002</v>
      </c>
      <c r="G123" s="251">
        <v>36.5</v>
      </c>
      <c r="H123" s="251">
        <v>54.33</v>
      </c>
      <c r="I123" s="239">
        <f t="shared" si="3"/>
        <v>12.82</v>
      </c>
      <c r="J123" s="239">
        <f t="shared" si="2"/>
        <v>67.150000000000006</v>
      </c>
      <c r="L123" s="267"/>
      <c r="M123" s="264"/>
    </row>
    <row r="124" spans="1:13" ht="26.4">
      <c r="A124" s="250">
        <v>117</v>
      </c>
      <c r="B124" s="234" t="s">
        <v>50</v>
      </c>
      <c r="C124" s="234" t="s">
        <v>166</v>
      </c>
      <c r="D124" s="252">
        <v>1243</v>
      </c>
      <c r="E124" s="269" t="s">
        <v>161</v>
      </c>
      <c r="F124" s="256">
        <v>7.44</v>
      </c>
      <c r="G124" s="251">
        <v>2</v>
      </c>
      <c r="H124" s="251">
        <v>7.44</v>
      </c>
      <c r="I124" s="239">
        <f t="shared" si="3"/>
        <v>1.76</v>
      </c>
      <c r="J124" s="239">
        <f t="shared" si="2"/>
        <v>9.2000000000000011</v>
      </c>
      <c r="L124" s="267"/>
      <c r="M124" s="264"/>
    </row>
    <row r="125" spans="1:13" ht="26.4">
      <c r="A125" s="250">
        <v>118</v>
      </c>
      <c r="B125" s="234" t="s">
        <v>50</v>
      </c>
      <c r="C125" s="234" t="s">
        <v>166</v>
      </c>
      <c r="D125" s="252">
        <v>1263</v>
      </c>
      <c r="E125" s="269" t="s">
        <v>160</v>
      </c>
      <c r="F125" s="256">
        <v>7.5629999999999997</v>
      </c>
      <c r="G125" s="251">
        <v>12</v>
      </c>
      <c r="H125" s="251">
        <v>18.149999999999999</v>
      </c>
      <c r="I125" s="239">
        <f t="shared" si="3"/>
        <v>4.28</v>
      </c>
      <c r="J125" s="239">
        <f t="shared" si="2"/>
        <v>22.43</v>
      </c>
      <c r="L125" s="267"/>
      <c r="M125" s="264"/>
    </row>
    <row r="126" spans="1:13" ht="26.4">
      <c r="A126" s="250">
        <v>119</v>
      </c>
      <c r="B126" s="234" t="s">
        <v>73</v>
      </c>
      <c r="C126" s="234" t="s">
        <v>40</v>
      </c>
      <c r="D126" s="252">
        <v>1412</v>
      </c>
      <c r="E126" s="269" t="s">
        <v>160</v>
      </c>
      <c r="F126" s="256">
        <v>8.4550000000000001</v>
      </c>
      <c r="G126" s="251">
        <v>47</v>
      </c>
      <c r="H126" s="251">
        <v>79.48</v>
      </c>
      <c r="I126" s="239">
        <f t="shared" si="3"/>
        <v>18.75</v>
      </c>
      <c r="J126" s="239">
        <f t="shared" si="2"/>
        <v>98.23</v>
      </c>
      <c r="L126" s="267"/>
      <c r="M126" s="264"/>
    </row>
    <row r="127" spans="1:13" ht="26.4">
      <c r="A127" s="250">
        <v>120</v>
      </c>
      <c r="B127" s="234" t="s">
        <v>73</v>
      </c>
      <c r="C127" s="234" t="s">
        <v>40</v>
      </c>
      <c r="D127" s="252">
        <v>1412</v>
      </c>
      <c r="E127" s="269" t="s">
        <v>161</v>
      </c>
      <c r="F127" s="256">
        <v>8.4600000000000009</v>
      </c>
      <c r="G127" s="251">
        <v>1</v>
      </c>
      <c r="H127" s="251">
        <v>4.2300000000000004</v>
      </c>
      <c r="I127" s="239">
        <f t="shared" si="3"/>
        <v>1</v>
      </c>
      <c r="J127" s="239">
        <f t="shared" si="2"/>
        <v>5.23</v>
      </c>
      <c r="L127" s="267"/>
      <c r="M127" s="264"/>
    </row>
    <row r="128" spans="1:13" ht="26.4">
      <c r="A128" s="250">
        <v>121</v>
      </c>
      <c r="B128" s="234" t="s">
        <v>51</v>
      </c>
      <c r="C128" s="234" t="s">
        <v>42</v>
      </c>
      <c r="D128" s="252">
        <v>1464</v>
      </c>
      <c r="E128" s="269" t="s">
        <v>160</v>
      </c>
      <c r="F128" s="256">
        <v>8.766</v>
      </c>
      <c r="G128" s="251">
        <v>37</v>
      </c>
      <c r="H128" s="251">
        <v>64.87</v>
      </c>
      <c r="I128" s="239">
        <f t="shared" si="3"/>
        <v>15.3</v>
      </c>
      <c r="J128" s="239">
        <f t="shared" si="2"/>
        <v>80.17</v>
      </c>
      <c r="L128" s="267"/>
      <c r="M128" s="264"/>
    </row>
    <row r="129" spans="1:13" ht="26.4">
      <c r="A129" s="250">
        <v>122</v>
      </c>
      <c r="B129" s="234" t="s">
        <v>51</v>
      </c>
      <c r="C129" s="234" t="s">
        <v>42</v>
      </c>
      <c r="D129" s="252">
        <v>1464</v>
      </c>
      <c r="E129" s="269" t="s">
        <v>161</v>
      </c>
      <c r="F129" s="256">
        <v>8.76</v>
      </c>
      <c r="G129" s="251">
        <v>0.5</v>
      </c>
      <c r="H129" s="251">
        <v>2.19</v>
      </c>
      <c r="I129" s="239">
        <f t="shared" si="3"/>
        <v>0.52</v>
      </c>
      <c r="J129" s="239">
        <f t="shared" si="2"/>
        <v>2.71</v>
      </c>
      <c r="L129" s="267"/>
      <c r="M129" s="264"/>
    </row>
    <row r="130" spans="1:13" ht="26.4">
      <c r="A130" s="250">
        <v>123</v>
      </c>
      <c r="B130" s="234" t="s">
        <v>54</v>
      </c>
      <c r="C130" s="234" t="s">
        <v>40</v>
      </c>
      <c r="D130" s="252">
        <v>1240</v>
      </c>
      <c r="E130" s="269" t="s">
        <v>160</v>
      </c>
      <c r="F130" s="256">
        <v>7.44</v>
      </c>
      <c r="G130" s="251">
        <v>24</v>
      </c>
      <c r="H130" s="251">
        <v>35.71</v>
      </c>
      <c r="I130" s="239">
        <f t="shared" si="3"/>
        <v>8.42</v>
      </c>
      <c r="J130" s="239">
        <f t="shared" si="2"/>
        <v>44.13</v>
      </c>
      <c r="L130" s="267"/>
      <c r="M130" s="264"/>
    </row>
    <row r="131" spans="1:13" ht="26.4">
      <c r="A131" s="250">
        <v>124</v>
      </c>
      <c r="B131" s="234" t="s">
        <v>47</v>
      </c>
      <c r="C131" s="234" t="s">
        <v>40</v>
      </c>
      <c r="D131" s="252">
        <v>1263</v>
      </c>
      <c r="E131" s="269" t="s">
        <v>160</v>
      </c>
      <c r="F131" s="256">
        <v>7.5629999999999997</v>
      </c>
      <c r="G131" s="251">
        <v>24</v>
      </c>
      <c r="H131" s="251">
        <v>36.299999999999997</v>
      </c>
      <c r="I131" s="239">
        <f t="shared" si="3"/>
        <v>8.56</v>
      </c>
      <c r="J131" s="239">
        <f t="shared" si="2"/>
        <v>44.86</v>
      </c>
      <c r="L131" s="267"/>
      <c r="M131" s="264"/>
    </row>
    <row r="132" spans="1:13" ht="26.4">
      <c r="A132" s="250">
        <v>125</v>
      </c>
      <c r="B132" s="234" t="s">
        <v>70</v>
      </c>
      <c r="C132" s="234" t="s">
        <v>40</v>
      </c>
      <c r="D132" s="252">
        <v>1220</v>
      </c>
      <c r="E132" s="269" t="s">
        <v>160</v>
      </c>
      <c r="F132" s="256">
        <v>7.3129999999999997</v>
      </c>
      <c r="G132" s="251">
        <v>49</v>
      </c>
      <c r="H132" s="251">
        <v>71.67</v>
      </c>
      <c r="I132" s="239">
        <f t="shared" si="3"/>
        <v>16.91</v>
      </c>
      <c r="J132" s="239">
        <f t="shared" si="2"/>
        <v>88.58</v>
      </c>
      <c r="L132" s="267"/>
      <c r="M132" s="264"/>
    </row>
    <row r="133" spans="1:13" ht="26.4">
      <c r="A133" s="250">
        <v>126</v>
      </c>
      <c r="B133" s="234" t="s">
        <v>55</v>
      </c>
      <c r="C133" s="234" t="s">
        <v>42</v>
      </c>
      <c r="D133" s="252">
        <v>1438</v>
      </c>
      <c r="E133" s="269" t="s">
        <v>160</v>
      </c>
      <c r="F133" s="256">
        <v>8.61</v>
      </c>
      <c r="G133" s="251">
        <v>24.5</v>
      </c>
      <c r="H133" s="251">
        <v>42.19</v>
      </c>
      <c r="I133" s="239">
        <f t="shared" si="3"/>
        <v>9.9499999999999993</v>
      </c>
      <c r="J133" s="239">
        <f t="shared" si="2"/>
        <v>52.14</v>
      </c>
      <c r="L133" s="267"/>
      <c r="M133" s="264"/>
    </row>
    <row r="134" spans="1:13" ht="26.4">
      <c r="A134" s="250">
        <v>127</v>
      </c>
      <c r="B134" s="234" t="s">
        <v>72</v>
      </c>
      <c r="C134" s="234" t="s">
        <v>42</v>
      </c>
      <c r="D134" s="252">
        <v>1535</v>
      </c>
      <c r="E134" s="269" t="s">
        <v>160</v>
      </c>
      <c r="F134" s="256">
        <v>9.1920000000000002</v>
      </c>
      <c r="G134" s="251">
        <v>12</v>
      </c>
      <c r="H134" s="251">
        <v>22.06</v>
      </c>
      <c r="I134" s="239">
        <f t="shared" si="3"/>
        <v>5.2</v>
      </c>
      <c r="J134" s="239">
        <f t="shared" si="2"/>
        <v>27.259999999999998</v>
      </c>
      <c r="L134" s="267"/>
      <c r="M134" s="264"/>
    </row>
    <row r="135" spans="1:13" ht="26.4">
      <c r="A135" s="250">
        <v>128</v>
      </c>
      <c r="B135" s="234" t="s">
        <v>84</v>
      </c>
      <c r="C135" s="234" t="s">
        <v>42</v>
      </c>
      <c r="D135" s="252">
        <v>1418</v>
      </c>
      <c r="E135" s="269" t="s">
        <v>160</v>
      </c>
      <c r="F135" s="256">
        <v>8.4920000000000009</v>
      </c>
      <c r="G135" s="251">
        <v>13</v>
      </c>
      <c r="H135" s="251">
        <v>22.08</v>
      </c>
      <c r="I135" s="239">
        <f t="shared" si="3"/>
        <v>5.21</v>
      </c>
      <c r="J135" s="239">
        <f t="shared" si="2"/>
        <v>27.29</v>
      </c>
      <c r="L135" s="267"/>
      <c r="M135" s="264"/>
    </row>
    <row r="136" spans="1:13" ht="26.4">
      <c r="A136" s="250">
        <v>129</v>
      </c>
      <c r="B136" s="234" t="s">
        <v>78</v>
      </c>
      <c r="C136" s="234" t="s">
        <v>44</v>
      </c>
      <c r="D136" s="252">
        <v>1594</v>
      </c>
      <c r="E136" s="269" t="s">
        <v>160</v>
      </c>
      <c r="F136" s="256">
        <v>9.5459999999999994</v>
      </c>
      <c r="G136" s="251">
        <v>24</v>
      </c>
      <c r="H136" s="251">
        <v>45.82</v>
      </c>
      <c r="I136" s="239">
        <f t="shared" si="3"/>
        <v>10.81</v>
      </c>
      <c r="J136" s="239">
        <f t="shared" ref="J136:J199" si="4">H136+I136</f>
        <v>56.63</v>
      </c>
      <c r="L136" s="267"/>
      <c r="M136" s="264"/>
    </row>
    <row r="137" spans="1:13" ht="26.4">
      <c r="A137" s="250">
        <v>130</v>
      </c>
      <c r="B137" s="234" t="s">
        <v>52</v>
      </c>
      <c r="C137" s="234" t="s">
        <v>53</v>
      </c>
      <c r="D137" s="252">
        <v>1063</v>
      </c>
      <c r="E137" s="269" t="s">
        <v>160</v>
      </c>
      <c r="F137" s="256">
        <v>6.3739999999999997</v>
      </c>
      <c r="G137" s="251">
        <v>39</v>
      </c>
      <c r="H137" s="251">
        <v>49.72</v>
      </c>
      <c r="I137" s="239">
        <f t="shared" ref="I137:I200" si="5">ROUND(H137*23.59%,2)</f>
        <v>11.73</v>
      </c>
      <c r="J137" s="239">
        <f t="shared" si="4"/>
        <v>61.45</v>
      </c>
      <c r="L137" s="267"/>
      <c r="M137" s="264"/>
    </row>
    <row r="138" spans="1:13" ht="26.4">
      <c r="A138" s="250">
        <v>131</v>
      </c>
      <c r="B138" s="234" t="s">
        <v>85</v>
      </c>
      <c r="C138" s="234" t="s">
        <v>40</v>
      </c>
      <c r="D138" s="252">
        <v>1220</v>
      </c>
      <c r="E138" s="269" t="s">
        <v>160</v>
      </c>
      <c r="F138" s="256">
        <v>7.3049999999999997</v>
      </c>
      <c r="G138" s="251">
        <v>52</v>
      </c>
      <c r="H138" s="251">
        <v>75.97</v>
      </c>
      <c r="I138" s="239">
        <f t="shared" si="5"/>
        <v>17.920000000000002</v>
      </c>
      <c r="J138" s="239">
        <f t="shared" si="4"/>
        <v>93.89</v>
      </c>
      <c r="L138" s="267"/>
      <c r="M138" s="264"/>
    </row>
    <row r="139" spans="1:13" ht="26.4">
      <c r="A139" s="250">
        <v>132</v>
      </c>
      <c r="B139" s="234" t="s">
        <v>58</v>
      </c>
      <c r="C139" s="234" t="s">
        <v>42</v>
      </c>
      <c r="D139" s="252">
        <v>1444</v>
      </c>
      <c r="E139" s="269" t="s">
        <v>160</v>
      </c>
      <c r="F139" s="256">
        <v>8.6479999999999997</v>
      </c>
      <c r="G139" s="251">
        <v>24</v>
      </c>
      <c r="H139" s="251">
        <v>41.51</v>
      </c>
      <c r="I139" s="239">
        <f t="shared" si="5"/>
        <v>9.7899999999999991</v>
      </c>
      <c r="J139" s="239">
        <f t="shared" si="4"/>
        <v>51.3</v>
      </c>
      <c r="L139" s="267"/>
      <c r="M139" s="264"/>
    </row>
    <row r="140" spans="1:13" ht="26.4">
      <c r="A140" s="250">
        <v>133</v>
      </c>
      <c r="B140" s="234" t="s">
        <v>86</v>
      </c>
      <c r="C140" s="234" t="s">
        <v>40</v>
      </c>
      <c r="D140" s="252">
        <v>1392</v>
      </c>
      <c r="E140" s="269" t="s">
        <v>160</v>
      </c>
      <c r="F140" s="256">
        <v>8.3350000000000009</v>
      </c>
      <c r="G140" s="251">
        <v>27</v>
      </c>
      <c r="H140" s="251">
        <v>45.01</v>
      </c>
      <c r="I140" s="239">
        <f t="shared" si="5"/>
        <v>10.62</v>
      </c>
      <c r="J140" s="239">
        <f t="shared" si="4"/>
        <v>55.629999999999995</v>
      </c>
      <c r="L140" s="267"/>
      <c r="M140" s="264"/>
    </row>
    <row r="141" spans="1:13" ht="26.4">
      <c r="A141" s="250">
        <v>134</v>
      </c>
      <c r="B141" s="234" t="s">
        <v>86</v>
      </c>
      <c r="C141" s="234" t="s">
        <v>40</v>
      </c>
      <c r="D141" s="252">
        <v>1392</v>
      </c>
      <c r="E141" s="269" t="s">
        <v>161</v>
      </c>
      <c r="F141" s="256">
        <v>8.34</v>
      </c>
      <c r="G141" s="251">
        <v>1</v>
      </c>
      <c r="H141" s="251">
        <v>4.17</v>
      </c>
      <c r="I141" s="239">
        <f t="shared" si="5"/>
        <v>0.98</v>
      </c>
      <c r="J141" s="239">
        <f t="shared" si="4"/>
        <v>5.15</v>
      </c>
      <c r="L141" s="267"/>
      <c r="M141" s="264"/>
    </row>
    <row r="142" spans="1:13" ht="26.4">
      <c r="A142" s="250">
        <v>135</v>
      </c>
      <c r="B142" s="234" t="s">
        <v>48</v>
      </c>
      <c r="C142" s="234" t="s">
        <v>40</v>
      </c>
      <c r="D142" s="252">
        <v>1259</v>
      </c>
      <c r="E142" s="269" t="s">
        <v>160</v>
      </c>
      <c r="F142" s="256">
        <v>7.5380000000000003</v>
      </c>
      <c r="G142" s="251">
        <v>26</v>
      </c>
      <c r="H142" s="251">
        <v>39.200000000000003</v>
      </c>
      <c r="I142" s="239">
        <f t="shared" si="5"/>
        <v>9.25</v>
      </c>
      <c r="J142" s="239">
        <f t="shared" si="4"/>
        <v>48.45</v>
      </c>
      <c r="L142" s="267"/>
      <c r="M142" s="264"/>
    </row>
    <row r="143" spans="1:13" ht="26.4">
      <c r="A143" s="250">
        <v>136</v>
      </c>
      <c r="B143" s="234" t="s">
        <v>86</v>
      </c>
      <c r="C143" s="234" t="s">
        <v>44</v>
      </c>
      <c r="D143" s="252">
        <v>1762</v>
      </c>
      <c r="E143" s="269" t="s">
        <v>160</v>
      </c>
      <c r="F143" s="256">
        <v>10.55</v>
      </c>
      <c r="G143" s="251">
        <v>20</v>
      </c>
      <c r="H143" s="251">
        <v>42.2</v>
      </c>
      <c r="I143" s="239">
        <f t="shared" si="5"/>
        <v>9.9499999999999993</v>
      </c>
      <c r="J143" s="239">
        <f t="shared" si="4"/>
        <v>52.150000000000006</v>
      </c>
      <c r="L143" s="267"/>
      <c r="M143" s="264"/>
    </row>
    <row r="144" spans="1:13" ht="26.4">
      <c r="A144" s="250">
        <v>137</v>
      </c>
      <c r="B144" s="234" t="s">
        <v>73</v>
      </c>
      <c r="C144" s="234" t="s">
        <v>42</v>
      </c>
      <c r="D144" s="252">
        <v>1558</v>
      </c>
      <c r="E144" s="269" t="s">
        <v>160</v>
      </c>
      <c r="F144" s="256">
        <v>9.3670000000000009</v>
      </c>
      <c r="G144" s="251">
        <v>3</v>
      </c>
      <c r="H144" s="251">
        <v>5.62</v>
      </c>
      <c r="I144" s="239">
        <f t="shared" si="5"/>
        <v>1.33</v>
      </c>
      <c r="J144" s="239">
        <f t="shared" si="4"/>
        <v>6.95</v>
      </c>
      <c r="L144" s="267"/>
      <c r="M144" s="264"/>
    </row>
    <row r="145" spans="1:13" ht="26.4">
      <c r="A145" s="250">
        <v>138</v>
      </c>
      <c r="B145" s="234" t="s">
        <v>73</v>
      </c>
      <c r="C145" s="234" t="s">
        <v>42</v>
      </c>
      <c r="D145" s="252">
        <v>1438</v>
      </c>
      <c r="E145" s="269" t="s">
        <v>160</v>
      </c>
      <c r="F145" s="256">
        <v>8.6110000000000007</v>
      </c>
      <c r="G145" s="251">
        <v>36.5</v>
      </c>
      <c r="H145" s="251">
        <v>62.86</v>
      </c>
      <c r="I145" s="239">
        <f t="shared" si="5"/>
        <v>14.83</v>
      </c>
      <c r="J145" s="239">
        <f t="shared" si="4"/>
        <v>77.69</v>
      </c>
      <c r="L145" s="267"/>
      <c r="M145" s="264"/>
    </row>
    <row r="146" spans="1:13" ht="26.4">
      <c r="A146" s="250">
        <v>139</v>
      </c>
      <c r="B146" s="234" t="s">
        <v>65</v>
      </c>
      <c r="C146" s="234" t="s">
        <v>42</v>
      </c>
      <c r="D146" s="252">
        <v>1235</v>
      </c>
      <c r="E146" s="269" t="s">
        <v>160</v>
      </c>
      <c r="F146" s="256">
        <v>7.3959999999999999</v>
      </c>
      <c r="G146" s="251">
        <v>24</v>
      </c>
      <c r="H146" s="251">
        <v>35.5</v>
      </c>
      <c r="I146" s="239">
        <f t="shared" si="5"/>
        <v>8.3699999999999992</v>
      </c>
      <c r="J146" s="239">
        <f t="shared" si="4"/>
        <v>43.87</v>
      </c>
      <c r="L146" s="267"/>
      <c r="M146" s="264"/>
    </row>
    <row r="147" spans="1:13" ht="26.4">
      <c r="A147" s="250">
        <v>140</v>
      </c>
      <c r="B147" s="234" t="s">
        <v>73</v>
      </c>
      <c r="C147" s="234" t="s">
        <v>42</v>
      </c>
      <c r="D147" s="252">
        <v>1464</v>
      </c>
      <c r="E147" s="269" t="s">
        <v>160</v>
      </c>
      <c r="F147" s="256">
        <v>8.7669999999999995</v>
      </c>
      <c r="G147" s="251">
        <v>24</v>
      </c>
      <c r="H147" s="251">
        <v>42.08</v>
      </c>
      <c r="I147" s="239">
        <f t="shared" si="5"/>
        <v>9.93</v>
      </c>
      <c r="J147" s="239">
        <f t="shared" si="4"/>
        <v>52.01</v>
      </c>
      <c r="L147" s="267"/>
      <c r="M147" s="264"/>
    </row>
    <row r="148" spans="1:13" ht="26.4">
      <c r="A148" s="250">
        <v>141</v>
      </c>
      <c r="B148" s="234" t="s">
        <v>84</v>
      </c>
      <c r="C148" s="234" t="s">
        <v>40</v>
      </c>
      <c r="D148" s="252">
        <v>1412</v>
      </c>
      <c r="E148" s="269" t="s">
        <v>160</v>
      </c>
      <c r="F148" s="256">
        <v>8.4700000000000006</v>
      </c>
      <c r="G148" s="251">
        <v>11.5</v>
      </c>
      <c r="H148" s="251">
        <v>19.48</v>
      </c>
      <c r="I148" s="239">
        <f t="shared" si="5"/>
        <v>4.5999999999999996</v>
      </c>
      <c r="J148" s="239">
        <f t="shared" si="4"/>
        <v>24.08</v>
      </c>
      <c r="L148" s="267"/>
      <c r="M148" s="264"/>
    </row>
    <row r="149" spans="1:13" ht="26.4">
      <c r="A149" s="250">
        <v>142</v>
      </c>
      <c r="B149" s="234" t="s">
        <v>79</v>
      </c>
      <c r="C149" s="234" t="s">
        <v>42</v>
      </c>
      <c r="D149" s="252">
        <v>1235</v>
      </c>
      <c r="E149" s="269" t="s">
        <v>160</v>
      </c>
      <c r="F149" s="256">
        <v>7.3970000000000002</v>
      </c>
      <c r="G149" s="251">
        <v>64</v>
      </c>
      <c r="H149" s="251">
        <v>94.68</v>
      </c>
      <c r="I149" s="239">
        <f t="shared" si="5"/>
        <v>22.34</v>
      </c>
      <c r="J149" s="239">
        <f t="shared" si="4"/>
        <v>117.02000000000001</v>
      </c>
      <c r="L149" s="267"/>
      <c r="M149" s="264"/>
    </row>
    <row r="150" spans="1:13" ht="26.4">
      <c r="A150" s="250">
        <v>143</v>
      </c>
      <c r="B150" s="234" t="s">
        <v>56</v>
      </c>
      <c r="C150" s="234" t="s">
        <v>165</v>
      </c>
      <c r="D150" s="252">
        <v>1255</v>
      </c>
      <c r="E150" s="269" t="s">
        <v>160</v>
      </c>
      <c r="F150" s="256">
        <v>7.5149999999999997</v>
      </c>
      <c r="G150" s="251">
        <v>24</v>
      </c>
      <c r="H150" s="251">
        <v>36.07</v>
      </c>
      <c r="I150" s="239">
        <f>ROUND(H150*23.59%,2)+0.02</f>
        <v>8.5299999999999994</v>
      </c>
      <c r="J150" s="239">
        <f t="shared" si="4"/>
        <v>44.6</v>
      </c>
      <c r="L150" s="267"/>
      <c r="M150" s="264"/>
    </row>
    <row r="151" spans="1:13" ht="26.4">
      <c r="A151" s="250">
        <v>144</v>
      </c>
      <c r="B151" s="234" t="s">
        <v>69</v>
      </c>
      <c r="C151" s="234" t="s">
        <v>166</v>
      </c>
      <c r="D151" s="252">
        <v>1243</v>
      </c>
      <c r="E151" s="269" t="s">
        <v>160</v>
      </c>
      <c r="F151" s="256">
        <v>7.4429999999999996</v>
      </c>
      <c r="G151" s="251">
        <v>27</v>
      </c>
      <c r="H151" s="251">
        <v>40.19</v>
      </c>
      <c r="I151" s="239">
        <f t="shared" si="5"/>
        <v>9.48</v>
      </c>
      <c r="J151" s="239">
        <f t="shared" si="4"/>
        <v>49.67</v>
      </c>
      <c r="L151" s="267"/>
      <c r="M151" s="264"/>
    </row>
    <row r="152" spans="1:13" ht="27" customHeight="1">
      <c r="A152" s="250">
        <v>145</v>
      </c>
      <c r="B152" s="234" t="s">
        <v>60</v>
      </c>
      <c r="C152" s="234" t="s">
        <v>42</v>
      </c>
      <c r="D152" s="252">
        <v>1360</v>
      </c>
      <c r="E152" s="269" t="s">
        <v>160</v>
      </c>
      <c r="F152" s="256">
        <v>8.1440000000000001</v>
      </c>
      <c r="G152" s="251">
        <v>26</v>
      </c>
      <c r="H152" s="251">
        <v>42.35</v>
      </c>
      <c r="I152" s="239">
        <f t="shared" si="5"/>
        <v>9.99</v>
      </c>
      <c r="J152" s="239">
        <f t="shared" si="4"/>
        <v>52.34</v>
      </c>
      <c r="L152" s="267"/>
      <c r="M152" s="264"/>
    </row>
    <row r="153" spans="1:13" ht="26.4">
      <c r="A153" s="250">
        <v>146</v>
      </c>
      <c r="B153" s="234" t="s">
        <v>73</v>
      </c>
      <c r="C153" s="234" t="s">
        <v>40</v>
      </c>
      <c r="D153" s="252">
        <v>1412</v>
      </c>
      <c r="E153" s="269" t="s">
        <v>160</v>
      </c>
      <c r="F153" s="256">
        <v>8.4600000000000009</v>
      </c>
      <c r="G153" s="251">
        <v>28.5</v>
      </c>
      <c r="H153" s="251">
        <v>48.22</v>
      </c>
      <c r="I153" s="239">
        <f t="shared" si="5"/>
        <v>11.38</v>
      </c>
      <c r="J153" s="239">
        <f t="shared" si="4"/>
        <v>59.6</v>
      </c>
      <c r="L153" s="267"/>
      <c r="M153" s="264"/>
    </row>
    <row r="154" spans="1:13" ht="26.4">
      <c r="A154" s="250">
        <v>147</v>
      </c>
      <c r="B154" s="234" t="s">
        <v>87</v>
      </c>
      <c r="C154" s="234" t="s">
        <v>40</v>
      </c>
      <c r="D154" s="252">
        <v>1220</v>
      </c>
      <c r="E154" s="269" t="s">
        <v>160</v>
      </c>
      <c r="F154" s="256">
        <v>7.3150000000000004</v>
      </c>
      <c r="G154" s="251">
        <v>36.5</v>
      </c>
      <c r="H154" s="251">
        <v>53.4</v>
      </c>
      <c r="I154" s="239">
        <f t="shared" si="5"/>
        <v>12.6</v>
      </c>
      <c r="J154" s="239">
        <f t="shared" si="4"/>
        <v>66</v>
      </c>
      <c r="L154" s="267"/>
      <c r="M154" s="264"/>
    </row>
    <row r="155" spans="1:13" ht="26.4">
      <c r="A155" s="250">
        <v>148</v>
      </c>
      <c r="B155" s="234" t="s">
        <v>86</v>
      </c>
      <c r="C155" s="234" t="s">
        <v>42</v>
      </c>
      <c r="D155" s="252">
        <v>1444</v>
      </c>
      <c r="E155" s="269" t="s">
        <v>160</v>
      </c>
      <c r="F155" s="256">
        <v>8.6470000000000002</v>
      </c>
      <c r="G155" s="251">
        <v>38</v>
      </c>
      <c r="H155" s="251">
        <v>65.72</v>
      </c>
      <c r="I155" s="239">
        <f t="shared" si="5"/>
        <v>15.5</v>
      </c>
      <c r="J155" s="239">
        <f t="shared" si="4"/>
        <v>81.22</v>
      </c>
      <c r="L155" s="267"/>
      <c r="M155" s="264"/>
    </row>
    <row r="156" spans="1:13" ht="39.6">
      <c r="A156" s="250">
        <v>149</v>
      </c>
      <c r="B156" s="234" t="s">
        <v>66</v>
      </c>
      <c r="C156" s="234" t="s">
        <v>40</v>
      </c>
      <c r="D156" s="252">
        <v>1367</v>
      </c>
      <c r="E156" s="269" t="s">
        <v>160</v>
      </c>
      <c r="F156" s="256">
        <v>8.1850000000000005</v>
      </c>
      <c r="G156" s="251">
        <v>24</v>
      </c>
      <c r="H156" s="251">
        <v>39.29</v>
      </c>
      <c r="I156" s="239">
        <f t="shared" si="5"/>
        <v>9.27</v>
      </c>
      <c r="J156" s="239">
        <f t="shared" si="4"/>
        <v>48.56</v>
      </c>
      <c r="L156" s="267"/>
      <c r="M156" s="264"/>
    </row>
    <row r="157" spans="1:13" ht="26.4">
      <c r="A157" s="250">
        <v>150</v>
      </c>
      <c r="B157" s="234" t="s">
        <v>65</v>
      </c>
      <c r="C157" s="234" t="s">
        <v>42</v>
      </c>
      <c r="D157" s="252">
        <v>1255</v>
      </c>
      <c r="E157" s="269" t="s">
        <v>160</v>
      </c>
      <c r="F157" s="256">
        <v>7.5279999999999996</v>
      </c>
      <c r="G157" s="251">
        <v>36</v>
      </c>
      <c r="H157" s="251">
        <v>54.2</v>
      </c>
      <c r="I157" s="239">
        <f t="shared" si="5"/>
        <v>12.79</v>
      </c>
      <c r="J157" s="239">
        <f t="shared" si="4"/>
        <v>66.990000000000009</v>
      </c>
      <c r="L157" s="267"/>
      <c r="M157" s="264"/>
    </row>
    <row r="158" spans="1:13" ht="39.6">
      <c r="A158" s="250">
        <v>151</v>
      </c>
      <c r="B158" s="234" t="s">
        <v>88</v>
      </c>
      <c r="C158" s="234" t="s">
        <v>89</v>
      </c>
      <c r="D158" s="252">
        <v>1937</v>
      </c>
      <c r="E158" s="269" t="s">
        <v>160</v>
      </c>
      <c r="F158" s="256">
        <v>11.598000000000001</v>
      </c>
      <c r="G158" s="251">
        <v>32</v>
      </c>
      <c r="H158" s="251">
        <v>74.23</v>
      </c>
      <c r="I158" s="239">
        <f t="shared" si="5"/>
        <v>17.510000000000002</v>
      </c>
      <c r="J158" s="239">
        <f t="shared" si="4"/>
        <v>91.740000000000009</v>
      </c>
      <c r="L158" s="267"/>
      <c r="M158" s="264"/>
    </row>
    <row r="159" spans="1:13" ht="26.4">
      <c r="A159" s="250">
        <v>152</v>
      </c>
      <c r="B159" s="234" t="s">
        <v>79</v>
      </c>
      <c r="C159" s="234" t="s">
        <v>166</v>
      </c>
      <c r="D159" s="252">
        <v>1263</v>
      </c>
      <c r="E159" s="269" t="s">
        <v>160</v>
      </c>
      <c r="F159" s="256">
        <v>7.5670000000000002</v>
      </c>
      <c r="G159" s="251">
        <v>73.5</v>
      </c>
      <c r="H159" s="251">
        <v>111.24</v>
      </c>
      <c r="I159" s="239">
        <f t="shared" si="5"/>
        <v>26.24</v>
      </c>
      <c r="J159" s="239">
        <f t="shared" si="4"/>
        <v>137.47999999999999</v>
      </c>
      <c r="L159" s="267"/>
      <c r="M159" s="264"/>
    </row>
    <row r="160" spans="1:13" ht="26.4">
      <c r="A160" s="250">
        <v>153</v>
      </c>
      <c r="B160" s="234" t="s">
        <v>47</v>
      </c>
      <c r="C160" s="234" t="s">
        <v>40</v>
      </c>
      <c r="D160" s="252">
        <v>1243</v>
      </c>
      <c r="E160" s="269" t="s">
        <v>160</v>
      </c>
      <c r="F160" s="256">
        <v>7.444</v>
      </c>
      <c r="G160" s="251">
        <v>25</v>
      </c>
      <c r="H160" s="251">
        <v>37.22</v>
      </c>
      <c r="I160" s="239">
        <f t="shared" si="5"/>
        <v>8.7799999999999994</v>
      </c>
      <c r="J160" s="239">
        <f t="shared" si="4"/>
        <v>46</v>
      </c>
      <c r="L160" s="267"/>
      <c r="M160" s="264"/>
    </row>
    <row r="161" spans="1:13" ht="30" customHeight="1">
      <c r="A161" s="250">
        <v>154</v>
      </c>
      <c r="B161" s="234" t="s">
        <v>39</v>
      </c>
      <c r="C161" s="234" t="s">
        <v>40</v>
      </c>
      <c r="D161" s="252">
        <v>1438</v>
      </c>
      <c r="E161" s="269" t="s">
        <v>160</v>
      </c>
      <c r="F161" s="256">
        <v>8.6180000000000003</v>
      </c>
      <c r="G161" s="251">
        <v>62</v>
      </c>
      <c r="H161" s="251">
        <v>106.86</v>
      </c>
      <c r="I161" s="239">
        <f t="shared" si="5"/>
        <v>25.21</v>
      </c>
      <c r="J161" s="239">
        <f t="shared" si="4"/>
        <v>132.07</v>
      </c>
      <c r="L161" s="267"/>
      <c r="M161" s="264"/>
    </row>
    <row r="162" spans="1:13" ht="26.4">
      <c r="A162" s="250">
        <v>155</v>
      </c>
      <c r="B162" s="234" t="s">
        <v>48</v>
      </c>
      <c r="C162" s="234" t="s">
        <v>40</v>
      </c>
      <c r="D162" s="252">
        <v>1240</v>
      </c>
      <c r="E162" s="269" t="s">
        <v>160</v>
      </c>
      <c r="F162" s="256">
        <v>7.4359999999999999</v>
      </c>
      <c r="G162" s="251">
        <v>40.5</v>
      </c>
      <c r="H162" s="251">
        <v>60.230000000000004</v>
      </c>
      <c r="I162" s="239">
        <f t="shared" si="5"/>
        <v>14.21</v>
      </c>
      <c r="J162" s="239">
        <f t="shared" si="4"/>
        <v>74.44</v>
      </c>
      <c r="L162" s="267"/>
      <c r="M162" s="264"/>
    </row>
    <row r="163" spans="1:13" ht="26.4">
      <c r="A163" s="250">
        <v>156</v>
      </c>
      <c r="B163" s="234" t="s">
        <v>46</v>
      </c>
      <c r="C163" s="234" t="s">
        <v>40</v>
      </c>
      <c r="D163" s="252">
        <v>1220</v>
      </c>
      <c r="E163" s="269" t="s">
        <v>160</v>
      </c>
      <c r="F163" s="256">
        <v>7.306</v>
      </c>
      <c r="G163" s="251">
        <v>26.5</v>
      </c>
      <c r="H163" s="251">
        <v>38.72</v>
      </c>
      <c r="I163" s="239">
        <f t="shared" si="5"/>
        <v>9.1300000000000008</v>
      </c>
      <c r="J163" s="239">
        <f t="shared" si="4"/>
        <v>47.85</v>
      </c>
      <c r="L163" s="267"/>
      <c r="M163" s="264"/>
    </row>
    <row r="164" spans="1:13" ht="26.4">
      <c r="A164" s="250">
        <v>157</v>
      </c>
      <c r="B164" s="234" t="s">
        <v>46</v>
      </c>
      <c r="C164" s="234" t="s">
        <v>40</v>
      </c>
      <c r="D164" s="252">
        <v>1220</v>
      </c>
      <c r="E164" s="269" t="s">
        <v>161</v>
      </c>
      <c r="F164" s="256">
        <v>7.3070000000000004</v>
      </c>
      <c r="G164" s="251">
        <v>1.5</v>
      </c>
      <c r="H164" s="251">
        <v>5.48</v>
      </c>
      <c r="I164" s="239">
        <f t="shared" si="5"/>
        <v>1.29</v>
      </c>
      <c r="J164" s="239">
        <f t="shared" si="4"/>
        <v>6.7700000000000005</v>
      </c>
      <c r="L164" s="267"/>
      <c r="M164" s="264"/>
    </row>
    <row r="165" spans="1:13" ht="26.4">
      <c r="A165" s="250">
        <v>158</v>
      </c>
      <c r="B165" s="234" t="s">
        <v>72</v>
      </c>
      <c r="C165" s="234" t="s">
        <v>44</v>
      </c>
      <c r="D165" s="252">
        <v>1706</v>
      </c>
      <c r="E165" s="269" t="s">
        <v>160</v>
      </c>
      <c r="F165" s="256">
        <v>10.217000000000001</v>
      </c>
      <c r="G165" s="251">
        <v>20.5</v>
      </c>
      <c r="H165" s="251">
        <v>41.89</v>
      </c>
      <c r="I165" s="239">
        <f t="shared" si="5"/>
        <v>9.8800000000000008</v>
      </c>
      <c r="J165" s="239">
        <f t="shared" si="4"/>
        <v>51.77</v>
      </c>
      <c r="L165" s="267"/>
      <c r="M165" s="264"/>
    </row>
    <row r="166" spans="1:13" ht="26.4">
      <c r="A166" s="250">
        <v>159</v>
      </c>
      <c r="B166" s="234" t="s">
        <v>72</v>
      </c>
      <c r="C166" s="234" t="s">
        <v>44</v>
      </c>
      <c r="D166" s="252">
        <v>1706</v>
      </c>
      <c r="E166" s="269" t="s">
        <v>161</v>
      </c>
      <c r="F166" s="256">
        <v>10.217000000000001</v>
      </c>
      <c r="G166" s="251">
        <v>3.5</v>
      </c>
      <c r="H166" s="251">
        <v>17.88</v>
      </c>
      <c r="I166" s="239">
        <f t="shared" si="5"/>
        <v>4.22</v>
      </c>
      <c r="J166" s="239">
        <f t="shared" si="4"/>
        <v>22.099999999999998</v>
      </c>
      <c r="L166" s="267"/>
      <c r="M166" s="264"/>
    </row>
    <row r="167" spans="1:13" ht="26.4">
      <c r="A167" s="250">
        <v>160</v>
      </c>
      <c r="B167" s="234" t="s">
        <v>73</v>
      </c>
      <c r="C167" s="234" t="s">
        <v>40</v>
      </c>
      <c r="D167" s="252">
        <v>1412</v>
      </c>
      <c r="E167" s="269" t="s">
        <v>160</v>
      </c>
      <c r="F167" s="256">
        <v>8.4559999999999995</v>
      </c>
      <c r="G167" s="251">
        <v>25</v>
      </c>
      <c r="H167" s="251">
        <v>42.28</v>
      </c>
      <c r="I167" s="239">
        <f t="shared" si="5"/>
        <v>9.9700000000000006</v>
      </c>
      <c r="J167" s="239">
        <f t="shared" si="4"/>
        <v>52.25</v>
      </c>
      <c r="L167" s="267"/>
      <c r="M167" s="264"/>
    </row>
    <row r="168" spans="1:13" ht="26.4">
      <c r="A168" s="250">
        <v>161</v>
      </c>
      <c r="B168" s="234" t="s">
        <v>75</v>
      </c>
      <c r="C168" s="234" t="s">
        <v>40</v>
      </c>
      <c r="D168" s="252">
        <v>1263</v>
      </c>
      <c r="E168" s="269" t="s">
        <v>160</v>
      </c>
      <c r="F168" s="256">
        <v>7.5629999999999997</v>
      </c>
      <c r="G168" s="251">
        <v>26</v>
      </c>
      <c r="H168" s="251">
        <v>39.33</v>
      </c>
      <c r="I168" s="239">
        <f t="shared" si="5"/>
        <v>9.2799999999999994</v>
      </c>
      <c r="J168" s="239">
        <f t="shared" si="4"/>
        <v>48.61</v>
      </c>
      <c r="L168" s="267"/>
      <c r="M168" s="264"/>
    </row>
    <row r="169" spans="1:13" ht="26.4">
      <c r="A169" s="250">
        <v>162</v>
      </c>
      <c r="B169" s="234" t="s">
        <v>82</v>
      </c>
      <c r="C169" s="234" t="s">
        <v>42</v>
      </c>
      <c r="D169" s="252">
        <v>1268</v>
      </c>
      <c r="E169" s="269" t="s">
        <v>160</v>
      </c>
      <c r="F169" s="256">
        <v>7.5949999999999998</v>
      </c>
      <c r="G169" s="251">
        <v>52</v>
      </c>
      <c r="H169" s="251">
        <v>78.990000000000009</v>
      </c>
      <c r="I169" s="239">
        <f t="shared" si="5"/>
        <v>18.63</v>
      </c>
      <c r="J169" s="239">
        <f t="shared" si="4"/>
        <v>97.62</v>
      </c>
      <c r="L169" s="267"/>
      <c r="M169" s="264"/>
    </row>
    <row r="170" spans="1:13" ht="39.6">
      <c r="A170" s="250">
        <v>163</v>
      </c>
      <c r="B170" s="234" t="s">
        <v>88</v>
      </c>
      <c r="C170" s="234" t="s">
        <v>38</v>
      </c>
      <c r="D170" s="252">
        <v>1883</v>
      </c>
      <c r="E170" s="269" t="s">
        <v>160</v>
      </c>
      <c r="F170" s="256">
        <v>11.276</v>
      </c>
      <c r="G170" s="251">
        <v>25</v>
      </c>
      <c r="H170" s="251">
        <v>56.38</v>
      </c>
      <c r="I170" s="239">
        <f t="shared" si="5"/>
        <v>13.3</v>
      </c>
      <c r="J170" s="239">
        <f t="shared" si="4"/>
        <v>69.680000000000007</v>
      </c>
      <c r="L170" s="267"/>
      <c r="M170" s="264"/>
    </row>
    <row r="171" spans="1:13" ht="26.4">
      <c r="A171" s="250">
        <v>164</v>
      </c>
      <c r="B171" s="234" t="s">
        <v>72</v>
      </c>
      <c r="C171" s="234" t="s">
        <v>42</v>
      </c>
      <c r="D171" s="252">
        <v>1488</v>
      </c>
      <c r="E171" s="269" t="s">
        <v>160</v>
      </c>
      <c r="F171" s="256">
        <v>8.9090000000000007</v>
      </c>
      <c r="G171" s="251">
        <v>21.5</v>
      </c>
      <c r="H171" s="251">
        <v>38.31</v>
      </c>
      <c r="I171" s="239">
        <f t="shared" si="5"/>
        <v>9.0399999999999991</v>
      </c>
      <c r="J171" s="239">
        <f t="shared" si="4"/>
        <v>47.35</v>
      </c>
      <c r="L171" s="267"/>
      <c r="M171" s="264"/>
    </row>
    <row r="172" spans="1:13" ht="26.4">
      <c r="A172" s="250">
        <v>165</v>
      </c>
      <c r="B172" s="234" t="s">
        <v>72</v>
      </c>
      <c r="C172" s="234" t="s">
        <v>42</v>
      </c>
      <c r="D172" s="252">
        <v>1488</v>
      </c>
      <c r="E172" s="269" t="s">
        <v>161</v>
      </c>
      <c r="F172" s="256">
        <v>8.9120000000000008</v>
      </c>
      <c r="G172" s="251">
        <v>2.5</v>
      </c>
      <c r="H172" s="251">
        <v>11.14</v>
      </c>
      <c r="I172" s="239">
        <f t="shared" si="5"/>
        <v>2.63</v>
      </c>
      <c r="J172" s="239">
        <f t="shared" si="4"/>
        <v>13.77</v>
      </c>
      <c r="L172" s="267"/>
      <c r="M172" s="264"/>
    </row>
    <row r="173" spans="1:13" ht="26.4">
      <c r="A173" s="250">
        <v>166</v>
      </c>
      <c r="B173" s="234" t="s">
        <v>52</v>
      </c>
      <c r="C173" s="234" t="s">
        <v>44</v>
      </c>
      <c r="D173" s="252">
        <v>1272</v>
      </c>
      <c r="E173" s="269" t="s">
        <v>160</v>
      </c>
      <c r="F173" s="256">
        <v>7.617</v>
      </c>
      <c r="G173" s="251">
        <v>39</v>
      </c>
      <c r="H173" s="251">
        <v>59.41</v>
      </c>
      <c r="I173" s="239">
        <f t="shared" si="5"/>
        <v>14.01</v>
      </c>
      <c r="J173" s="239">
        <f t="shared" si="4"/>
        <v>73.42</v>
      </c>
      <c r="L173" s="267"/>
      <c r="M173" s="264"/>
    </row>
    <row r="174" spans="1:13" ht="26.4">
      <c r="A174" s="250">
        <v>167</v>
      </c>
      <c r="B174" s="234" t="s">
        <v>90</v>
      </c>
      <c r="C174" s="234" t="s">
        <v>42</v>
      </c>
      <c r="D174" s="252">
        <v>1418</v>
      </c>
      <c r="E174" s="269" t="s">
        <v>160</v>
      </c>
      <c r="F174" s="256">
        <v>8.4920000000000009</v>
      </c>
      <c r="G174" s="251">
        <v>13</v>
      </c>
      <c r="H174" s="251">
        <v>22.08</v>
      </c>
      <c r="I174" s="239">
        <f t="shared" si="5"/>
        <v>5.21</v>
      </c>
      <c r="J174" s="239">
        <f t="shared" si="4"/>
        <v>27.29</v>
      </c>
      <c r="L174" s="267"/>
      <c r="M174" s="264"/>
    </row>
    <row r="175" spans="1:13" ht="26.4">
      <c r="A175" s="250">
        <v>168</v>
      </c>
      <c r="B175" s="234" t="s">
        <v>52</v>
      </c>
      <c r="C175" s="234" t="s">
        <v>53</v>
      </c>
      <c r="D175" s="252">
        <v>1063</v>
      </c>
      <c r="E175" s="269" t="s">
        <v>160</v>
      </c>
      <c r="F175" s="256">
        <v>6.3719999999999999</v>
      </c>
      <c r="G175" s="251">
        <v>18</v>
      </c>
      <c r="H175" s="251">
        <v>22.94</v>
      </c>
      <c r="I175" s="239">
        <f t="shared" si="5"/>
        <v>5.41</v>
      </c>
      <c r="J175" s="239">
        <f t="shared" si="4"/>
        <v>28.35</v>
      </c>
      <c r="L175" s="267"/>
      <c r="M175" s="264"/>
    </row>
    <row r="176" spans="1:13" ht="26.4">
      <c r="A176" s="250">
        <v>169</v>
      </c>
      <c r="B176" s="234" t="s">
        <v>82</v>
      </c>
      <c r="C176" s="234" t="s">
        <v>44</v>
      </c>
      <c r="D176" s="252">
        <v>1279</v>
      </c>
      <c r="E176" s="269" t="s">
        <v>160</v>
      </c>
      <c r="F176" s="256">
        <v>7.6669999999999998</v>
      </c>
      <c r="G176" s="251">
        <v>48</v>
      </c>
      <c r="H176" s="251">
        <v>73.599999999999994</v>
      </c>
      <c r="I176" s="239">
        <f t="shared" si="5"/>
        <v>17.36</v>
      </c>
      <c r="J176" s="239">
        <f t="shared" si="4"/>
        <v>90.96</v>
      </c>
      <c r="L176" s="267"/>
      <c r="M176" s="264"/>
    </row>
    <row r="177" spans="1:13" ht="26.4">
      <c r="A177" s="250">
        <v>170</v>
      </c>
      <c r="B177" s="234" t="s">
        <v>65</v>
      </c>
      <c r="C177" s="234" t="s">
        <v>44</v>
      </c>
      <c r="D177" s="252">
        <v>1838</v>
      </c>
      <c r="E177" s="269" t="s">
        <v>160</v>
      </c>
      <c r="F177" s="256">
        <v>11.019</v>
      </c>
      <c r="G177" s="251">
        <v>48</v>
      </c>
      <c r="H177" s="251">
        <v>105.78</v>
      </c>
      <c r="I177" s="239">
        <f t="shared" si="5"/>
        <v>24.95</v>
      </c>
      <c r="J177" s="239">
        <f t="shared" si="4"/>
        <v>130.72999999999999</v>
      </c>
      <c r="L177" s="267"/>
      <c r="M177" s="264"/>
    </row>
    <row r="178" spans="1:13" ht="26.4">
      <c r="A178" s="250">
        <v>171</v>
      </c>
      <c r="B178" s="234" t="s">
        <v>55</v>
      </c>
      <c r="C178" s="234" t="s">
        <v>40</v>
      </c>
      <c r="D178" s="252">
        <v>1438</v>
      </c>
      <c r="E178" s="269" t="s">
        <v>160</v>
      </c>
      <c r="F178" s="256">
        <v>8.61</v>
      </c>
      <c r="G178" s="251">
        <v>24.5</v>
      </c>
      <c r="H178" s="251">
        <v>42.19</v>
      </c>
      <c r="I178" s="239">
        <f t="shared" si="5"/>
        <v>9.9499999999999993</v>
      </c>
      <c r="J178" s="239">
        <f t="shared" si="4"/>
        <v>52.14</v>
      </c>
      <c r="L178" s="267"/>
      <c r="M178" s="264"/>
    </row>
    <row r="179" spans="1:13" ht="26.4">
      <c r="A179" s="250">
        <v>172</v>
      </c>
      <c r="B179" s="234" t="s">
        <v>45</v>
      </c>
      <c r="C179" s="234" t="s">
        <v>53</v>
      </c>
      <c r="D179" s="252">
        <v>1083</v>
      </c>
      <c r="E179" s="269" t="s">
        <v>160</v>
      </c>
      <c r="F179" s="256">
        <v>6.4850000000000003</v>
      </c>
      <c r="G179" s="251">
        <v>13</v>
      </c>
      <c r="H179" s="251">
        <v>16.86</v>
      </c>
      <c r="I179" s="239">
        <f t="shared" si="5"/>
        <v>3.98</v>
      </c>
      <c r="J179" s="239">
        <f t="shared" si="4"/>
        <v>20.84</v>
      </c>
      <c r="L179" s="267"/>
      <c r="M179" s="264"/>
    </row>
    <row r="180" spans="1:13" ht="40.5" customHeight="1">
      <c r="A180" s="250">
        <v>173</v>
      </c>
      <c r="B180" s="234" t="s">
        <v>66</v>
      </c>
      <c r="C180" s="234" t="s">
        <v>44</v>
      </c>
      <c r="D180" s="252">
        <v>1614</v>
      </c>
      <c r="E180" s="269" t="s">
        <v>160</v>
      </c>
      <c r="F180" s="256">
        <v>9.6669999999999998</v>
      </c>
      <c r="G180" s="251">
        <v>12</v>
      </c>
      <c r="H180" s="251">
        <v>23.2</v>
      </c>
      <c r="I180" s="239">
        <f t="shared" si="5"/>
        <v>5.47</v>
      </c>
      <c r="J180" s="239">
        <f t="shared" si="4"/>
        <v>28.669999999999998</v>
      </c>
      <c r="L180" s="267"/>
      <c r="M180" s="264"/>
    </row>
    <row r="181" spans="1:13" ht="28.5" customHeight="1">
      <c r="A181" s="250">
        <v>174</v>
      </c>
      <c r="B181" s="234" t="s">
        <v>43</v>
      </c>
      <c r="C181" s="234" t="s">
        <v>40</v>
      </c>
      <c r="D181" s="252">
        <v>1412</v>
      </c>
      <c r="E181" s="269" t="s">
        <v>160</v>
      </c>
      <c r="F181" s="256">
        <v>8.4550000000000001</v>
      </c>
      <c r="G181" s="251">
        <v>72</v>
      </c>
      <c r="H181" s="251">
        <v>121.75</v>
      </c>
      <c r="I181" s="239">
        <f t="shared" si="5"/>
        <v>28.72</v>
      </c>
      <c r="J181" s="239">
        <f t="shared" si="4"/>
        <v>150.47</v>
      </c>
      <c r="L181" s="267"/>
      <c r="M181" s="264"/>
    </row>
    <row r="182" spans="1:13" ht="26.4">
      <c r="A182" s="250">
        <v>175</v>
      </c>
      <c r="B182" s="234" t="s">
        <v>75</v>
      </c>
      <c r="C182" s="234" t="s">
        <v>44</v>
      </c>
      <c r="D182" s="252">
        <v>1228</v>
      </c>
      <c r="E182" s="269" t="s">
        <v>160</v>
      </c>
      <c r="F182" s="256">
        <v>7.3529999999999998</v>
      </c>
      <c r="G182" s="251">
        <v>36</v>
      </c>
      <c r="H182" s="251">
        <v>52.94</v>
      </c>
      <c r="I182" s="239">
        <f t="shared" si="5"/>
        <v>12.49</v>
      </c>
      <c r="J182" s="239">
        <f t="shared" si="4"/>
        <v>65.429999999999993</v>
      </c>
      <c r="L182" s="267"/>
      <c r="M182" s="264"/>
    </row>
    <row r="183" spans="1:13" ht="26.4">
      <c r="A183" s="250">
        <v>176</v>
      </c>
      <c r="B183" s="234" t="s">
        <v>64</v>
      </c>
      <c r="C183" s="234" t="s">
        <v>40</v>
      </c>
      <c r="D183" s="252">
        <v>1243</v>
      </c>
      <c r="E183" s="269" t="s">
        <v>160</v>
      </c>
      <c r="F183" s="256">
        <v>7.4420000000000002</v>
      </c>
      <c r="G183" s="251">
        <v>26</v>
      </c>
      <c r="H183" s="251">
        <v>38.700000000000003</v>
      </c>
      <c r="I183" s="239">
        <f t="shared" si="5"/>
        <v>9.1300000000000008</v>
      </c>
      <c r="J183" s="239">
        <f t="shared" si="4"/>
        <v>47.830000000000005</v>
      </c>
      <c r="L183" s="267"/>
      <c r="M183" s="264"/>
    </row>
    <row r="184" spans="1:13" ht="26.4">
      <c r="A184" s="250">
        <v>177</v>
      </c>
      <c r="B184" s="234" t="s">
        <v>61</v>
      </c>
      <c r="C184" s="234" t="s">
        <v>40</v>
      </c>
      <c r="D184" s="252">
        <v>1262</v>
      </c>
      <c r="E184" s="269" t="s">
        <v>160</v>
      </c>
      <c r="F184" s="256">
        <v>7.5579999999999998</v>
      </c>
      <c r="G184" s="251">
        <v>26</v>
      </c>
      <c r="H184" s="251">
        <v>39.299999999999997</v>
      </c>
      <c r="I184" s="239">
        <f t="shared" si="5"/>
        <v>9.27</v>
      </c>
      <c r="J184" s="239">
        <f t="shared" si="4"/>
        <v>48.569999999999993</v>
      </c>
      <c r="L184" s="267"/>
      <c r="M184" s="264"/>
    </row>
    <row r="185" spans="1:13" ht="26.4">
      <c r="A185" s="250">
        <v>178</v>
      </c>
      <c r="B185" s="234" t="s">
        <v>45</v>
      </c>
      <c r="C185" s="234" t="s">
        <v>53</v>
      </c>
      <c r="D185" s="252">
        <v>1083</v>
      </c>
      <c r="E185" s="269" t="s">
        <v>160</v>
      </c>
      <c r="F185" s="256">
        <v>6.4850000000000003</v>
      </c>
      <c r="G185" s="251">
        <v>39</v>
      </c>
      <c r="H185" s="251">
        <v>50.58</v>
      </c>
      <c r="I185" s="239">
        <f t="shared" si="5"/>
        <v>11.93</v>
      </c>
      <c r="J185" s="239">
        <f t="shared" si="4"/>
        <v>62.51</v>
      </c>
      <c r="L185" s="267"/>
      <c r="M185" s="264"/>
    </row>
    <row r="186" spans="1:13" ht="39.6">
      <c r="A186" s="250">
        <v>179</v>
      </c>
      <c r="B186" s="234" t="s">
        <v>66</v>
      </c>
      <c r="C186" s="234" t="s">
        <v>42</v>
      </c>
      <c r="D186" s="252">
        <v>1515</v>
      </c>
      <c r="E186" s="269" t="s">
        <v>160</v>
      </c>
      <c r="F186" s="256">
        <v>9.0719999999999992</v>
      </c>
      <c r="G186" s="251">
        <v>23.5</v>
      </c>
      <c r="H186" s="251">
        <v>42.64</v>
      </c>
      <c r="I186" s="239">
        <f t="shared" si="5"/>
        <v>10.06</v>
      </c>
      <c r="J186" s="239">
        <f t="shared" si="4"/>
        <v>52.7</v>
      </c>
      <c r="L186" s="267"/>
      <c r="M186" s="264"/>
    </row>
    <row r="187" spans="1:13" ht="39.6">
      <c r="A187" s="250">
        <v>180</v>
      </c>
      <c r="B187" s="234" t="s">
        <v>66</v>
      </c>
      <c r="C187" s="234" t="s">
        <v>42</v>
      </c>
      <c r="D187" s="252">
        <v>1515</v>
      </c>
      <c r="E187" s="269" t="s">
        <v>161</v>
      </c>
      <c r="F187" s="256">
        <v>9.08</v>
      </c>
      <c r="G187" s="251">
        <v>0.5</v>
      </c>
      <c r="H187" s="251">
        <v>2.27</v>
      </c>
      <c r="I187" s="239">
        <f t="shared" si="5"/>
        <v>0.54</v>
      </c>
      <c r="J187" s="239">
        <f t="shared" si="4"/>
        <v>2.81</v>
      </c>
      <c r="L187" s="267"/>
      <c r="M187" s="264"/>
    </row>
    <row r="188" spans="1:13" ht="26.4">
      <c r="A188" s="250">
        <v>181</v>
      </c>
      <c r="B188" s="234" t="s">
        <v>50</v>
      </c>
      <c r="C188" s="234" t="s">
        <v>44</v>
      </c>
      <c r="D188" s="252">
        <v>1255</v>
      </c>
      <c r="E188" s="269" t="s">
        <v>160</v>
      </c>
      <c r="F188" s="256">
        <v>7.5149999999999997</v>
      </c>
      <c r="G188" s="251">
        <v>37</v>
      </c>
      <c r="H188" s="251">
        <v>55.61</v>
      </c>
      <c r="I188" s="239">
        <f t="shared" si="5"/>
        <v>13.12</v>
      </c>
      <c r="J188" s="239">
        <f t="shared" si="4"/>
        <v>68.73</v>
      </c>
      <c r="L188" s="267"/>
      <c r="M188" s="264"/>
    </row>
    <row r="189" spans="1:13" ht="26.4">
      <c r="A189" s="250">
        <v>182</v>
      </c>
      <c r="B189" s="234" t="s">
        <v>50</v>
      </c>
      <c r="C189" s="234" t="s">
        <v>167</v>
      </c>
      <c r="D189" s="252">
        <v>1255</v>
      </c>
      <c r="E189" s="269" t="s">
        <v>161</v>
      </c>
      <c r="F189" s="256">
        <v>7.52</v>
      </c>
      <c r="G189" s="251">
        <v>0.5</v>
      </c>
      <c r="H189" s="251">
        <v>1.88</v>
      </c>
      <c r="I189" s="239">
        <f t="shared" si="5"/>
        <v>0.44</v>
      </c>
      <c r="J189" s="239">
        <f t="shared" si="4"/>
        <v>2.3199999999999998</v>
      </c>
      <c r="L189" s="267"/>
      <c r="M189" s="264"/>
    </row>
    <row r="190" spans="1:13" ht="26.4">
      <c r="A190" s="250">
        <v>183</v>
      </c>
      <c r="B190" s="234" t="s">
        <v>41</v>
      </c>
      <c r="C190" s="234" t="s">
        <v>42</v>
      </c>
      <c r="D190" s="252">
        <v>1255</v>
      </c>
      <c r="E190" s="269" t="s">
        <v>160</v>
      </c>
      <c r="F190" s="256">
        <v>7.5170000000000003</v>
      </c>
      <c r="G190" s="251">
        <v>12</v>
      </c>
      <c r="H190" s="251">
        <v>18.04</v>
      </c>
      <c r="I190" s="239">
        <f t="shared" si="5"/>
        <v>4.26</v>
      </c>
      <c r="J190" s="239">
        <f t="shared" si="4"/>
        <v>22.299999999999997</v>
      </c>
      <c r="L190" s="267"/>
      <c r="M190" s="264"/>
    </row>
    <row r="191" spans="1:13" ht="26.4">
      <c r="A191" s="250">
        <v>184</v>
      </c>
      <c r="B191" s="234" t="s">
        <v>86</v>
      </c>
      <c r="C191" s="234" t="s">
        <v>40</v>
      </c>
      <c r="D191" s="252">
        <v>1392</v>
      </c>
      <c r="E191" s="269" t="s">
        <v>160</v>
      </c>
      <c r="F191" s="256">
        <v>8.3350000000000009</v>
      </c>
      <c r="G191" s="251">
        <v>42</v>
      </c>
      <c r="H191" s="251">
        <v>70.010000000000005</v>
      </c>
      <c r="I191" s="239">
        <f t="shared" si="5"/>
        <v>16.52</v>
      </c>
      <c r="J191" s="239">
        <f t="shared" si="4"/>
        <v>86.53</v>
      </c>
      <c r="L191" s="267"/>
      <c r="M191" s="264"/>
    </row>
    <row r="192" spans="1:13" ht="26.4">
      <c r="A192" s="250">
        <v>185</v>
      </c>
      <c r="B192" s="234" t="s">
        <v>86</v>
      </c>
      <c r="C192" s="234" t="s">
        <v>40</v>
      </c>
      <c r="D192" s="252">
        <v>1392</v>
      </c>
      <c r="E192" s="269" t="s">
        <v>161</v>
      </c>
      <c r="F192" s="256">
        <v>8.34</v>
      </c>
      <c r="G192" s="251">
        <v>1</v>
      </c>
      <c r="H192" s="251">
        <v>4.17</v>
      </c>
      <c r="I192" s="239">
        <f t="shared" si="5"/>
        <v>0.98</v>
      </c>
      <c r="J192" s="239">
        <f t="shared" si="4"/>
        <v>5.15</v>
      </c>
      <c r="L192" s="267"/>
      <c r="M192" s="264"/>
    </row>
    <row r="193" spans="1:13" ht="26.4">
      <c r="A193" s="250">
        <v>186</v>
      </c>
      <c r="B193" s="234" t="s">
        <v>87</v>
      </c>
      <c r="C193" s="234" t="s">
        <v>42</v>
      </c>
      <c r="D193" s="252">
        <v>1375</v>
      </c>
      <c r="E193" s="269" t="s">
        <v>160</v>
      </c>
      <c r="F193" s="256">
        <v>8.2349999999999994</v>
      </c>
      <c r="G193" s="251">
        <v>24.5</v>
      </c>
      <c r="H193" s="251">
        <v>40.35</v>
      </c>
      <c r="I193" s="239">
        <f t="shared" si="5"/>
        <v>9.52</v>
      </c>
      <c r="J193" s="239">
        <f t="shared" si="4"/>
        <v>49.870000000000005</v>
      </c>
      <c r="L193" s="267"/>
      <c r="M193" s="264"/>
    </row>
    <row r="194" spans="1:13" ht="26.4">
      <c r="A194" s="250">
        <v>187</v>
      </c>
      <c r="B194" s="234" t="s">
        <v>64</v>
      </c>
      <c r="C194" s="234" t="s">
        <v>40</v>
      </c>
      <c r="D194" s="252">
        <v>1220</v>
      </c>
      <c r="E194" s="269" t="s">
        <v>160</v>
      </c>
      <c r="F194" s="256">
        <v>7.3049999999999997</v>
      </c>
      <c r="G194" s="251">
        <v>64</v>
      </c>
      <c r="H194" s="251">
        <v>93.5</v>
      </c>
      <c r="I194" s="239">
        <f t="shared" si="5"/>
        <v>22.06</v>
      </c>
      <c r="J194" s="239">
        <f t="shared" si="4"/>
        <v>115.56</v>
      </c>
      <c r="L194" s="267"/>
      <c r="M194" s="264"/>
    </row>
    <row r="195" spans="1:13" ht="26.4">
      <c r="A195" s="250">
        <v>188</v>
      </c>
      <c r="B195" s="234" t="s">
        <v>48</v>
      </c>
      <c r="C195" s="234" t="s">
        <v>42</v>
      </c>
      <c r="D195" s="252">
        <v>1235</v>
      </c>
      <c r="E195" s="269" t="s">
        <v>160</v>
      </c>
      <c r="F195" s="256">
        <v>7.3949999999999996</v>
      </c>
      <c r="G195" s="251">
        <v>37.5</v>
      </c>
      <c r="H195" s="251">
        <v>55.46</v>
      </c>
      <c r="I195" s="239">
        <f t="shared" si="5"/>
        <v>13.08</v>
      </c>
      <c r="J195" s="239">
        <f t="shared" si="4"/>
        <v>68.540000000000006</v>
      </c>
      <c r="L195" s="267"/>
      <c r="M195" s="264"/>
    </row>
    <row r="196" spans="1:13" ht="26.4">
      <c r="A196" s="250">
        <v>189</v>
      </c>
      <c r="B196" s="234" t="s">
        <v>45</v>
      </c>
      <c r="C196" s="234" t="s">
        <v>53</v>
      </c>
      <c r="D196" s="252">
        <v>1384</v>
      </c>
      <c r="E196" s="269" t="s">
        <v>160</v>
      </c>
      <c r="F196" s="256">
        <v>8.2870000000000008</v>
      </c>
      <c r="G196" s="251">
        <v>26</v>
      </c>
      <c r="H196" s="251">
        <v>43.09</v>
      </c>
      <c r="I196" s="239">
        <f t="shared" si="5"/>
        <v>10.16</v>
      </c>
      <c r="J196" s="239">
        <f t="shared" si="4"/>
        <v>53.25</v>
      </c>
      <c r="L196" s="267"/>
      <c r="M196" s="264"/>
    </row>
    <row r="197" spans="1:13" ht="22.5" customHeight="1">
      <c r="A197" s="250">
        <v>190</v>
      </c>
      <c r="B197" s="234" t="s">
        <v>60</v>
      </c>
      <c r="C197" s="234" t="s">
        <v>44</v>
      </c>
      <c r="D197" s="252">
        <v>1279</v>
      </c>
      <c r="E197" s="269" t="s">
        <v>160</v>
      </c>
      <c r="F197" s="256">
        <v>7.6660000000000004</v>
      </c>
      <c r="G197" s="251">
        <v>49.5</v>
      </c>
      <c r="H197" s="251">
        <v>75.89</v>
      </c>
      <c r="I197" s="239">
        <f>ROUND(H197*23.59%,2)+0.01</f>
        <v>17.91</v>
      </c>
      <c r="J197" s="239">
        <f t="shared" si="4"/>
        <v>93.8</v>
      </c>
      <c r="L197" s="267"/>
      <c r="M197" s="264"/>
    </row>
    <row r="198" spans="1:13" ht="28.5" customHeight="1">
      <c r="A198" s="250">
        <v>191</v>
      </c>
      <c r="B198" s="234" t="s">
        <v>60</v>
      </c>
      <c r="C198" s="234" t="s">
        <v>44</v>
      </c>
      <c r="D198" s="252">
        <v>1279</v>
      </c>
      <c r="E198" s="269" t="s">
        <v>161</v>
      </c>
      <c r="F198" s="256">
        <v>7.64</v>
      </c>
      <c r="G198" s="251">
        <v>0.5</v>
      </c>
      <c r="H198" s="251">
        <v>1.91</v>
      </c>
      <c r="I198" s="239">
        <f t="shared" si="5"/>
        <v>0.45</v>
      </c>
      <c r="J198" s="239">
        <f t="shared" si="4"/>
        <v>2.36</v>
      </c>
      <c r="L198" s="267"/>
      <c r="M198" s="264"/>
    </row>
    <row r="199" spans="1:13" ht="26.4">
      <c r="A199" s="250">
        <v>192</v>
      </c>
      <c r="B199" s="234" t="s">
        <v>69</v>
      </c>
      <c r="C199" s="234" t="s">
        <v>166</v>
      </c>
      <c r="D199" s="252">
        <v>1220</v>
      </c>
      <c r="E199" s="269" t="s">
        <v>160</v>
      </c>
      <c r="F199" s="256">
        <v>7.306</v>
      </c>
      <c r="G199" s="251">
        <v>26</v>
      </c>
      <c r="H199" s="251">
        <v>37.99</v>
      </c>
      <c r="I199" s="239">
        <f>ROUND(H199*23.59%,2)</f>
        <v>8.9600000000000009</v>
      </c>
      <c r="J199" s="239">
        <f t="shared" si="4"/>
        <v>46.95</v>
      </c>
      <c r="L199" s="267"/>
      <c r="M199" s="264"/>
    </row>
    <row r="200" spans="1:13" ht="26.4">
      <c r="A200" s="250">
        <v>193</v>
      </c>
      <c r="B200" s="234" t="s">
        <v>70</v>
      </c>
      <c r="C200" s="234" t="s">
        <v>40</v>
      </c>
      <c r="D200" s="252">
        <v>1240</v>
      </c>
      <c r="E200" s="269" t="s">
        <v>160</v>
      </c>
      <c r="F200" s="256">
        <v>7.4349999999999996</v>
      </c>
      <c r="G200" s="251">
        <v>40</v>
      </c>
      <c r="H200" s="251">
        <v>59.480000000000004</v>
      </c>
      <c r="I200" s="239">
        <f t="shared" si="5"/>
        <v>14.03</v>
      </c>
      <c r="J200" s="239">
        <f t="shared" ref="J200:J263" si="6">H200+I200</f>
        <v>73.510000000000005</v>
      </c>
      <c r="L200" s="267"/>
      <c r="M200" s="264"/>
    </row>
    <row r="201" spans="1:13" ht="26.4">
      <c r="A201" s="250">
        <v>194</v>
      </c>
      <c r="B201" s="234" t="s">
        <v>70</v>
      </c>
      <c r="C201" s="234" t="s">
        <v>40</v>
      </c>
      <c r="D201" s="252">
        <v>1240</v>
      </c>
      <c r="E201" s="269" t="s">
        <v>161</v>
      </c>
      <c r="F201" s="256">
        <v>7.44</v>
      </c>
      <c r="G201" s="251">
        <v>1</v>
      </c>
      <c r="H201" s="251">
        <v>3.72</v>
      </c>
      <c r="I201" s="239">
        <f t="shared" ref="I201:I264" si="7">ROUND(H201*23.59%,2)</f>
        <v>0.88</v>
      </c>
      <c r="J201" s="239">
        <f t="shared" si="6"/>
        <v>4.6000000000000005</v>
      </c>
      <c r="L201" s="267"/>
      <c r="M201" s="264"/>
    </row>
    <row r="202" spans="1:13" ht="26.4">
      <c r="A202" s="250">
        <v>195</v>
      </c>
      <c r="B202" s="234" t="s">
        <v>90</v>
      </c>
      <c r="C202" s="234" t="s">
        <v>40</v>
      </c>
      <c r="D202" s="252">
        <v>1392</v>
      </c>
      <c r="E202" s="269" t="s">
        <v>160</v>
      </c>
      <c r="F202" s="256">
        <v>8.3439999999999994</v>
      </c>
      <c r="G202" s="251">
        <v>39</v>
      </c>
      <c r="H202" s="251">
        <v>65.08</v>
      </c>
      <c r="I202" s="239">
        <f t="shared" si="7"/>
        <v>15.35</v>
      </c>
      <c r="J202" s="239">
        <f t="shared" si="6"/>
        <v>80.429999999999993</v>
      </c>
      <c r="L202" s="267"/>
      <c r="M202" s="264"/>
    </row>
    <row r="203" spans="1:13" ht="26.4">
      <c r="A203" s="250">
        <v>196</v>
      </c>
      <c r="B203" s="234" t="s">
        <v>100</v>
      </c>
      <c r="C203" s="234" t="s">
        <v>42</v>
      </c>
      <c r="D203" s="252">
        <v>1215</v>
      </c>
      <c r="E203" s="269" t="s">
        <v>160</v>
      </c>
      <c r="F203" s="256">
        <v>7.2759999999999998</v>
      </c>
      <c r="G203" s="251">
        <v>25</v>
      </c>
      <c r="H203" s="251">
        <v>36.380000000000003</v>
      </c>
      <c r="I203" s="239">
        <f t="shared" si="7"/>
        <v>8.58</v>
      </c>
      <c r="J203" s="239">
        <f t="shared" si="6"/>
        <v>44.96</v>
      </c>
      <c r="L203" s="267"/>
      <c r="M203" s="264"/>
    </row>
    <row r="204" spans="1:13" ht="23.25" customHeight="1">
      <c r="A204" s="250">
        <v>197</v>
      </c>
      <c r="B204" s="234" t="s">
        <v>37</v>
      </c>
      <c r="C204" s="234" t="s">
        <v>91</v>
      </c>
      <c r="D204" s="252">
        <v>2107</v>
      </c>
      <c r="E204" s="269" t="s">
        <v>160</v>
      </c>
      <c r="F204" s="256">
        <v>12.617000000000001</v>
      </c>
      <c r="G204" s="251">
        <v>12</v>
      </c>
      <c r="H204" s="251">
        <v>30.28</v>
      </c>
      <c r="I204" s="239">
        <f t="shared" si="7"/>
        <v>7.14</v>
      </c>
      <c r="J204" s="239">
        <f t="shared" si="6"/>
        <v>37.42</v>
      </c>
      <c r="L204" s="267"/>
      <c r="M204" s="264"/>
    </row>
    <row r="205" spans="1:13" ht="26.4">
      <c r="A205" s="250">
        <v>198</v>
      </c>
      <c r="B205" s="234" t="s">
        <v>57</v>
      </c>
      <c r="C205" s="234" t="s">
        <v>165</v>
      </c>
      <c r="D205" s="252">
        <v>1372</v>
      </c>
      <c r="E205" s="269" t="s">
        <v>160</v>
      </c>
      <c r="F205" s="256">
        <v>8.2159999999999993</v>
      </c>
      <c r="G205" s="251">
        <v>60</v>
      </c>
      <c r="H205" s="251">
        <v>98.59</v>
      </c>
      <c r="I205" s="239">
        <f t="shared" si="7"/>
        <v>23.26</v>
      </c>
      <c r="J205" s="239">
        <f t="shared" si="6"/>
        <v>121.85000000000001</v>
      </c>
      <c r="L205" s="267"/>
      <c r="M205" s="264"/>
    </row>
    <row r="206" spans="1:13" ht="28.5" customHeight="1">
      <c r="A206" s="250">
        <v>199</v>
      </c>
      <c r="B206" s="234" t="s">
        <v>68</v>
      </c>
      <c r="C206" s="234" t="s">
        <v>42</v>
      </c>
      <c r="D206" s="252">
        <v>1418</v>
      </c>
      <c r="E206" s="269" t="s">
        <v>160</v>
      </c>
      <c r="F206" s="256">
        <v>8.4909999999999997</v>
      </c>
      <c r="G206" s="251">
        <v>48</v>
      </c>
      <c r="H206" s="251">
        <v>81.510000000000005</v>
      </c>
      <c r="I206" s="239">
        <f t="shared" si="7"/>
        <v>19.23</v>
      </c>
      <c r="J206" s="239">
        <f t="shared" si="6"/>
        <v>100.74000000000001</v>
      </c>
      <c r="L206" s="267"/>
      <c r="M206" s="264"/>
    </row>
    <row r="207" spans="1:13" ht="26.4">
      <c r="A207" s="250">
        <v>200</v>
      </c>
      <c r="B207" s="234" t="s">
        <v>56</v>
      </c>
      <c r="C207" s="234" t="s">
        <v>166</v>
      </c>
      <c r="D207" s="252">
        <v>1243</v>
      </c>
      <c r="E207" s="269" t="s">
        <v>160</v>
      </c>
      <c r="F207" s="256">
        <v>7.4429999999999996</v>
      </c>
      <c r="G207" s="251">
        <v>36</v>
      </c>
      <c r="H207" s="251">
        <v>53.59</v>
      </c>
      <c r="I207" s="239">
        <f t="shared" si="7"/>
        <v>12.64</v>
      </c>
      <c r="J207" s="239">
        <f t="shared" si="6"/>
        <v>66.23</v>
      </c>
      <c r="L207" s="267"/>
      <c r="M207" s="264"/>
    </row>
    <row r="208" spans="1:13" ht="26.4">
      <c r="A208" s="250">
        <v>201</v>
      </c>
      <c r="B208" s="234" t="s">
        <v>73</v>
      </c>
      <c r="C208" s="234" t="s">
        <v>44</v>
      </c>
      <c r="D208" s="252">
        <v>1838</v>
      </c>
      <c r="E208" s="269" t="s">
        <v>160</v>
      </c>
      <c r="F208" s="256">
        <v>11.006</v>
      </c>
      <c r="G208" s="251">
        <v>24.5</v>
      </c>
      <c r="H208" s="251">
        <v>53.93</v>
      </c>
      <c r="I208" s="239">
        <f t="shared" si="7"/>
        <v>12.72</v>
      </c>
      <c r="J208" s="239">
        <f t="shared" si="6"/>
        <v>66.650000000000006</v>
      </c>
      <c r="L208" s="267"/>
      <c r="M208" s="264"/>
    </row>
    <row r="209" spans="1:14" ht="26.4">
      <c r="A209" s="250">
        <v>202</v>
      </c>
      <c r="B209" s="234" t="s">
        <v>90</v>
      </c>
      <c r="C209" s="234" t="s">
        <v>42</v>
      </c>
      <c r="D209" s="252">
        <v>1584</v>
      </c>
      <c r="E209" s="269" t="s">
        <v>160</v>
      </c>
      <c r="F209" s="256">
        <v>9.4849999999999994</v>
      </c>
      <c r="G209" s="251">
        <v>39</v>
      </c>
      <c r="H209" s="251">
        <v>73.98</v>
      </c>
      <c r="I209" s="239">
        <f>ROUND(H209*23.59%,2)-1.21</f>
        <v>16.239999999999998</v>
      </c>
      <c r="J209" s="239">
        <f t="shared" si="6"/>
        <v>90.22</v>
      </c>
      <c r="K209" s="253"/>
      <c r="L209" s="267"/>
      <c r="M209" s="264"/>
      <c r="N209" s="253"/>
    </row>
    <row r="210" spans="1:14" ht="26.4">
      <c r="A210" s="250">
        <v>203</v>
      </c>
      <c r="B210" s="234" t="s">
        <v>50</v>
      </c>
      <c r="C210" s="234" t="s">
        <v>165</v>
      </c>
      <c r="D210" s="252">
        <v>1235</v>
      </c>
      <c r="E210" s="269" t="s">
        <v>160</v>
      </c>
      <c r="F210" s="256">
        <v>7.3959999999999999</v>
      </c>
      <c r="G210" s="251">
        <v>22.5</v>
      </c>
      <c r="H210" s="251">
        <v>33.28</v>
      </c>
      <c r="I210" s="239">
        <f t="shared" si="7"/>
        <v>7.85</v>
      </c>
      <c r="J210" s="239">
        <f t="shared" si="6"/>
        <v>41.13</v>
      </c>
      <c r="L210" s="267"/>
      <c r="M210" s="264"/>
    </row>
    <row r="211" spans="1:14" ht="26.4">
      <c r="A211" s="250">
        <v>204</v>
      </c>
      <c r="B211" s="234" t="s">
        <v>50</v>
      </c>
      <c r="C211" s="234" t="s">
        <v>165</v>
      </c>
      <c r="D211" s="252">
        <v>1235</v>
      </c>
      <c r="E211" s="269" t="s">
        <v>161</v>
      </c>
      <c r="F211" s="256">
        <v>7.3959999999999999</v>
      </c>
      <c r="G211" s="251">
        <v>4.5</v>
      </c>
      <c r="H211" s="251">
        <v>16.64</v>
      </c>
      <c r="I211" s="239">
        <f t="shared" si="7"/>
        <v>3.93</v>
      </c>
      <c r="J211" s="239">
        <f t="shared" si="6"/>
        <v>20.57</v>
      </c>
      <c r="L211" s="267"/>
      <c r="M211" s="264"/>
    </row>
    <row r="212" spans="1:14" ht="26.4">
      <c r="A212" s="250">
        <v>205</v>
      </c>
      <c r="B212" s="234" t="s">
        <v>47</v>
      </c>
      <c r="C212" s="234" t="s">
        <v>42</v>
      </c>
      <c r="D212" s="252">
        <v>1448</v>
      </c>
      <c r="E212" s="269" t="s">
        <v>160</v>
      </c>
      <c r="F212" s="256">
        <v>8.6709999999999994</v>
      </c>
      <c r="G212" s="251">
        <v>24</v>
      </c>
      <c r="H212" s="251">
        <v>41.62</v>
      </c>
      <c r="I212" s="239">
        <f t="shared" si="7"/>
        <v>9.82</v>
      </c>
      <c r="J212" s="239">
        <f t="shared" si="6"/>
        <v>51.44</v>
      </c>
      <c r="L212" s="267"/>
      <c r="M212" s="264"/>
    </row>
    <row r="213" spans="1:14" ht="26.4">
      <c r="A213" s="250">
        <v>206</v>
      </c>
      <c r="B213" s="234" t="s">
        <v>72</v>
      </c>
      <c r="C213" s="234" t="s">
        <v>42</v>
      </c>
      <c r="D213" s="252">
        <v>1535</v>
      </c>
      <c r="E213" s="269" t="s">
        <v>160</v>
      </c>
      <c r="F213" s="256">
        <v>9.1920000000000002</v>
      </c>
      <c r="G213" s="251">
        <v>24</v>
      </c>
      <c r="H213" s="251">
        <v>44.12</v>
      </c>
      <c r="I213" s="239">
        <f t="shared" si="7"/>
        <v>10.41</v>
      </c>
      <c r="J213" s="239">
        <f t="shared" si="6"/>
        <v>54.53</v>
      </c>
      <c r="L213" s="267"/>
      <c r="M213" s="264"/>
    </row>
    <row r="214" spans="1:14" ht="26.4">
      <c r="A214" s="250">
        <v>207</v>
      </c>
      <c r="B214" s="234" t="s">
        <v>50</v>
      </c>
      <c r="C214" s="234" t="s">
        <v>166</v>
      </c>
      <c r="D214" s="252">
        <v>1240</v>
      </c>
      <c r="E214" s="269" t="s">
        <v>160</v>
      </c>
      <c r="F214" s="256">
        <v>7.4249999999999998</v>
      </c>
      <c r="G214" s="251">
        <v>24</v>
      </c>
      <c r="H214" s="251">
        <v>35.64</v>
      </c>
      <c r="I214" s="239">
        <f t="shared" si="7"/>
        <v>8.41</v>
      </c>
      <c r="J214" s="239">
        <f t="shared" si="6"/>
        <v>44.05</v>
      </c>
      <c r="L214" s="267"/>
      <c r="M214" s="264"/>
    </row>
    <row r="215" spans="1:14" ht="26.4">
      <c r="A215" s="250">
        <v>208</v>
      </c>
      <c r="B215" s="234" t="s">
        <v>64</v>
      </c>
      <c r="C215" s="234" t="s">
        <v>40</v>
      </c>
      <c r="D215" s="252">
        <v>1220</v>
      </c>
      <c r="E215" s="269" t="s">
        <v>160</v>
      </c>
      <c r="F215" s="256">
        <v>7.3049999999999997</v>
      </c>
      <c r="G215" s="251">
        <v>54</v>
      </c>
      <c r="H215" s="251">
        <v>78.89</v>
      </c>
      <c r="I215" s="239">
        <f t="shared" si="7"/>
        <v>18.61</v>
      </c>
      <c r="J215" s="239">
        <f t="shared" si="6"/>
        <v>97.5</v>
      </c>
      <c r="L215" s="267"/>
      <c r="M215" s="264"/>
    </row>
    <row r="216" spans="1:14" ht="26.4">
      <c r="A216" s="250">
        <v>209</v>
      </c>
      <c r="B216" s="234" t="s">
        <v>78</v>
      </c>
      <c r="C216" s="234" t="s">
        <v>42</v>
      </c>
      <c r="D216" s="252">
        <v>1488</v>
      </c>
      <c r="E216" s="269" t="s">
        <v>160</v>
      </c>
      <c r="F216" s="256">
        <v>8.9079999999999995</v>
      </c>
      <c r="G216" s="251">
        <v>12</v>
      </c>
      <c r="H216" s="251">
        <v>21.38</v>
      </c>
      <c r="I216" s="239">
        <f t="shared" si="7"/>
        <v>5.04</v>
      </c>
      <c r="J216" s="239">
        <f t="shared" si="6"/>
        <v>26.419999999999998</v>
      </c>
      <c r="L216" s="267"/>
      <c r="M216" s="264"/>
    </row>
    <row r="217" spans="1:14" ht="26.4">
      <c r="A217" s="250">
        <v>210</v>
      </c>
      <c r="B217" s="234" t="s">
        <v>86</v>
      </c>
      <c r="C217" s="234" t="s">
        <v>42</v>
      </c>
      <c r="D217" s="252">
        <v>1464</v>
      </c>
      <c r="E217" s="269" t="s">
        <v>160</v>
      </c>
      <c r="F217" s="256">
        <v>8.7829999999999995</v>
      </c>
      <c r="G217" s="251">
        <v>27</v>
      </c>
      <c r="H217" s="251">
        <v>47.43</v>
      </c>
      <c r="I217" s="239">
        <f t="shared" si="7"/>
        <v>11.19</v>
      </c>
      <c r="J217" s="239">
        <f t="shared" si="6"/>
        <v>58.62</v>
      </c>
      <c r="L217" s="267"/>
      <c r="M217" s="264"/>
    </row>
    <row r="218" spans="1:14" ht="26.4">
      <c r="A218" s="250">
        <v>211</v>
      </c>
      <c r="B218" s="234" t="s">
        <v>75</v>
      </c>
      <c r="C218" s="234" t="s">
        <v>53</v>
      </c>
      <c r="D218" s="252">
        <v>1083</v>
      </c>
      <c r="E218" s="269" t="s">
        <v>160</v>
      </c>
      <c r="F218" s="256">
        <v>6.4850000000000003</v>
      </c>
      <c r="G218" s="251">
        <v>51</v>
      </c>
      <c r="H218" s="251">
        <v>66.150000000000006</v>
      </c>
      <c r="I218" s="239">
        <f t="shared" si="7"/>
        <v>15.6</v>
      </c>
      <c r="J218" s="239">
        <f t="shared" si="6"/>
        <v>81.75</v>
      </c>
      <c r="L218" s="267"/>
      <c r="M218" s="264"/>
    </row>
    <row r="219" spans="1:14" ht="26.4">
      <c r="A219" s="250">
        <v>212</v>
      </c>
      <c r="B219" s="234" t="s">
        <v>61</v>
      </c>
      <c r="C219" s="234" t="s">
        <v>53</v>
      </c>
      <c r="D219" s="252">
        <v>1123</v>
      </c>
      <c r="E219" s="269" t="s">
        <v>160</v>
      </c>
      <c r="F219" s="256">
        <v>6.7359999999999998</v>
      </c>
      <c r="G219" s="251">
        <v>36.5</v>
      </c>
      <c r="H219" s="251">
        <v>49.17</v>
      </c>
      <c r="I219" s="239">
        <f t="shared" si="7"/>
        <v>11.6</v>
      </c>
      <c r="J219" s="239">
        <f t="shared" si="6"/>
        <v>60.77</v>
      </c>
      <c r="L219" s="267"/>
      <c r="M219" s="264"/>
    </row>
    <row r="220" spans="1:14" ht="26.4">
      <c r="A220" s="250">
        <v>213</v>
      </c>
      <c r="B220" s="234" t="s">
        <v>48</v>
      </c>
      <c r="C220" s="234" t="s">
        <v>44</v>
      </c>
      <c r="D220" s="252">
        <v>1239</v>
      </c>
      <c r="E220" s="269" t="s">
        <v>160</v>
      </c>
      <c r="F220" s="256">
        <v>7.4290000000000003</v>
      </c>
      <c r="G220" s="251">
        <v>40</v>
      </c>
      <c r="H220" s="251">
        <v>59.43</v>
      </c>
      <c r="I220" s="239">
        <f t="shared" si="7"/>
        <v>14.02</v>
      </c>
      <c r="J220" s="239">
        <f t="shared" si="6"/>
        <v>73.45</v>
      </c>
      <c r="L220" s="267"/>
      <c r="M220" s="264"/>
    </row>
    <row r="221" spans="1:14" ht="26.4">
      <c r="A221" s="250">
        <v>214</v>
      </c>
      <c r="B221" s="234" t="s">
        <v>97</v>
      </c>
      <c r="C221" s="234" t="s">
        <v>40</v>
      </c>
      <c r="D221" s="252">
        <v>1240</v>
      </c>
      <c r="E221" s="269" t="s">
        <v>160</v>
      </c>
      <c r="F221" s="256">
        <v>7.4249999999999998</v>
      </c>
      <c r="G221" s="251">
        <v>12</v>
      </c>
      <c r="H221" s="251">
        <v>17.82</v>
      </c>
      <c r="I221" s="239">
        <f t="shared" si="7"/>
        <v>4.2</v>
      </c>
      <c r="J221" s="239">
        <f t="shared" si="6"/>
        <v>22.02</v>
      </c>
      <c r="L221" s="267"/>
      <c r="M221" s="264"/>
    </row>
    <row r="222" spans="1:14" ht="26.4">
      <c r="A222" s="250">
        <v>215</v>
      </c>
      <c r="B222" s="234" t="s">
        <v>97</v>
      </c>
      <c r="C222" s="234" t="s">
        <v>40</v>
      </c>
      <c r="D222" s="252">
        <v>1240</v>
      </c>
      <c r="E222" s="269" t="s">
        <v>161</v>
      </c>
      <c r="F222" s="256">
        <v>7.44</v>
      </c>
      <c r="G222" s="251">
        <v>0.5</v>
      </c>
      <c r="H222" s="251">
        <v>1.86</v>
      </c>
      <c r="I222" s="239">
        <f t="shared" si="7"/>
        <v>0.44</v>
      </c>
      <c r="J222" s="239">
        <f t="shared" si="6"/>
        <v>2.3000000000000003</v>
      </c>
      <c r="L222" s="267"/>
      <c r="M222" s="264"/>
    </row>
    <row r="223" spans="1:14" ht="26.4">
      <c r="A223" s="250">
        <v>216</v>
      </c>
      <c r="B223" s="234" t="s">
        <v>76</v>
      </c>
      <c r="C223" s="234" t="s">
        <v>42</v>
      </c>
      <c r="D223" s="252">
        <v>1464</v>
      </c>
      <c r="E223" s="269" t="s">
        <v>160</v>
      </c>
      <c r="F223" s="256">
        <v>8.766</v>
      </c>
      <c r="G223" s="251">
        <v>36.5</v>
      </c>
      <c r="H223" s="251">
        <v>63.99</v>
      </c>
      <c r="I223" s="239">
        <f t="shared" si="7"/>
        <v>15.1</v>
      </c>
      <c r="J223" s="239">
        <f t="shared" si="6"/>
        <v>79.09</v>
      </c>
      <c r="L223" s="267"/>
      <c r="M223" s="264"/>
    </row>
    <row r="224" spans="1:14" ht="26.4">
      <c r="A224" s="250">
        <v>217</v>
      </c>
      <c r="B224" s="234" t="s">
        <v>76</v>
      </c>
      <c r="C224" s="234" t="s">
        <v>42</v>
      </c>
      <c r="D224" s="252">
        <v>1464</v>
      </c>
      <c r="E224" s="269" t="s">
        <v>161</v>
      </c>
      <c r="F224" s="256">
        <v>8.76</v>
      </c>
      <c r="G224" s="251">
        <v>1.5</v>
      </c>
      <c r="H224" s="251">
        <v>6.57</v>
      </c>
      <c r="I224" s="239">
        <f t="shared" si="7"/>
        <v>1.55</v>
      </c>
      <c r="J224" s="239">
        <f t="shared" si="6"/>
        <v>8.120000000000001</v>
      </c>
      <c r="L224" s="267"/>
      <c r="M224" s="264"/>
    </row>
    <row r="225" spans="1:13" ht="26.4">
      <c r="A225" s="250">
        <v>218</v>
      </c>
      <c r="B225" s="234" t="s">
        <v>50</v>
      </c>
      <c r="C225" s="234" t="s">
        <v>165</v>
      </c>
      <c r="D225" s="252">
        <v>1279</v>
      </c>
      <c r="E225" s="269" t="s">
        <v>160</v>
      </c>
      <c r="F225" s="256">
        <v>7.66</v>
      </c>
      <c r="G225" s="251">
        <v>25</v>
      </c>
      <c r="H225" s="251">
        <v>38.299999999999997</v>
      </c>
      <c r="I225" s="239">
        <f t="shared" si="7"/>
        <v>9.0299999999999994</v>
      </c>
      <c r="J225" s="239">
        <f t="shared" si="6"/>
        <v>47.33</v>
      </c>
      <c r="L225" s="267"/>
      <c r="M225" s="264"/>
    </row>
    <row r="226" spans="1:13" ht="26.4">
      <c r="A226" s="250">
        <v>219</v>
      </c>
      <c r="B226" s="234" t="s">
        <v>50</v>
      </c>
      <c r="C226" s="234" t="s">
        <v>165</v>
      </c>
      <c r="D226" s="252">
        <v>1279</v>
      </c>
      <c r="E226" s="269" t="s">
        <v>161</v>
      </c>
      <c r="F226" s="256">
        <v>7.64</v>
      </c>
      <c r="G226" s="251">
        <v>0.5</v>
      </c>
      <c r="H226" s="251">
        <v>1.91</v>
      </c>
      <c r="I226" s="239">
        <f t="shared" si="7"/>
        <v>0.45</v>
      </c>
      <c r="J226" s="239">
        <f t="shared" si="6"/>
        <v>2.36</v>
      </c>
      <c r="L226" s="267"/>
      <c r="M226" s="264"/>
    </row>
    <row r="227" spans="1:13" ht="26.4">
      <c r="A227" s="250">
        <v>220</v>
      </c>
      <c r="B227" s="234" t="s">
        <v>47</v>
      </c>
      <c r="C227" s="234" t="s">
        <v>44</v>
      </c>
      <c r="D227" s="252">
        <v>1474</v>
      </c>
      <c r="E227" s="269" t="s">
        <v>160</v>
      </c>
      <c r="F227" s="256">
        <v>8.8249999999999993</v>
      </c>
      <c r="G227" s="251">
        <v>24</v>
      </c>
      <c r="H227" s="251">
        <v>42.36</v>
      </c>
      <c r="I227" s="239">
        <f t="shared" si="7"/>
        <v>9.99</v>
      </c>
      <c r="J227" s="239">
        <f t="shared" si="6"/>
        <v>52.35</v>
      </c>
      <c r="L227" s="267"/>
      <c r="M227" s="264"/>
    </row>
    <row r="228" spans="1:13" ht="26.4">
      <c r="A228" s="250">
        <v>221</v>
      </c>
      <c r="B228" s="234" t="s">
        <v>39</v>
      </c>
      <c r="C228" s="234" t="s">
        <v>42</v>
      </c>
      <c r="D228" s="252">
        <v>1418</v>
      </c>
      <c r="E228" s="269" t="s">
        <v>160</v>
      </c>
      <c r="F228" s="256">
        <v>8.4920000000000009</v>
      </c>
      <c r="G228" s="251">
        <v>12</v>
      </c>
      <c r="H228" s="251">
        <v>20.38</v>
      </c>
      <c r="I228" s="239">
        <f t="shared" si="7"/>
        <v>4.8099999999999996</v>
      </c>
      <c r="J228" s="239">
        <f t="shared" si="6"/>
        <v>25.189999999999998</v>
      </c>
      <c r="L228" s="267"/>
      <c r="M228" s="264"/>
    </row>
    <row r="229" spans="1:13" ht="26.4">
      <c r="A229" s="250">
        <v>222</v>
      </c>
      <c r="B229" s="234" t="s">
        <v>67</v>
      </c>
      <c r="C229" s="234" t="s">
        <v>53</v>
      </c>
      <c r="D229" s="252">
        <v>1083</v>
      </c>
      <c r="E229" s="269" t="s">
        <v>160</v>
      </c>
      <c r="F229" s="256">
        <v>6.4909999999999997</v>
      </c>
      <c r="G229" s="251">
        <v>52.5</v>
      </c>
      <c r="H229" s="251">
        <v>68.16</v>
      </c>
      <c r="I229" s="239">
        <f t="shared" si="7"/>
        <v>16.079999999999998</v>
      </c>
      <c r="J229" s="239">
        <f t="shared" si="6"/>
        <v>84.24</v>
      </c>
      <c r="L229" s="267"/>
      <c r="M229" s="264"/>
    </row>
    <row r="230" spans="1:13" ht="26.4">
      <c r="A230" s="250">
        <v>223</v>
      </c>
      <c r="B230" s="234" t="s">
        <v>81</v>
      </c>
      <c r="C230" s="234" t="s">
        <v>40</v>
      </c>
      <c r="D230" s="252">
        <v>1418</v>
      </c>
      <c r="E230" s="269" t="s">
        <v>160</v>
      </c>
      <c r="F230" s="256">
        <v>8.4920000000000009</v>
      </c>
      <c r="G230" s="251">
        <v>24</v>
      </c>
      <c r="H230" s="251">
        <v>40.76</v>
      </c>
      <c r="I230" s="239">
        <f t="shared" si="7"/>
        <v>9.6199999999999992</v>
      </c>
      <c r="J230" s="239">
        <f t="shared" si="6"/>
        <v>50.379999999999995</v>
      </c>
      <c r="L230" s="267"/>
      <c r="M230" s="264"/>
    </row>
    <row r="231" spans="1:13" ht="26.4">
      <c r="A231" s="250">
        <v>224</v>
      </c>
      <c r="B231" s="234" t="s">
        <v>81</v>
      </c>
      <c r="C231" s="234" t="s">
        <v>40</v>
      </c>
      <c r="D231" s="252">
        <v>1418</v>
      </c>
      <c r="E231" s="269" t="s">
        <v>161</v>
      </c>
      <c r="F231" s="256">
        <v>8.48</v>
      </c>
      <c r="G231" s="251">
        <v>0.5</v>
      </c>
      <c r="H231" s="251">
        <v>2.12</v>
      </c>
      <c r="I231" s="239">
        <f t="shared" si="7"/>
        <v>0.5</v>
      </c>
      <c r="J231" s="239">
        <f t="shared" si="6"/>
        <v>2.62</v>
      </c>
      <c r="L231" s="267"/>
      <c r="M231" s="264"/>
    </row>
    <row r="232" spans="1:13" ht="26.4">
      <c r="A232" s="250">
        <v>225</v>
      </c>
      <c r="B232" s="234" t="s">
        <v>81</v>
      </c>
      <c r="C232" s="234" t="s">
        <v>42</v>
      </c>
      <c r="D232" s="252">
        <v>1464</v>
      </c>
      <c r="E232" s="269" t="s">
        <v>160</v>
      </c>
      <c r="F232" s="256">
        <v>8.7669999999999995</v>
      </c>
      <c r="G232" s="251">
        <v>37.5</v>
      </c>
      <c r="H232" s="251">
        <v>65.75</v>
      </c>
      <c r="I232" s="239">
        <f t="shared" si="7"/>
        <v>15.51</v>
      </c>
      <c r="J232" s="239">
        <f t="shared" si="6"/>
        <v>81.260000000000005</v>
      </c>
      <c r="L232" s="267"/>
      <c r="M232" s="264"/>
    </row>
    <row r="233" spans="1:13" ht="26.4">
      <c r="A233" s="250">
        <v>226</v>
      </c>
      <c r="B233" s="234" t="s">
        <v>81</v>
      </c>
      <c r="C233" s="234" t="s">
        <v>40</v>
      </c>
      <c r="D233" s="252">
        <v>1392</v>
      </c>
      <c r="E233" s="269" t="s">
        <v>160</v>
      </c>
      <c r="F233" s="256">
        <v>8.3350000000000009</v>
      </c>
      <c r="G233" s="251">
        <v>49</v>
      </c>
      <c r="H233" s="251">
        <v>81.680000000000007</v>
      </c>
      <c r="I233" s="239">
        <f t="shared" si="7"/>
        <v>19.27</v>
      </c>
      <c r="J233" s="239">
        <f t="shared" si="6"/>
        <v>100.95</v>
      </c>
      <c r="L233" s="267"/>
      <c r="M233" s="264"/>
    </row>
    <row r="234" spans="1:13" ht="26.4">
      <c r="A234" s="250">
        <v>227</v>
      </c>
      <c r="B234" s="234" t="s">
        <v>78</v>
      </c>
      <c r="C234" s="234" t="s">
        <v>164</v>
      </c>
      <c r="D234" s="252">
        <v>1892</v>
      </c>
      <c r="E234" s="269" t="s">
        <v>160</v>
      </c>
      <c r="F234" s="256">
        <v>11.329000000000001</v>
      </c>
      <c r="G234" s="251">
        <v>12</v>
      </c>
      <c r="H234" s="251">
        <v>27.19</v>
      </c>
      <c r="I234" s="239">
        <f t="shared" si="7"/>
        <v>6.41</v>
      </c>
      <c r="J234" s="239">
        <f t="shared" si="6"/>
        <v>33.6</v>
      </c>
      <c r="L234" s="267"/>
      <c r="M234" s="264"/>
    </row>
    <row r="235" spans="1:13" ht="26.4">
      <c r="A235" s="250">
        <v>228</v>
      </c>
      <c r="B235" s="234" t="s">
        <v>56</v>
      </c>
      <c r="C235" s="234" t="s">
        <v>166</v>
      </c>
      <c r="D235" s="252">
        <v>1240</v>
      </c>
      <c r="E235" s="269" t="s">
        <v>160</v>
      </c>
      <c r="F235" s="256">
        <v>7.4249999999999998</v>
      </c>
      <c r="G235" s="251">
        <v>12</v>
      </c>
      <c r="H235" s="251">
        <v>17.82</v>
      </c>
      <c r="I235" s="239">
        <f t="shared" si="7"/>
        <v>4.2</v>
      </c>
      <c r="J235" s="239">
        <f t="shared" si="6"/>
        <v>22.02</v>
      </c>
      <c r="L235" s="267"/>
      <c r="M235" s="264"/>
    </row>
    <row r="236" spans="1:13" ht="26.4">
      <c r="A236" s="250">
        <v>229</v>
      </c>
      <c r="B236" s="234" t="s">
        <v>100</v>
      </c>
      <c r="C236" s="234" t="s">
        <v>40</v>
      </c>
      <c r="D236" s="252">
        <v>1220</v>
      </c>
      <c r="E236" s="269" t="s">
        <v>160</v>
      </c>
      <c r="F236" s="256">
        <v>7.3040000000000003</v>
      </c>
      <c r="G236" s="251">
        <v>12.5</v>
      </c>
      <c r="H236" s="251">
        <v>18.260000000000002</v>
      </c>
      <c r="I236" s="239">
        <f t="shared" si="7"/>
        <v>4.3099999999999996</v>
      </c>
      <c r="J236" s="239">
        <f t="shared" si="6"/>
        <v>22.57</v>
      </c>
      <c r="L236" s="267"/>
      <c r="M236" s="264"/>
    </row>
    <row r="237" spans="1:13" ht="26.4">
      <c r="A237" s="250">
        <v>230</v>
      </c>
      <c r="B237" s="234" t="s">
        <v>52</v>
      </c>
      <c r="C237" s="234" t="s">
        <v>53</v>
      </c>
      <c r="D237" s="252">
        <v>1083</v>
      </c>
      <c r="E237" s="269" t="s">
        <v>160</v>
      </c>
      <c r="F237" s="256">
        <v>6.51</v>
      </c>
      <c r="G237" s="251">
        <v>5</v>
      </c>
      <c r="H237" s="251">
        <v>6.51</v>
      </c>
      <c r="I237" s="239">
        <f t="shared" si="7"/>
        <v>1.54</v>
      </c>
      <c r="J237" s="239">
        <f t="shared" si="6"/>
        <v>8.0500000000000007</v>
      </c>
      <c r="L237" s="267"/>
      <c r="M237" s="264"/>
    </row>
    <row r="238" spans="1:13" ht="26.4">
      <c r="A238" s="250">
        <v>231</v>
      </c>
      <c r="B238" s="234" t="s">
        <v>58</v>
      </c>
      <c r="C238" s="234" t="s">
        <v>44</v>
      </c>
      <c r="D238" s="252">
        <v>1794</v>
      </c>
      <c r="E238" s="269" t="s">
        <v>160</v>
      </c>
      <c r="F238" s="256">
        <v>10.743</v>
      </c>
      <c r="G238" s="251">
        <v>41.5</v>
      </c>
      <c r="H238" s="251">
        <v>89.17</v>
      </c>
      <c r="I238" s="239">
        <f t="shared" si="7"/>
        <v>21.04</v>
      </c>
      <c r="J238" s="239">
        <f t="shared" si="6"/>
        <v>110.21000000000001</v>
      </c>
      <c r="L238" s="267"/>
      <c r="M238" s="264"/>
    </row>
    <row r="239" spans="1:13" ht="26.4">
      <c r="A239" s="250">
        <v>232</v>
      </c>
      <c r="B239" s="234" t="s">
        <v>58</v>
      </c>
      <c r="C239" s="234" t="s">
        <v>44</v>
      </c>
      <c r="D239" s="252">
        <v>1794</v>
      </c>
      <c r="E239" s="269" t="s">
        <v>161</v>
      </c>
      <c r="F239" s="256">
        <v>10.744</v>
      </c>
      <c r="G239" s="251">
        <v>2.5</v>
      </c>
      <c r="H239" s="251">
        <v>13.43</v>
      </c>
      <c r="I239" s="239">
        <f t="shared" si="7"/>
        <v>3.17</v>
      </c>
      <c r="J239" s="239">
        <f t="shared" si="6"/>
        <v>16.600000000000001</v>
      </c>
      <c r="L239" s="267"/>
      <c r="M239" s="264"/>
    </row>
    <row r="240" spans="1:13" ht="26.4">
      <c r="A240" s="250">
        <v>233</v>
      </c>
      <c r="B240" s="234" t="s">
        <v>92</v>
      </c>
      <c r="C240" s="234" t="s">
        <v>93</v>
      </c>
      <c r="D240" s="252">
        <v>1701</v>
      </c>
      <c r="E240" s="269" t="s">
        <v>160</v>
      </c>
      <c r="F240" s="256">
        <v>10.186999999999999</v>
      </c>
      <c r="G240" s="251">
        <v>26</v>
      </c>
      <c r="H240" s="251">
        <v>52.97</v>
      </c>
      <c r="I240" s="239">
        <f t="shared" si="7"/>
        <v>12.5</v>
      </c>
      <c r="J240" s="239">
        <f t="shared" si="6"/>
        <v>65.47</v>
      </c>
      <c r="L240" s="267"/>
      <c r="M240" s="264"/>
    </row>
    <row r="241" spans="1:13" ht="23.25" customHeight="1">
      <c r="A241" s="250">
        <v>234</v>
      </c>
      <c r="B241" s="234" t="s">
        <v>63</v>
      </c>
      <c r="C241" s="234" t="s">
        <v>42</v>
      </c>
      <c r="D241" s="252">
        <v>1259</v>
      </c>
      <c r="E241" s="269" t="s">
        <v>160</v>
      </c>
      <c r="F241" s="256">
        <v>7.5389999999999997</v>
      </c>
      <c r="G241" s="251">
        <v>55</v>
      </c>
      <c r="H241" s="251">
        <v>82.93</v>
      </c>
      <c r="I241" s="239">
        <f t="shared" si="7"/>
        <v>19.559999999999999</v>
      </c>
      <c r="J241" s="239">
        <f t="shared" si="6"/>
        <v>102.49000000000001</v>
      </c>
      <c r="L241" s="267"/>
      <c r="M241" s="264"/>
    </row>
    <row r="242" spans="1:13" ht="26.4">
      <c r="A242" s="250">
        <v>235</v>
      </c>
      <c r="B242" s="234" t="s">
        <v>75</v>
      </c>
      <c r="C242" s="234" t="s">
        <v>42</v>
      </c>
      <c r="D242" s="252">
        <v>1235</v>
      </c>
      <c r="E242" s="269" t="s">
        <v>160</v>
      </c>
      <c r="F242" s="256">
        <v>7.3940000000000001</v>
      </c>
      <c r="G242" s="251">
        <v>26</v>
      </c>
      <c r="H242" s="251">
        <v>38.450000000000003</v>
      </c>
      <c r="I242" s="239">
        <f t="shared" si="7"/>
        <v>9.07</v>
      </c>
      <c r="J242" s="239">
        <f t="shared" si="6"/>
        <v>47.52</v>
      </c>
      <c r="L242" s="267"/>
      <c r="M242" s="264"/>
    </row>
    <row r="243" spans="1:13" ht="39.6">
      <c r="A243" s="250">
        <v>236</v>
      </c>
      <c r="B243" s="234" t="s">
        <v>66</v>
      </c>
      <c r="C243" s="234" t="s">
        <v>42</v>
      </c>
      <c r="D243" s="252">
        <v>1468</v>
      </c>
      <c r="E243" s="269" t="s">
        <v>160</v>
      </c>
      <c r="F243" s="256">
        <v>8.7910000000000004</v>
      </c>
      <c r="G243" s="251">
        <v>11.5</v>
      </c>
      <c r="H243" s="251">
        <v>20.22</v>
      </c>
      <c r="I243" s="239">
        <f t="shared" si="7"/>
        <v>4.7699999999999996</v>
      </c>
      <c r="J243" s="239">
        <f t="shared" si="6"/>
        <v>24.99</v>
      </c>
      <c r="L243" s="267"/>
      <c r="M243" s="264"/>
    </row>
    <row r="244" spans="1:13" ht="39.6">
      <c r="A244" s="250">
        <v>237</v>
      </c>
      <c r="B244" s="234" t="s">
        <v>66</v>
      </c>
      <c r="C244" s="234" t="s">
        <v>42</v>
      </c>
      <c r="D244" s="252">
        <v>1468</v>
      </c>
      <c r="E244" s="269" t="s">
        <v>161</v>
      </c>
      <c r="F244" s="256">
        <v>8.8000000000000007</v>
      </c>
      <c r="G244" s="251">
        <v>0.5</v>
      </c>
      <c r="H244" s="251">
        <v>2.2000000000000002</v>
      </c>
      <c r="I244" s="239">
        <f t="shared" si="7"/>
        <v>0.52</v>
      </c>
      <c r="J244" s="239">
        <f t="shared" si="6"/>
        <v>2.72</v>
      </c>
      <c r="L244" s="267"/>
      <c r="M244" s="264"/>
    </row>
    <row r="245" spans="1:13" ht="26.4">
      <c r="A245" s="250">
        <v>238</v>
      </c>
      <c r="B245" s="234" t="s">
        <v>61</v>
      </c>
      <c r="C245" s="234" t="s">
        <v>146</v>
      </c>
      <c r="D245" s="252">
        <v>1342</v>
      </c>
      <c r="E245" s="269" t="s">
        <v>160</v>
      </c>
      <c r="F245" s="256">
        <v>8.0350000000000001</v>
      </c>
      <c r="G245" s="251">
        <v>13</v>
      </c>
      <c r="H245" s="251">
        <v>20.89</v>
      </c>
      <c r="I245" s="239">
        <f t="shared" si="7"/>
        <v>4.93</v>
      </c>
      <c r="J245" s="239">
        <f t="shared" si="6"/>
        <v>25.82</v>
      </c>
      <c r="L245" s="267"/>
      <c r="M245" s="264"/>
    </row>
    <row r="246" spans="1:13" ht="26.4">
      <c r="A246" s="250">
        <v>239</v>
      </c>
      <c r="B246" s="234" t="s">
        <v>59</v>
      </c>
      <c r="C246" s="234" t="s">
        <v>167</v>
      </c>
      <c r="D246" s="252">
        <v>1255</v>
      </c>
      <c r="E246" s="269" t="s">
        <v>160</v>
      </c>
      <c r="F246" s="256">
        <v>7.5220000000000002</v>
      </c>
      <c r="G246" s="251">
        <v>60</v>
      </c>
      <c r="H246" s="251">
        <v>90.26</v>
      </c>
      <c r="I246" s="239">
        <f t="shared" si="7"/>
        <v>21.29</v>
      </c>
      <c r="J246" s="239">
        <f t="shared" si="6"/>
        <v>111.55000000000001</v>
      </c>
      <c r="L246" s="267"/>
      <c r="M246" s="264"/>
    </row>
    <row r="247" spans="1:13" ht="26.4">
      <c r="A247" s="250">
        <v>240</v>
      </c>
      <c r="B247" s="234" t="s">
        <v>69</v>
      </c>
      <c r="C247" s="234" t="s">
        <v>166</v>
      </c>
      <c r="D247" s="252">
        <v>1268</v>
      </c>
      <c r="E247" s="269" t="s">
        <v>160</v>
      </c>
      <c r="F247" s="256">
        <v>7.5940000000000003</v>
      </c>
      <c r="G247" s="251">
        <v>39</v>
      </c>
      <c r="H247" s="251">
        <v>59.23</v>
      </c>
      <c r="I247" s="239">
        <f t="shared" si="7"/>
        <v>13.97</v>
      </c>
      <c r="J247" s="239">
        <f t="shared" si="6"/>
        <v>73.2</v>
      </c>
      <c r="L247" s="267"/>
      <c r="M247" s="264"/>
    </row>
    <row r="248" spans="1:13" ht="26.4">
      <c r="A248" s="250">
        <v>241</v>
      </c>
      <c r="B248" s="234" t="s">
        <v>81</v>
      </c>
      <c r="C248" s="234" t="s">
        <v>40</v>
      </c>
      <c r="D248" s="252">
        <v>1367</v>
      </c>
      <c r="E248" s="269" t="s">
        <v>160</v>
      </c>
      <c r="F248" s="256">
        <v>8.1850000000000005</v>
      </c>
      <c r="G248" s="251">
        <v>13</v>
      </c>
      <c r="H248" s="251">
        <v>21.28</v>
      </c>
      <c r="I248" s="239">
        <f t="shared" si="7"/>
        <v>5.0199999999999996</v>
      </c>
      <c r="J248" s="239">
        <f t="shared" si="6"/>
        <v>26.3</v>
      </c>
      <c r="L248" s="267"/>
      <c r="M248" s="264"/>
    </row>
    <row r="249" spans="1:13" ht="26.4">
      <c r="A249" s="250">
        <v>242</v>
      </c>
      <c r="B249" s="234" t="s">
        <v>162</v>
      </c>
      <c r="C249" s="234" t="s">
        <v>40</v>
      </c>
      <c r="D249" s="252">
        <v>1220</v>
      </c>
      <c r="E249" s="269" t="s">
        <v>160</v>
      </c>
      <c r="F249" s="256">
        <v>7.3040000000000003</v>
      </c>
      <c r="G249" s="251">
        <v>12</v>
      </c>
      <c r="H249" s="251">
        <v>17.53</v>
      </c>
      <c r="I249" s="239">
        <f t="shared" si="7"/>
        <v>4.1399999999999997</v>
      </c>
      <c r="J249" s="239">
        <f t="shared" si="6"/>
        <v>21.67</v>
      </c>
      <c r="L249" s="267"/>
      <c r="M249" s="264"/>
    </row>
    <row r="250" spans="1:13" ht="26.4">
      <c r="A250" s="250">
        <v>243</v>
      </c>
      <c r="B250" s="234" t="s">
        <v>162</v>
      </c>
      <c r="C250" s="234" t="s">
        <v>40</v>
      </c>
      <c r="D250" s="252">
        <v>1240</v>
      </c>
      <c r="E250" s="269" t="s">
        <v>160</v>
      </c>
      <c r="F250" s="256">
        <v>7.4260000000000002</v>
      </c>
      <c r="G250" s="251">
        <v>35</v>
      </c>
      <c r="H250" s="251">
        <v>51.98</v>
      </c>
      <c r="I250" s="239">
        <f t="shared" si="7"/>
        <v>12.26</v>
      </c>
      <c r="J250" s="239">
        <f t="shared" si="6"/>
        <v>64.239999999999995</v>
      </c>
      <c r="L250" s="267"/>
      <c r="M250" s="264"/>
    </row>
    <row r="251" spans="1:13" ht="26.4">
      <c r="A251" s="250">
        <v>244</v>
      </c>
      <c r="B251" s="234" t="s">
        <v>65</v>
      </c>
      <c r="C251" s="234" t="s">
        <v>42</v>
      </c>
      <c r="D251" s="252">
        <v>1235</v>
      </c>
      <c r="E251" s="269" t="s">
        <v>160</v>
      </c>
      <c r="F251" s="256">
        <v>7.4130000000000003</v>
      </c>
      <c r="G251" s="251">
        <v>24</v>
      </c>
      <c r="H251" s="251">
        <v>35.58</v>
      </c>
      <c r="I251" s="239">
        <f t="shared" si="7"/>
        <v>8.39</v>
      </c>
      <c r="J251" s="239">
        <f t="shared" si="6"/>
        <v>43.97</v>
      </c>
      <c r="L251" s="267"/>
      <c r="M251" s="264"/>
    </row>
    <row r="252" spans="1:13" ht="26.4">
      <c r="A252" s="250">
        <v>245</v>
      </c>
      <c r="B252" s="234" t="s">
        <v>87</v>
      </c>
      <c r="C252" s="234" t="s">
        <v>44</v>
      </c>
      <c r="D252" s="252">
        <v>1373</v>
      </c>
      <c r="E252" s="269" t="s">
        <v>160</v>
      </c>
      <c r="F252" s="256">
        <v>8.2230000000000008</v>
      </c>
      <c r="G252" s="251">
        <v>24</v>
      </c>
      <c r="H252" s="251">
        <v>39.47</v>
      </c>
      <c r="I252" s="239">
        <f t="shared" si="7"/>
        <v>9.31</v>
      </c>
      <c r="J252" s="239">
        <f t="shared" si="6"/>
        <v>48.78</v>
      </c>
      <c r="L252" s="267"/>
      <c r="M252" s="264"/>
    </row>
    <row r="253" spans="1:13" ht="26.4">
      <c r="A253" s="250">
        <v>246</v>
      </c>
      <c r="B253" s="234" t="s">
        <v>68</v>
      </c>
      <c r="C253" s="234" t="s">
        <v>44</v>
      </c>
      <c r="D253" s="252">
        <v>1353</v>
      </c>
      <c r="E253" s="269" t="s">
        <v>160</v>
      </c>
      <c r="F253" s="256">
        <v>8.1020000000000003</v>
      </c>
      <c r="G253" s="251">
        <v>24</v>
      </c>
      <c r="H253" s="251">
        <v>38.89</v>
      </c>
      <c r="I253" s="239">
        <f t="shared" si="7"/>
        <v>9.17</v>
      </c>
      <c r="J253" s="239">
        <f t="shared" si="6"/>
        <v>48.06</v>
      </c>
      <c r="L253" s="267"/>
      <c r="M253" s="264"/>
    </row>
    <row r="254" spans="1:13" ht="26.4">
      <c r="A254" s="250">
        <v>247</v>
      </c>
      <c r="B254" s="234" t="s">
        <v>68</v>
      </c>
      <c r="C254" s="234" t="s">
        <v>44</v>
      </c>
      <c r="D254" s="252">
        <v>1353</v>
      </c>
      <c r="E254" s="269" t="s">
        <v>161</v>
      </c>
      <c r="F254" s="256">
        <v>8.1199999999999992</v>
      </c>
      <c r="G254" s="251">
        <v>0.5</v>
      </c>
      <c r="H254" s="251">
        <v>2.0299999999999998</v>
      </c>
      <c r="I254" s="239">
        <f t="shared" si="7"/>
        <v>0.48</v>
      </c>
      <c r="J254" s="239">
        <f t="shared" si="6"/>
        <v>2.5099999999999998</v>
      </c>
      <c r="L254" s="267"/>
      <c r="M254" s="264"/>
    </row>
    <row r="255" spans="1:13" ht="26.4">
      <c r="A255" s="250">
        <v>248</v>
      </c>
      <c r="B255" s="234" t="s">
        <v>48</v>
      </c>
      <c r="C255" s="234" t="s">
        <v>40</v>
      </c>
      <c r="D255" s="252">
        <v>1240</v>
      </c>
      <c r="E255" s="269" t="s">
        <v>160</v>
      </c>
      <c r="F255" s="256">
        <v>7.4260000000000002</v>
      </c>
      <c r="G255" s="251">
        <v>27</v>
      </c>
      <c r="H255" s="251">
        <v>40.1</v>
      </c>
      <c r="I255" s="239">
        <f t="shared" si="7"/>
        <v>9.4600000000000009</v>
      </c>
      <c r="J255" s="239">
        <f t="shared" si="6"/>
        <v>49.56</v>
      </c>
      <c r="L255" s="267"/>
      <c r="M255" s="264"/>
    </row>
    <row r="256" spans="1:13" ht="26.4">
      <c r="A256" s="250">
        <v>249</v>
      </c>
      <c r="B256" s="234" t="s">
        <v>46</v>
      </c>
      <c r="C256" s="234" t="s">
        <v>40</v>
      </c>
      <c r="D256" s="252">
        <v>1240</v>
      </c>
      <c r="E256" s="269" t="s">
        <v>160</v>
      </c>
      <c r="F256" s="256">
        <v>7.4260000000000002</v>
      </c>
      <c r="G256" s="251">
        <v>37</v>
      </c>
      <c r="H256" s="251">
        <v>54.95</v>
      </c>
      <c r="I256" s="239">
        <f t="shared" si="7"/>
        <v>12.96</v>
      </c>
      <c r="J256" s="239">
        <f t="shared" si="6"/>
        <v>67.91</v>
      </c>
      <c r="L256" s="267"/>
      <c r="M256" s="264"/>
    </row>
    <row r="257" spans="1:13" ht="26.4">
      <c r="A257" s="250">
        <v>250</v>
      </c>
      <c r="B257" s="234" t="s">
        <v>64</v>
      </c>
      <c r="C257" s="234" t="s">
        <v>40</v>
      </c>
      <c r="D257" s="252">
        <v>1200</v>
      </c>
      <c r="E257" s="269" t="s">
        <v>160</v>
      </c>
      <c r="F257" s="256">
        <v>7.1849999999999996</v>
      </c>
      <c r="G257" s="251">
        <v>24</v>
      </c>
      <c r="H257" s="251">
        <v>34.49</v>
      </c>
      <c r="I257" s="239">
        <f t="shared" si="7"/>
        <v>8.14</v>
      </c>
      <c r="J257" s="239">
        <f t="shared" si="6"/>
        <v>42.63</v>
      </c>
      <c r="L257" s="267"/>
      <c r="M257" s="264"/>
    </row>
    <row r="258" spans="1:13" ht="26.4">
      <c r="A258" s="250">
        <v>251</v>
      </c>
      <c r="B258" s="234" t="s">
        <v>64</v>
      </c>
      <c r="C258" s="234" t="s">
        <v>40</v>
      </c>
      <c r="D258" s="252">
        <v>1263</v>
      </c>
      <c r="E258" s="269" t="s">
        <v>160</v>
      </c>
      <c r="F258" s="256">
        <v>7.5629999999999997</v>
      </c>
      <c r="G258" s="251">
        <v>12</v>
      </c>
      <c r="H258" s="251">
        <v>18.149999999999999</v>
      </c>
      <c r="I258" s="239">
        <f t="shared" si="7"/>
        <v>4.28</v>
      </c>
      <c r="J258" s="239">
        <f t="shared" si="6"/>
        <v>22.43</v>
      </c>
      <c r="L258" s="267"/>
      <c r="M258" s="264"/>
    </row>
    <row r="259" spans="1:13" ht="26.4">
      <c r="A259" s="250">
        <v>252</v>
      </c>
      <c r="B259" s="234" t="s">
        <v>61</v>
      </c>
      <c r="C259" s="234" t="s">
        <v>44</v>
      </c>
      <c r="D259" s="252">
        <v>1339</v>
      </c>
      <c r="E259" s="269" t="s">
        <v>160</v>
      </c>
      <c r="F259" s="256">
        <v>8.0190000000000001</v>
      </c>
      <c r="G259" s="251">
        <v>35</v>
      </c>
      <c r="H259" s="251">
        <v>56.13</v>
      </c>
      <c r="I259" s="239">
        <f t="shared" si="7"/>
        <v>13.24</v>
      </c>
      <c r="J259" s="239">
        <f t="shared" si="6"/>
        <v>69.37</v>
      </c>
      <c r="L259" s="267"/>
      <c r="M259" s="264"/>
    </row>
    <row r="260" spans="1:13" ht="26.4">
      <c r="A260" s="250">
        <v>253</v>
      </c>
      <c r="B260" s="234" t="s">
        <v>84</v>
      </c>
      <c r="C260" s="234" t="s">
        <v>40</v>
      </c>
      <c r="D260" s="252">
        <v>1327</v>
      </c>
      <c r="E260" s="269" t="s">
        <v>160</v>
      </c>
      <c r="F260" s="256">
        <v>7.9459999999999997</v>
      </c>
      <c r="G260" s="251">
        <v>23</v>
      </c>
      <c r="H260" s="251">
        <v>36.549999999999997</v>
      </c>
      <c r="I260" s="239">
        <f t="shared" si="7"/>
        <v>8.6199999999999992</v>
      </c>
      <c r="J260" s="239">
        <f t="shared" si="6"/>
        <v>45.169999999999995</v>
      </c>
      <c r="L260" s="267"/>
      <c r="M260" s="264"/>
    </row>
    <row r="261" spans="1:13" ht="26.4">
      <c r="A261" s="250">
        <v>254</v>
      </c>
      <c r="B261" s="234" t="s">
        <v>94</v>
      </c>
      <c r="C261" s="234" t="s">
        <v>42</v>
      </c>
      <c r="D261" s="252">
        <v>1410</v>
      </c>
      <c r="E261" s="269" t="s">
        <v>160</v>
      </c>
      <c r="F261" s="256">
        <v>8.4440000000000008</v>
      </c>
      <c r="G261" s="251">
        <v>24</v>
      </c>
      <c r="H261" s="251">
        <v>40.53</v>
      </c>
      <c r="I261" s="239">
        <f t="shared" si="7"/>
        <v>9.56</v>
      </c>
      <c r="J261" s="239">
        <f t="shared" si="6"/>
        <v>50.09</v>
      </c>
      <c r="L261" s="267"/>
      <c r="M261" s="264"/>
    </row>
    <row r="262" spans="1:13" ht="26.4">
      <c r="A262" s="250">
        <v>255</v>
      </c>
      <c r="B262" s="234" t="s">
        <v>94</v>
      </c>
      <c r="C262" s="234" t="s">
        <v>42</v>
      </c>
      <c r="D262" s="252">
        <v>1410</v>
      </c>
      <c r="E262" s="269" t="s">
        <v>161</v>
      </c>
      <c r="F262" s="256">
        <v>8.44</v>
      </c>
      <c r="G262" s="251">
        <v>0.5</v>
      </c>
      <c r="H262" s="251">
        <v>2.11</v>
      </c>
      <c r="I262" s="239">
        <f t="shared" si="7"/>
        <v>0.5</v>
      </c>
      <c r="J262" s="239">
        <f t="shared" si="6"/>
        <v>2.61</v>
      </c>
      <c r="L262" s="267"/>
      <c r="M262" s="264"/>
    </row>
    <row r="263" spans="1:13" ht="26.4">
      <c r="A263" s="250">
        <v>256</v>
      </c>
      <c r="B263" s="234" t="s">
        <v>73</v>
      </c>
      <c r="C263" s="234" t="s">
        <v>42</v>
      </c>
      <c r="D263" s="252">
        <v>1398</v>
      </c>
      <c r="E263" s="269" t="s">
        <v>160</v>
      </c>
      <c r="F263" s="256">
        <v>8.3710000000000004</v>
      </c>
      <c r="G263" s="251">
        <v>34</v>
      </c>
      <c r="H263" s="251">
        <v>56.92</v>
      </c>
      <c r="I263" s="239">
        <f t="shared" si="7"/>
        <v>13.43</v>
      </c>
      <c r="J263" s="239">
        <f t="shared" si="6"/>
        <v>70.349999999999994</v>
      </c>
      <c r="L263" s="267"/>
      <c r="M263" s="264"/>
    </row>
    <row r="264" spans="1:13" ht="26.4">
      <c r="A264" s="250">
        <v>257</v>
      </c>
      <c r="B264" s="234" t="s">
        <v>73</v>
      </c>
      <c r="C264" s="234" t="s">
        <v>42</v>
      </c>
      <c r="D264" s="252">
        <v>1398</v>
      </c>
      <c r="E264" s="269" t="s">
        <v>161</v>
      </c>
      <c r="F264" s="256">
        <v>8.3710000000000004</v>
      </c>
      <c r="G264" s="251">
        <v>3.5</v>
      </c>
      <c r="H264" s="251">
        <v>14.65</v>
      </c>
      <c r="I264" s="239">
        <f t="shared" si="7"/>
        <v>3.46</v>
      </c>
      <c r="J264" s="239">
        <f t="shared" ref="J264:J327" si="8">H264+I264</f>
        <v>18.11</v>
      </c>
      <c r="L264" s="267"/>
      <c r="M264" s="264"/>
    </row>
    <row r="265" spans="1:13" ht="39.6">
      <c r="A265" s="250">
        <v>258</v>
      </c>
      <c r="B265" s="234" t="s">
        <v>74</v>
      </c>
      <c r="C265" s="234" t="s">
        <v>95</v>
      </c>
      <c r="D265" s="252">
        <v>1322</v>
      </c>
      <c r="E265" s="269" t="s">
        <v>160</v>
      </c>
      <c r="F265" s="256">
        <v>7.915</v>
      </c>
      <c r="G265" s="251">
        <v>35.5</v>
      </c>
      <c r="H265" s="251">
        <v>56.2</v>
      </c>
      <c r="I265" s="239">
        <f t="shared" ref="I265:I328" si="9">ROUND(H265*23.59%,2)</f>
        <v>13.26</v>
      </c>
      <c r="J265" s="239">
        <f t="shared" si="8"/>
        <v>69.460000000000008</v>
      </c>
      <c r="L265" s="267"/>
      <c r="M265" s="264"/>
    </row>
    <row r="266" spans="1:13" ht="39.6">
      <c r="A266" s="250">
        <v>259</v>
      </c>
      <c r="B266" s="234" t="s">
        <v>74</v>
      </c>
      <c r="C266" s="234" t="s">
        <v>95</v>
      </c>
      <c r="D266" s="252">
        <v>1322</v>
      </c>
      <c r="E266" s="269" t="s">
        <v>161</v>
      </c>
      <c r="F266" s="256">
        <v>7.92</v>
      </c>
      <c r="G266" s="251">
        <v>0.5</v>
      </c>
      <c r="H266" s="251">
        <v>1.98</v>
      </c>
      <c r="I266" s="239">
        <f t="shared" si="9"/>
        <v>0.47</v>
      </c>
      <c r="J266" s="239">
        <f t="shared" si="8"/>
        <v>2.4500000000000002</v>
      </c>
      <c r="L266" s="267"/>
      <c r="M266" s="264"/>
    </row>
    <row r="267" spans="1:13" ht="26.4">
      <c r="A267" s="250">
        <v>260</v>
      </c>
      <c r="B267" s="234" t="s">
        <v>69</v>
      </c>
      <c r="C267" s="234" t="s">
        <v>166</v>
      </c>
      <c r="D267" s="252">
        <v>1240</v>
      </c>
      <c r="E267" s="269" t="s">
        <v>160</v>
      </c>
      <c r="F267" s="256">
        <v>7.4249999999999998</v>
      </c>
      <c r="G267" s="251">
        <v>14</v>
      </c>
      <c r="H267" s="251">
        <v>20.79</v>
      </c>
      <c r="I267" s="239">
        <f t="shared" si="9"/>
        <v>4.9000000000000004</v>
      </c>
      <c r="J267" s="239">
        <f t="shared" si="8"/>
        <v>25.689999999999998</v>
      </c>
      <c r="L267" s="267"/>
      <c r="M267" s="264"/>
    </row>
    <row r="268" spans="1:13" ht="26.4">
      <c r="A268" s="250">
        <v>261</v>
      </c>
      <c r="B268" s="234" t="s">
        <v>51</v>
      </c>
      <c r="C268" s="234" t="s">
        <v>40</v>
      </c>
      <c r="D268" s="252">
        <v>1392</v>
      </c>
      <c r="E268" s="269" t="s">
        <v>160</v>
      </c>
      <c r="F268" s="256">
        <v>8.3360000000000003</v>
      </c>
      <c r="G268" s="251">
        <v>36.5</v>
      </c>
      <c r="H268" s="251">
        <v>60.85</v>
      </c>
      <c r="I268" s="239">
        <f t="shared" si="9"/>
        <v>14.35</v>
      </c>
      <c r="J268" s="239">
        <f t="shared" si="8"/>
        <v>75.2</v>
      </c>
      <c r="L268" s="267"/>
      <c r="M268" s="264"/>
    </row>
    <row r="269" spans="1:13" ht="26.4">
      <c r="A269" s="250">
        <v>262</v>
      </c>
      <c r="B269" s="234" t="s">
        <v>51</v>
      </c>
      <c r="C269" s="234" t="s">
        <v>40</v>
      </c>
      <c r="D269" s="252">
        <v>1392</v>
      </c>
      <c r="E269" s="269" t="s">
        <v>161</v>
      </c>
      <c r="F269" s="256">
        <v>8.32</v>
      </c>
      <c r="G269" s="251">
        <v>0.5</v>
      </c>
      <c r="H269" s="251">
        <v>2.08</v>
      </c>
      <c r="I269" s="239">
        <f t="shared" si="9"/>
        <v>0.49</v>
      </c>
      <c r="J269" s="239">
        <f t="shared" si="8"/>
        <v>2.5700000000000003</v>
      </c>
      <c r="L269" s="267"/>
      <c r="M269" s="264"/>
    </row>
    <row r="270" spans="1:13" ht="26.4">
      <c r="A270" s="250">
        <v>263</v>
      </c>
      <c r="B270" s="234" t="s">
        <v>69</v>
      </c>
      <c r="C270" s="234" t="s">
        <v>166</v>
      </c>
      <c r="D270" s="252">
        <v>1223</v>
      </c>
      <c r="E270" s="269" t="s">
        <v>160</v>
      </c>
      <c r="F270" s="256">
        <v>7.3209999999999997</v>
      </c>
      <c r="G270" s="251">
        <v>14</v>
      </c>
      <c r="H270" s="251">
        <v>20.5</v>
      </c>
      <c r="I270" s="239">
        <f t="shared" si="9"/>
        <v>4.84</v>
      </c>
      <c r="J270" s="239">
        <f t="shared" si="8"/>
        <v>25.34</v>
      </c>
      <c r="L270" s="267"/>
      <c r="M270" s="264"/>
    </row>
    <row r="271" spans="1:13" ht="26.4">
      <c r="A271" s="250">
        <v>264</v>
      </c>
      <c r="B271" s="234" t="s">
        <v>84</v>
      </c>
      <c r="C271" s="234" t="s">
        <v>42</v>
      </c>
      <c r="D271" s="252">
        <v>1464</v>
      </c>
      <c r="E271" s="269" t="s">
        <v>160</v>
      </c>
      <c r="F271" s="256">
        <v>8.7650000000000006</v>
      </c>
      <c r="G271" s="251">
        <v>13</v>
      </c>
      <c r="H271" s="251">
        <v>22.79</v>
      </c>
      <c r="I271" s="239">
        <f t="shared" si="9"/>
        <v>5.38</v>
      </c>
      <c r="J271" s="239">
        <f t="shared" si="8"/>
        <v>28.169999999999998</v>
      </c>
      <c r="L271" s="267"/>
      <c r="M271" s="264"/>
    </row>
    <row r="272" spans="1:13" ht="26.4">
      <c r="A272" s="250">
        <v>265</v>
      </c>
      <c r="B272" s="234" t="s">
        <v>55</v>
      </c>
      <c r="C272" s="234" t="s">
        <v>42</v>
      </c>
      <c r="D272" s="252">
        <v>1418</v>
      </c>
      <c r="E272" s="269" t="s">
        <v>160</v>
      </c>
      <c r="F272" s="256">
        <v>8.5030000000000001</v>
      </c>
      <c r="G272" s="251">
        <v>36</v>
      </c>
      <c r="H272" s="251">
        <v>61.22</v>
      </c>
      <c r="I272" s="239">
        <f t="shared" si="9"/>
        <v>14.44</v>
      </c>
      <c r="J272" s="239">
        <f t="shared" si="8"/>
        <v>75.66</v>
      </c>
      <c r="L272" s="267"/>
      <c r="M272" s="264"/>
    </row>
    <row r="273" spans="1:13" ht="26.4">
      <c r="A273" s="250">
        <v>266</v>
      </c>
      <c r="B273" s="234" t="s">
        <v>50</v>
      </c>
      <c r="C273" s="234" t="s">
        <v>165</v>
      </c>
      <c r="D273" s="252">
        <v>1235</v>
      </c>
      <c r="E273" s="269" t="s">
        <v>160</v>
      </c>
      <c r="F273" s="256">
        <v>7.3949999999999996</v>
      </c>
      <c r="G273" s="251">
        <v>38.5</v>
      </c>
      <c r="H273" s="251">
        <v>56.94</v>
      </c>
      <c r="I273" s="239">
        <f t="shared" si="9"/>
        <v>13.43</v>
      </c>
      <c r="J273" s="239">
        <f t="shared" si="8"/>
        <v>70.37</v>
      </c>
      <c r="L273" s="267"/>
      <c r="M273" s="264"/>
    </row>
    <row r="274" spans="1:13" ht="26.4">
      <c r="A274" s="250">
        <v>267</v>
      </c>
      <c r="B274" s="234" t="s">
        <v>57</v>
      </c>
      <c r="C274" s="234" t="s">
        <v>166</v>
      </c>
      <c r="D274" s="252">
        <v>1464</v>
      </c>
      <c r="E274" s="269" t="s">
        <v>160</v>
      </c>
      <c r="F274" s="256">
        <v>8.7669999999999995</v>
      </c>
      <c r="G274" s="251">
        <v>24</v>
      </c>
      <c r="H274" s="251">
        <v>42.08</v>
      </c>
      <c r="I274" s="239">
        <f t="shared" si="9"/>
        <v>9.93</v>
      </c>
      <c r="J274" s="239">
        <f t="shared" si="8"/>
        <v>52.01</v>
      </c>
      <c r="L274" s="267"/>
      <c r="M274" s="264"/>
    </row>
    <row r="275" spans="1:13" ht="18.75" customHeight="1">
      <c r="A275" s="250">
        <v>268</v>
      </c>
      <c r="B275" s="234" t="s">
        <v>60</v>
      </c>
      <c r="C275" s="234" t="s">
        <v>40</v>
      </c>
      <c r="D275" s="252">
        <v>1220</v>
      </c>
      <c r="E275" s="269" t="s">
        <v>160</v>
      </c>
      <c r="F275" s="256">
        <v>7.3109999999999999</v>
      </c>
      <c r="G275" s="251">
        <v>49</v>
      </c>
      <c r="H275" s="251">
        <v>71.649999999999991</v>
      </c>
      <c r="I275" s="239">
        <f t="shared" si="9"/>
        <v>16.899999999999999</v>
      </c>
      <c r="J275" s="239">
        <f t="shared" si="8"/>
        <v>88.549999999999983</v>
      </c>
      <c r="L275" s="267"/>
      <c r="M275" s="264"/>
    </row>
    <row r="276" spans="1:13" ht="16.5" customHeight="1">
      <c r="A276" s="250">
        <v>269</v>
      </c>
      <c r="B276" s="234" t="s">
        <v>60</v>
      </c>
      <c r="C276" s="234" t="s">
        <v>40</v>
      </c>
      <c r="D276" s="252">
        <v>1220</v>
      </c>
      <c r="E276" s="269" t="s">
        <v>161</v>
      </c>
      <c r="F276" s="256">
        <v>7.32</v>
      </c>
      <c r="G276" s="251">
        <v>0.5</v>
      </c>
      <c r="H276" s="251">
        <v>1.83</v>
      </c>
      <c r="I276" s="239">
        <f t="shared" si="9"/>
        <v>0.43</v>
      </c>
      <c r="J276" s="239">
        <f t="shared" si="8"/>
        <v>2.2600000000000002</v>
      </c>
      <c r="L276" s="267"/>
      <c r="M276" s="264"/>
    </row>
    <row r="277" spans="1:13" ht="26.4">
      <c r="A277" s="250">
        <v>270</v>
      </c>
      <c r="B277" s="234" t="s">
        <v>96</v>
      </c>
      <c r="C277" s="234" t="s">
        <v>166</v>
      </c>
      <c r="D277" s="252">
        <v>1220</v>
      </c>
      <c r="E277" s="269" t="s">
        <v>160</v>
      </c>
      <c r="F277" s="256">
        <v>7.3049999999999997</v>
      </c>
      <c r="G277" s="251">
        <v>72</v>
      </c>
      <c r="H277" s="251">
        <v>105.19</v>
      </c>
      <c r="I277" s="239">
        <f t="shared" si="9"/>
        <v>24.81</v>
      </c>
      <c r="J277" s="239">
        <f t="shared" si="8"/>
        <v>130</v>
      </c>
      <c r="L277" s="267"/>
      <c r="M277" s="264"/>
    </row>
    <row r="278" spans="1:13" ht="26.4">
      <c r="A278" s="250">
        <v>271</v>
      </c>
      <c r="B278" s="234" t="s">
        <v>96</v>
      </c>
      <c r="C278" s="234" t="s">
        <v>40</v>
      </c>
      <c r="D278" s="252">
        <v>1220</v>
      </c>
      <c r="E278" s="269" t="s">
        <v>161</v>
      </c>
      <c r="F278" s="256">
        <v>7.3070000000000004</v>
      </c>
      <c r="G278" s="251">
        <v>1.5</v>
      </c>
      <c r="H278" s="251">
        <v>5.48</v>
      </c>
      <c r="I278" s="239">
        <f t="shared" si="9"/>
        <v>1.29</v>
      </c>
      <c r="J278" s="239">
        <f t="shared" si="8"/>
        <v>6.7700000000000005</v>
      </c>
      <c r="L278" s="267"/>
      <c r="M278" s="264"/>
    </row>
    <row r="279" spans="1:13" ht="26.4">
      <c r="A279" s="250">
        <v>272</v>
      </c>
      <c r="B279" s="234" t="s">
        <v>71</v>
      </c>
      <c r="C279" s="234" t="s">
        <v>166</v>
      </c>
      <c r="D279" s="252">
        <v>1240</v>
      </c>
      <c r="E279" s="269" t="s">
        <v>160</v>
      </c>
      <c r="F279" s="256">
        <v>7.4260000000000002</v>
      </c>
      <c r="G279" s="251">
        <v>23</v>
      </c>
      <c r="H279" s="251">
        <v>34.159999999999997</v>
      </c>
      <c r="I279" s="239">
        <f t="shared" si="9"/>
        <v>8.06</v>
      </c>
      <c r="J279" s="239">
        <f t="shared" si="8"/>
        <v>42.22</v>
      </c>
      <c r="L279" s="267"/>
      <c r="M279" s="264"/>
    </row>
    <row r="280" spans="1:13" ht="39.6">
      <c r="A280" s="250">
        <v>273</v>
      </c>
      <c r="B280" s="234" t="s">
        <v>66</v>
      </c>
      <c r="C280" s="234" t="s">
        <v>44</v>
      </c>
      <c r="D280" s="252">
        <v>1574</v>
      </c>
      <c r="E280" s="269" t="s">
        <v>160</v>
      </c>
      <c r="F280" s="256">
        <v>9.4250000000000007</v>
      </c>
      <c r="G280" s="251">
        <v>12</v>
      </c>
      <c r="H280" s="251">
        <v>22.62</v>
      </c>
      <c r="I280" s="239">
        <f t="shared" si="9"/>
        <v>5.34</v>
      </c>
      <c r="J280" s="239">
        <f t="shared" si="8"/>
        <v>27.96</v>
      </c>
      <c r="L280" s="267"/>
      <c r="M280" s="264"/>
    </row>
    <row r="281" spans="1:13" ht="28.5" customHeight="1">
      <c r="A281" s="250">
        <v>274</v>
      </c>
      <c r="B281" s="234" t="s">
        <v>70</v>
      </c>
      <c r="C281" s="234" t="s">
        <v>40</v>
      </c>
      <c r="D281" s="252">
        <v>1180</v>
      </c>
      <c r="E281" s="269" t="s">
        <v>160</v>
      </c>
      <c r="F281" s="256">
        <v>7.0759999999999996</v>
      </c>
      <c r="G281" s="251">
        <v>37.5</v>
      </c>
      <c r="H281" s="251">
        <v>53.069999999999993</v>
      </c>
      <c r="I281" s="239">
        <f t="shared" si="9"/>
        <v>12.52</v>
      </c>
      <c r="J281" s="239">
        <f t="shared" si="8"/>
        <v>65.589999999999989</v>
      </c>
      <c r="L281" s="267"/>
      <c r="M281" s="264"/>
    </row>
    <row r="282" spans="1:13" ht="24" customHeight="1">
      <c r="A282" s="250">
        <v>275</v>
      </c>
      <c r="B282" s="234" t="s">
        <v>63</v>
      </c>
      <c r="C282" s="234" t="s">
        <v>42</v>
      </c>
      <c r="D282" s="252">
        <v>1252</v>
      </c>
      <c r="E282" s="269" t="s">
        <v>160</v>
      </c>
      <c r="F282" s="256">
        <v>7.4969999999999999</v>
      </c>
      <c r="G282" s="251">
        <v>50.5</v>
      </c>
      <c r="H282" s="251">
        <v>75.72</v>
      </c>
      <c r="I282" s="239">
        <f t="shared" si="9"/>
        <v>17.86</v>
      </c>
      <c r="J282" s="239">
        <f t="shared" si="8"/>
        <v>93.58</v>
      </c>
      <c r="L282" s="267"/>
      <c r="M282" s="264"/>
    </row>
    <row r="283" spans="1:13" ht="26.4">
      <c r="A283" s="250">
        <v>276</v>
      </c>
      <c r="B283" s="234" t="s">
        <v>50</v>
      </c>
      <c r="C283" s="234" t="s">
        <v>166</v>
      </c>
      <c r="D283" s="252">
        <v>1263</v>
      </c>
      <c r="E283" s="269" t="s">
        <v>160</v>
      </c>
      <c r="F283" s="256">
        <v>7.5750000000000002</v>
      </c>
      <c r="G283" s="251">
        <v>24</v>
      </c>
      <c r="H283" s="251">
        <v>36.36</v>
      </c>
      <c r="I283" s="239">
        <f t="shared" si="9"/>
        <v>8.58</v>
      </c>
      <c r="J283" s="239">
        <f t="shared" si="8"/>
        <v>44.94</v>
      </c>
      <c r="L283" s="267"/>
      <c r="M283" s="264"/>
    </row>
    <row r="284" spans="1:13" ht="26.4">
      <c r="A284" s="250">
        <v>277</v>
      </c>
      <c r="B284" s="234" t="s">
        <v>45</v>
      </c>
      <c r="C284" s="234" t="s">
        <v>44</v>
      </c>
      <c r="D284" s="252">
        <v>1268</v>
      </c>
      <c r="E284" s="269" t="s">
        <v>160</v>
      </c>
      <c r="F284" s="256">
        <v>7.593</v>
      </c>
      <c r="G284" s="251">
        <v>52</v>
      </c>
      <c r="H284" s="251">
        <v>78.97</v>
      </c>
      <c r="I284" s="239">
        <f t="shared" si="9"/>
        <v>18.63</v>
      </c>
      <c r="J284" s="239">
        <f t="shared" si="8"/>
        <v>97.6</v>
      </c>
      <c r="L284" s="267"/>
      <c r="M284" s="264"/>
    </row>
    <row r="285" spans="1:13" ht="26.4">
      <c r="A285" s="250">
        <v>278</v>
      </c>
      <c r="B285" s="234" t="s">
        <v>70</v>
      </c>
      <c r="C285" s="234" t="s">
        <v>40</v>
      </c>
      <c r="D285" s="252">
        <v>1200</v>
      </c>
      <c r="E285" s="269" t="s">
        <v>160</v>
      </c>
      <c r="F285" s="256">
        <v>7.2160000000000002</v>
      </c>
      <c r="G285" s="251">
        <v>12.5</v>
      </c>
      <c r="H285" s="251">
        <v>18.04</v>
      </c>
      <c r="I285" s="239">
        <f t="shared" si="9"/>
        <v>4.26</v>
      </c>
      <c r="J285" s="239">
        <f t="shared" si="8"/>
        <v>22.299999999999997</v>
      </c>
      <c r="L285" s="267"/>
      <c r="M285" s="264"/>
    </row>
    <row r="286" spans="1:13" ht="26.4">
      <c r="A286" s="250">
        <v>279</v>
      </c>
      <c r="B286" s="234" t="s">
        <v>50</v>
      </c>
      <c r="C286" s="234" t="s">
        <v>166</v>
      </c>
      <c r="D286" s="252">
        <v>1223</v>
      </c>
      <c r="E286" s="269" t="s">
        <v>160</v>
      </c>
      <c r="F286" s="256">
        <v>7.3330000000000002</v>
      </c>
      <c r="G286" s="251">
        <v>25.5</v>
      </c>
      <c r="H286" s="251">
        <v>37.4</v>
      </c>
      <c r="I286" s="239">
        <f t="shared" si="9"/>
        <v>8.82</v>
      </c>
      <c r="J286" s="239">
        <f t="shared" si="8"/>
        <v>46.22</v>
      </c>
      <c r="L286" s="267"/>
      <c r="M286" s="264"/>
    </row>
    <row r="287" spans="1:13" ht="26.4">
      <c r="A287" s="250">
        <v>280</v>
      </c>
      <c r="B287" s="234" t="s">
        <v>75</v>
      </c>
      <c r="C287" s="234" t="s">
        <v>42</v>
      </c>
      <c r="D287" s="252">
        <v>1215</v>
      </c>
      <c r="E287" s="269" t="s">
        <v>160</v>
      </c>
      <c r="F287" s="256">
        <v>7.2750000000000004</v>
      </c>
      <c r="G287" s="251">
        <v>12</v>
      </c>
      <c r="H287" s="251">
        <v>17.46</v>
      </c>
      <c r="I287" s="239">
        <f t="shared" si="9"/>
        <v>4.12</v>
      </c>
      <c r="J287" s="239">
        <f t="shared" si="8"/>
        <v>21.580000000000002</v>
      </c>
      <c r="L287" s="267"/>
      <c r="M287" s="264"/>
    </row>
    <row r="288" spans="1:13" ht="26.4">
      <c r="A288" s="250">
        <v>281</v>
      </c>
      <c r="B288" s="234" t="s">
        <v>57</v>
      </c>
      <c r="C288" s="234" t="s">
        <v>167</v>
      </c>
      <c r="D288" s="252">
        <v>1438</v>
      </c>
      <c r="E288" s="269" t="s">
        <v>160</v>
      </c>
      <c r="F288" s="256">
        <v>8.6110000000000007</v>
      </c>
      <c r="G288" s="251">
        <v>42.5</v>
      </c>
      <c r="H288" s="251">
        <v>73.19</v>
      </c>
      <c r="I288" s="239">
        <f t="shared" si="9"/>
        <v>17.27</v>
      </c>
      <c r="J288" s="239">
        <f t="shared" si="8"/>
        <v>90.46</v>
      </c>
      <c r="L288" s="267"/>
      <c r="M288" s="264"/>
    </row>
    <row r="289" spans="1:13" ht="26.4">
      <c r="A289" s="250">
        <v>282</v>
      </c>
      <c r="B289" s="234" t="s">
        <v>57</v>
      </c>
      <c r="C289" s="234" t="s">
        <v>167</v>
      </c>
      <c r="D289" s="252">
        <v>1438</v>
      </c>
      <c r="E289" s="269" t="s">
        <v>161</v>
      </c>
      <c r="F289" s="256">
        <v>8.6129999999999995</v>
      </c>
      <c r="G289" s="251">
        <v>1.5</v>
      </c>
      <c r="H289" s="251">
        <v>6.46</v>
      </c>
      <c r="I289" s="239">
        <f t="shared" si="9"/>
        <v>1.52</v>
      </c>
      <c r="J289" s="239">
        <f t="shared" si="8"/>
        <v>7.98</v>
      </c>
      <c r="L289" s="267"/>
      <c r="M289" s="264"/>
    </row>
    <row r="290" spans="1:13" ht="26.4">
      <c r="A290" s="250">
        <v>283</v>
      </c>
      <c r="B290" s="234" t="s">
        <v>81</v>
      </c>
      <c r="C290" s="234" t="s">
        <v>42</v>
      </c>
      <c r="D290" s="252">
        <v>1444</v>
      </c>
      <c r="E290" s="269" t="s">
        <v>160</v>
      </c>
      <c r="F290" s="256">
        <v>8.6470000000000002</v>
      </c>
      <c r="G290" s="251">
        <v>36</v>
      </c>
      <c r="H290" s="251">
        <v>62.26</v>
      </c>
      <c r="I290" s="239">
        <f t="shared" si="9"/>
        <v>14.69</v>
      </c>
      <c r="J290" s="239">
        <f t="shared" si="8"/>
        <v>76.95</v>
      </c>
      <c r="L290" s="267"/>
      <c r="M290" s="264"/>
    </row>
    <row r="291" spans="1:13" ht="16.5" customHeight="1">
      <c r="A291" s="250">
        <v>284</v>
      </c>
      <c r="B291" s="234" t="s">
        <v>88</v>
      </c>
      <c r="C291" s="234" t="s">
        <v>91</v>
      </c>
      <c r="D291" s="252">
        <v>2107</v>
      </c>
      <c r="E291" s="269" t="s">
        <v>160</v>
      </c>
      <c r="F291" s="256">
        <v>12.617000000000001</v>
      </c>
      <c r="G291" s="251">
        <v>26</v>
      </c>
      <c r="H291" s="251">
        <v>65.61</v>
      </c>
      <c r="I291" s="239">
        <f t="shared" si="9"/>
        <v>15.48</v>
      </c>
      <c r="J291" s="239">
        <f t="shared" si="8"/>
        <v>81.09</v>
      </c>
      <c r="L291" s="267"/>
      <c r="M291" s="264"/>
    </row>
    <row r="292" spans="1:13" ht="26.4">
      <c r="A292" s="250">
        <v>285</v>
      </c>
      <c r="B292" s="234" t="s">
        <v>78</v>
      </c>
      <c r="C292" s="234" t="s">
        <v>44</v>
      </c>
      <c r="D292" s="252">
        <v>1586</v>
      </c>
      <c r="E292" s="269" t="s">
        <v>160</v>
      </c>
      <c r="F292" s="256">
        <v>9.4979999999999993</v>
      </c>
      <c r="G292" s="251">
        <v>24</v>
      </c>
      <c r="H292" s="251">
        <v>45.59</v>
      </c>
      <c r="I292" s="239">
        <f t="shared" si="9"/>
        <v>10.75</v>
      </c>
      <c r="J292" s="239">
        <f t="shared" si="8"/>
        <v>56.34</v>
      </c>
      <c r="L292" s="267"/>
      <c r="M292" s="264"/>
    </row>
    <row r="293" spans="1:13" ht="26.4">
      <c r="A293" s="250">
        <v>286</v>
      </c>
      <c r="B293" s="234" t="s">
        <v>43</v>
      </c>
      <c r="C293" s="234" t="s">
        <v>40</v>
      </c>
      <c r="D293" s="252">
        <v>1387</v>
      </c>
      <c r="E293" s="269" t="s">
        <v>160</v>
      </c>
      <c r="F293" s="256">
        <v>8.3049999999999997</v>
      </c>
      <c r="G293" s="251">
        <v>32</v>
      </c>
      <c r="H293" s="251">
        <v>53.15</v>
      </c>
      <c r="I293" s="239">
        <f t="shared" si="9"/>
        <v>12.54</v>
      </c>
      <c r="J293" s="239">
        <f t="shared" si="8"/>
        <v>65.69</v>
      </c>
      <c r="L293" s="267"/>
      <c r="M293" s="264"/>
    </row>
    <row r="294" spans="1:13" ht="26.4">
      <c r="A294" s="250">
        <v>287</v>
      </c>
      <c r="B294" s="234" t="s">
        <v>43</v>
      </c>
      <c r="C294" s="234" t="s">
        <v>40</v>
      </c>
      <c r="D294" s="252">
        <v>1387</v>
      </c>
      <c r="E294" s="269" t="s">
        <v>161</v>
      </c>
      <c r="F294" s="256">
        <v>8.3000000000000007</v>
      </c>
      <c r="G294" s="251">
        <v>1</v>
      </c>
      <c r="H294" s="251">
        <v>4.1500000000000004</v>
      </c>
      <c r="I294" s="239">
        <f t="shared" si="9"/>
        <v>0.98</v>
      </c>
      <c r="J294" s="239">
        <f t="shared" si="8"/>
        <v>5.1300000000000008</v>
      </c>
      <c r="L294" s="267"/>
      <c r="M294" s="264"/>
    </row>
    <row r="295" spans="1:13" ht="26.4">
      <c r="A295" s="250">
        <v>288</v>
      </c>
      <c r="B295" s="234" t="s">
        <v>83</v>
      </c>
      <c r="C295" s="234" t="s">
        <v>40</v>
      </c>
      <c r="D295" s="252">
        <v>1263</v>
      </c>
      <c r="E295" s="269" t="s">
        <v>160</v>
      </c>
      <c r="F295" s="256">
        <v>7.5629999999999997</v>
      </c>
      <c r="G295" s="251">
        <v>24</v>
      </c>
      <c r="H295" s="251">
        <v>36.299999999999997</v>
      </c>
      <c r="I295" s="239">
        <f t="shared" si="9"/>
        <v>8.56</v>
      </c>
      <c r="J295" s="239">
        <f t="shared" si="8"/>
        <v>44.86</v>
      </c>
      <c r="L295" s="267"/>
      <c r="M295" s="264"/>
    </row>
    <row r="296" spans="1:13" ht="26.4">
      <c r="A296" s="250">
        <v>289</v>
      </c>
      <c r="B296" s="234" t="s">
        <v>76</v>
      </c>
      <c r="C296" s="234" t="s">
        <v>40</v>
      </c>
      <c r="D296" s="252">
        <v>1367</v>
      </c>
      <c r="E296" s="269" t="s">
        <v>160</v>
      </c>
      <c r="F296" s="256">
        <v>8.1859999999999999</v>
      </c>
      <c r="G296" s="251">
        <v>50</v>
      </c>
      <c r="H296" s="251">
        <v>81.86</v>
      </c>
      <c r="I296" s="239">
        <f t="shared" si="9"/>
        <v>19.309999999999999</v>
      </c>
      <c r="J296" s="239">
        <f t="shared" si="8"/>
        <v>101.17</v>
      </c>
      <c r="L296" s="267"/>
      <c r="M296" s="264"/>
    </row>
    <row r="297" spans="1:13" ht="26.4">
      <c r="A297" s="250">
        <v>290</v>
      </c>
      <c r="B297" s="234" t="s">
        <v>163</v>
      </c>
      <c r="C297" s="234" t="s">
        <v>42</v>
      </c>
      <c r="D297" s="252">
        <v>1239</v>
      </c>
      <c r="E297" s="269" t="s">
        <v>160</v>
      </c>
      <c r="F297" s="256">
        <v>7.4169999999999998</v>
      </c>
      <c r="G297" s="251">
        <v>11.5</v>
      </c>
      <c r="H297" s="251">
        <v>17.059999999999999</v>
      </c>
      <c r="I297" s="239">
        <f t="shared" si="9"/>
        <v>4.0199999999999996</v>
      </c>
      <c r="J297" s="239">
        <f t="shared" si="8"/>
        <v>21.08</v>
      </c>
      <c r="L297" s="267"/>
      <c r="M297" s="264"/>
    </row>
    <row r="298" spans="1:13" ht="26.4">
      <c r="A298" s="250">
        <v>291</v>
      </c>
      <c r="B298" s="234" t="s">
        <v>163</v>
      </c>
      <c r="C298" s="234" t="s">
        <v>42</v>
      </c>
      <c r="D298" s="252">
        <v>1239</v>
      </c>
      <c r="E298" s="269" t="s">
        <v>161</v>
      </c>
      <c r="F298" s="256">
        <v>7.42</v>
      </c>
      <c r="G298" s="251">
        <v>1</v>
      </c>
      <c r="H298" s="251">
        <v>3.71</v>
      </c>
      <c r="I298" s="239">
        <f t="shared" si="9"/>
        <v>0.88</v>
      </c>
      <c r="J298" s="239">
        <f t="shared" si="8"/>
        <v>4.59</v>
      </c>
      <c r="L298" s="267"/>
      <c r="M298" s="264"/>
    </row>
    <row r="299" spans="1:13" ht="26.4">
      <c r="A299" s="250">
        <v>292</v>
      </c>
      <c r="B299" s="234" t="s">
        <v>79</v>
      </c>
      <c r="C299" s="234" t="s">
        <v>166</v>
      </c>
      <c r="D299" s="252">
        <v>1243</v>
      </c>
      <c r="E299" s="269" t="s">
        <v>160</v>
      </c>
      <c r="F299" s="256">
        <v>7.4470000000000001</v>
      </c>
      <c r="G299" s="251">
        <v>15</v>
      </c>
      <c r="H299" s="251">
        <v>22.34</v>
      </c>
      <c r="I299" s="239">
        <f t="shared" si="9"/>
        <v>5.27</v>
      </c>
      <c r="J299" s="239">
        <f t="shared" si="8"/>
        <v>27.61</v>
      </c>
      <c r="L299" s="267"/>
      <c r="M299" s="264"/>
    </row>
    <row r="300" spans="1:13" ht="26.4">
      <c r="A300" s="250">
        <v>293</v>
      </c>
      <c r="B300" s="234" t="s">
        <v>79</v>
      </c>
      <c r="C300" s="234" t="s">
        <v>166</v>
      </c>
      <c r="D300" s="252">
        <v>1203</v>
      </c>
      <c r="E300" s="269" t="s">
        <v>160</v>
      </c>
      <c r="F300" s="256">
        <v>7.2039999999999997</v>
      </c>
      <c r="G300" s="251">
        <v>12.5</v>
      </c>
      <c r="H300" s="251">
        <v>18.010000000000002</v>
      </c>
      <c r="I300" s="239">
        <f t="shared" si="9"/>
        <v>4.25</v>
      </c>
      <c r="J300" s="239">
        <f t="shared" si="8"/>
        <v>22.26</v>
      </c>
      <c r="L300" s="267"/>
      <c r="M300" s="264"/>
    </row>
    <row r="301" spans="1:13" ht="26.4">
      <c r="A301" s="250">
        <v>294</v>
      </c>
      <c r="B301" s="234" t="s">
        <v>59</v>
      </c>
      <c r="C301" s="234" t="s">
        <v>165</v>
      </c>
      <c r="D301" s="252">
        <v>1215</v>
      </c>
      <c r="E301" s="269" t="s">
        <v>160</v>
      </c>
      <c r="F301" s="256">
        <v>7.2759999999999998</v>
      </c>
      <c r="G301" s="251">
        <v>25</v>
      </c>
      <c r="H301" s="251">
        <v>36.380000000000003</v>
      </c>
      <c r="I301" s="239">
        <f t="shared" si="9"/>
        <v>8.58</v>
      </c>
      <c r="J301" s="239">
        <f t="shared" si="8"/>
        <v>44.96</v>
      </c>
      <c r="L301" s="267"/>
      <c r="M301" s="264"/>
    </row>
    <row r="302" spans="1:13" ht="26.4">
      <c r="A302" s="250">
        <v>295</v>
      </c>
      <c r="B302" s="234" t="s">
        <v>90</v>
      </c>
      <c r="C302" s="234" t="s">
        <v>42</v>
      </c>
      <c r="D302" s="252">
        <v>1418</v>
      </c>
      <c r="E302" s="269" t="s">
        <v>160</v>
      </c>
      <c r="F302" s="256">
        <v>8.4909999999999997</v>
      </c>
      <c r="G302" s="251">
        <v>23</v>
      </c>
      <c r="H302" s="251">
        <v>39.06</v>
      </c>
      <c r="I302" s="239">
        <f t="shared" si="9"/>
        <v>9.2100000000000009</v>
      </c>
      <c r="J302" s="239">
        <f t="shared" si="8"/>
        <v>48.27</v>
      </c>
      <c r="L302" s="267"/>
      <c r="M302" s="264"/>
    </row>
    <row r="303" spans="1:13" ht="26.4">
      <c r="A303" s="250">
        <v>296</v>
      </c>
      <c r="B303" s="234" t="s">
        <v>83</v>
      </c>
      <c r="C303" s="234" t="s">
        <v>42</v>
      </c>
      <c r="D303" s="252">
        <v>1392</v>
      </c>
      <c r="E303" s="269" t="s">
        <v>160</v>
      </c>
      <c r="F303" s="256">
        <v>8.3339999999999996</v>
      </c>
      <c r="G303" s="251">
        <v>22</v>
      </c>
      <c r="H303" s="251">
        <v>36.67</v>
      </c>
      <c r="I303" s="239">
        <f t="shared" si="9"/>
        <v>8.65</v>
      </c>
      <c r="J303" s="239">
        <f t="shared" si="8"/>
        <v>45.32</v>
      </c>
      <c r="L303" s="267"/>
      <c r="M303" s="264"/>
    </row>
    <row r="304" spans="1:13" ht="26.4">
      <c r="A304" s="250">
        <v>297</v>
      </c>
      <c r="B304" s="234" t="s">
        <v>65</v>
      </c>
      <c r="C304" s="234" t="s">
        <v>40</v>
      </c>
      <c r="D304" s="252">
        <v>1200</v>
      </c>
      <c r="E304" s="269" t="s">
        <v>160</v>
      </c>
      <c r="F304" s="256">
        <v>7.1849999999999996</v>
      </c>
      <c r="G304" s="251">
        <v>24</v>
      </c>
      <c r="H304" s="251">
        <v>34.49</v>
      </c>
      <c r="I304" s="239">
        <f t="shared" si="9"/>
        <v>8.14</v>
      </c>
      <c r="J304" s="239">
        <f t="shared" si="8"/>
        <v>42.63</v>
      </c>
      <c r="L304" s="267"/>
      <c r="M304" s="264"/>
    </row>
    <row r="305" spans="1:13" ht="26.4">
      <c r="A305" s="250">
        <v>298</v>
      </c>
      <c r="B305" s="234" t="s">
        <v>56</v>
      </c>
      <c r="C305" s="234" t="s">
        <v>165</v>
      </c>
      <c r="D305" s="252">
        <v>1235</v>
      </c>
      <c r="E305" s="269" t="s">
        <v>160</v>
      </c>
      <c r="F305" s="256">
        <v>7.3949999999999996</v>
      </c>
      <c r="G305" s="251">
        <v>51</v>
      </c>
      <c r="H305" s="251">
        <v>75.430000000000007</v>
      </c>
      <c r="I305" s="239">
        <f t="shared" si="9"/>
        <v>17.79</v>
      </c>
      <c r="J305" s="239">
        <f t="shared" si="8"/>
        <v>93.22</v>
      </c>
      <c r="L305" s="267"/>
      <c r="M305" s="264"/>
    </row>
    <row r="306" spans="1:13" ht="26.4">
      <c r="A306" s="250">
        <v>299</v>
      </c>
      <c r="B306" s="234" t="s">
        <v>56</v>
      </c>
      <c r="C306" s="234" t="s">
        <v>165</v>
      </c>
      <c r="D306" s="252">
        <v>1235</v>
      </c>
      <c r="E306" s="269" t="s">
        <v>161</v>
      </c>
      <c r="F306" s="256">
        <v>7.3929999999999998</v>
      </c>
      <c r="G306" s="251">
        <v>3</v>
      </c>
      <c r="H306" s="251">
        <v>11.09</v>
      </c>
      <c r="I306" s="239">
        <f t="shared" si="9"/>
        <v>2.62</v>
      </c>
      <c r="J306" s="239">
        <f t="shared" si="8"/>
        <v>13.71</v>
      </c>
      <c r="L306" s="267"/>
      <c r="M306" s="264"/>
    </row>
    <row r="307" spans="1:13" ht="26.4">
      <c r="A307" s="250">
        <v>300</v>
      </c>
      <c r="B307" s="234" t="s">
        <v>54</v>
      </c>
      <c r="C307" s="234" t="s">
        <v>42</v>
      </c>
      <c r="D307" s="252">
        <v>1215</v>
      </c>
      <c r="E307" s="269" t="s">
        <v>160</v>
      </c>
      <c r="F307" s="256">
        <v>7.28</v>
      </c>
      <c r="G307" s="251">
        <v>27</v>
      </c>
      <c r="H307" s="251">
        <v>39.31</v>
      </c>
      <c r="I307" s="239">
        <f t="shared" si="9"/>
        <v>9.27</v>
      </c>
      <c r="J307" s="239">
        <f t="shared" si="8"/>
        <v>48.58</v>
      </c>
      <c r="L307" s="267"/>
      <c r="M307" s="264"/>
    </row>
    <row r="308" spans="1:13" ht="26.4">
      <c r="A308" s="250">
        <v>301</v>
      </c>
      <c r="B308" s="234" t="s">
        <v>52</v>
      </c>
      <c r="C308" s="234" t="s">
        <v>53</v>
      </c>
      <c r="D308" s="252">
        <v>1043</v>
      </c>
      <c r="E308" s="269" t="s">
        <v>160</v>
      </c>
      <c r="F308" s="256">
        <v>6.2460000000000004</v>
      </c>
      <c r="G308" s="251">
        <v>26</v>
      </c>
      <c r="H308" s="251">
        <v>32.479999999999997</v>
      </c>
      <c r="I308" s="239">
        <f t="shared" si="9"/>
        <v>7.66</v>
      </c>
      <c r="J308" s="239">
        <f t="shared" si="8"/>
        <v>40.14</v>
      </c>
      <c r="L308" s="267"/>
      <c r="M308" s="264"/>
    </row>
    <row r="309" spans="1:13" ht="26.4">
      <c r="A309" s="250">
        <v>302</v>
      </c>
      <c r="B309" s="234" t="s">
        <v>61</v>
      </c>
      <c r="C309" s="234" t="s">
        <v>40</v>
      </c>
      <c r="D309" s="252">
        <v>1242</v>
      </c>
      <c r="E309" s="269" t="s">
        <v>160</v>
      </c>
      <c r="F309" s="256">
        <v>7.444</v>
      </c>
      <c r="G309" s="251">
        <v>64</v>
      </c>
      <c r="H309" s="251">
        <v>95.28</v>
      </c>
      <c r="I309" s="239">
        <f t="shared" si="9"/>
        <v>22.48</v>
      </c>
      <c r="J309" s="239">
        <f t="shared" si="8"/>
        <v>117.76</v>
      </c>
      <c r="L309" s="267"/>
      <c r="M309" s="264"/>
    </row>
    <row r="310" spans="1:13" ht="26.4">
      <c r="A310" s="250">
        <v>303</v>
      </c>
      <c r="B310" s="234" t="s">
        <v>90</v>
      </c>
      <c r="C310" s="234" t="s">
        <v>40</v>
      </c>
      <c r="D310" s="252">
        <v>1387</v>
      </c>
      <c r="E310" s="269" t="s">
        <v>160</v>
      </c>
      <c r="F310" s="256">
        <v>8.3119999999999994</v>
      </c>
      <c r="G310" s="251">
        <v>56</v>
      </c>
      <c r="H310" s="251">
        <v>93.09</v>
      </c>
      <c r="I310" s="239">
        <f t="shared" si="9"/>
        <v>21.96</v>
      </c>
      <c r="J310" s="239">
        <f t="shared" si="8"/>
        <v>115.05000000000001</v>
      </c>
      <c r="L310" s="267"/>
      <c r="M310" s="264"/>
    </row>
    <row r="311" spans="1:13" ht="26.4">
      <c r="A311" s="250">
        <v>304</v>
      </c>
      <c r="B311" s="234" t="s">
        <v>90</v>
      </c>
      <c r="C311" s="234" t="s">
        <v>40</v>
      </c>
      <c r="D311" s="252">
        <v>1387</v>
      </c>
      <c r="E311" s="269" t="s">
        <v>161</v>
      </c>
      <c r="F311" s="256">
        <v>8.3040000000000003</v>
      </c>
      <c r="G311" s="251">
        <v>5</v>
      </c>
      <c r="H311" s="251">
        <v>20.76</v>
      </c>
      <c r="I311" s="239">
        <f t="shared" si="9"/>
        <v>4.9000000000000004</v>
      </c>
      <c r="J311" s="239">
        <f t="shared" si="8"/>
        <v>25.660000000000004</v>
      </c>
      <c r="L311" s="267"/>
      <c r="M311" s="264"/>
    </row>
    <row r="312" spans="1:13" ht="26.4">
      <c r="A312" s="250">
        <v>305</v>
      </c>
      <c r="B312" s="234" t="s">
        <v>162</v>
      </c>
      <c r="C312" s="234" t="s">
        <v>42</v>
      </c>
      <c r="D312" s="252">
        <v>1235</v>
      </c>
      <c r="E312" s="269" t="s">
        <v>160</v>
      </c>
      <c r="F312" s="256">
        <v>7.3959999999999999</v>
      </c>
      <c r="G312" s="251">
        <v>24</v>
      </c>
      <c r="H312" s="251">
        <v>35.5</v>
      </c>
      <c r="I312" s="239">
        <f t="shared" si="9"/>
        <v>8.3699999999999992</v>
      </c>
      <c r="J312" s="239">
        <f t="shared" si="8"/>
        <v>43.87</v>
      </c>
      <c r="L312" s="267"/>
      <c r="M312" s="264"/>
    </row>
    <row r="313" spans="1:13" ht="26.4">
      <c r="A313" s="250">
        <v>306</v>
      </c>
      <c r="B313" s="234" t="s">
        <v>75</v>
      </c>
      <c r="C313" s="234" t="s">
        <v>53</v>
      </c>
      <c r="D313" s="252">
        <v>1043</v>
      </c>
      <c r="E313" s="269" t="s">
        <v>160</v>
      </c>
      <c r="F313" s="256">
        <v>6.2460000000000004</v>
      </c>
      <c r="G313" s="251">
        <v>26</v>
      </c>
      <c r="H313" s="251">
        <v>32.479999999999997</v>
      </c>
      <c r="I313" s="239">
        <f t="shared" si="9"/>
        <v>7.66</v>
      </c>
      <c r="J313" s="239">
        <f t="shared" si="8"/>
        <v>40.14</v>
      </c>
      <c r="L313" s="267"/>
      <c r="M313" s="264"/>
    </row>
    <row r="314" spans="1:13" ht="26.4">
      <c r="A314" s="250">
        <v>307</v>
      </c>
      <c r="B314" s="234" t="s">
        <v>90</v>
      </c>
      <c r="C314" s="234" t="s">
        <v>40</v>
      </c>
      <c r="D314" s="252">
        <v>1372</v>
      </c>
      <c r="E314" s="269" t="s">
        <v>160</v>
      </c>
      <c r="F314" s="256">
        <v>8.2159999999999993</v>
      </c>
      <c r="G314" s="251">
        <v>24.5</v>
      </c>
      <c r="H314" s="251">
        <v>40.26</v>
      </c>
      <c r="I314" s="239">
        <f t="shared" si="9"/>
        <v>9.5</v>
      </c>
      <c r="J314" s="239">
        <f t="shared" si="8"/>
        <v>49.76</v>
      </c>
      <c r="L314" s="267"/>
      <c r="M314" s="264"/>
    </row>
    <row r="315" spans="1:13" ht="26.4">
      <c r="A315" s="250">
        <v>308</v>
      </c>
      <c r="B315" s="234" t="s">
        <v>55</v>
      </c>
      <c r="C315" s="234" t="s">
        <v>40</v>
      </c>
      <c r="D315" s="252">
        <v>1332</v>
      </c>
      <c r="E315" s="269" t="s">
        <v>160</v>
      </c>
      <c r="F315" s="256">
        <v>7.9770000000000003</v>
      </c>
      <c r="G315" s="251">
        <v>26</v>
      </c>
      <c r="H315" s="251">
        <v>41.48</v>
      </c>
      <c r="I315" s="239">
        <f t="shared" si="9"/>
        <v>9.7899999999999991</v>
      </c>
      <c r="J315" s="239">
        <f t="shared" si="8"/>
        <v>51.269999999999996</v>
      </c>
      <c r="L315" s="267"/>
      <c r="M315" s="264"/>
    </row>
    <row r="316" spans="1:13" ht="26.4">
      <c r="A316" s="250">
        <v>309</v>
      </c>
      <c r="B316" s="234" t="s">
        <v>54</v>
      </c>
      <c r="C316" s="234" t="s">
        <v>40</v>
      </c>
      <c r="D316" s="252">
        <v>1200</v>
      </c>
      <c r="E316" s="269" t="s">
        <v>160</v>
      </c>
      <c r="F316" s="256">
        <v>7.202</v>
      </c>
      <c r="G316" s="251">
        <v>24</v>
      </c>
      <c r="H316" s="251">
        <v>34.57</v>
      </c>
      <c r="I316" s="239">
        <f t="shared" si="9"/>
        <v>8.16</v>
      </c>
      <c r="J316" s="239">
        <f t="shared" si="8"/>
        <v>42.730000000000004</v>
      </c>
      <c r="L316" s="267"/>
      <c r="M316" s="264"/>
    </row>
    <row r="317" spans="1:13" ht="26.4">
      <c r="A317" s="250">
        <v>310</v>
      </c>
      <c r="B317" s="234" t="s">
        <v>50</v>
      </c>
      <c r="C317" s="234" t="s">
        <v>165</v>
      </c>
      <c r="D317" s="252">
        <v>1215</v>
      </c>
      <c r="E317" s="269" t="s">
        <v>160</v>
      </c>
      <c r="F317" s="256">
        <v>7.2750000000000004</v>
      </c>
      <c r="G317" s="251">
        <v>26</v>
      </c>
      <c r="H317" s="251">
        <v>37.83</v>
      </c>
      <c r="I317" s="239">
        <f t="shared" si="9"/>
        <v>8.92</v>
      </c>
      <c r="J317" s="239">
        <f t="shared" si="8"/>
        <v>46.75</v>
      </c>
      <c r="L317" s="267"/>
      <c r="M317" s="264"/>
    </row>
    <row r="318" spans="1:13" ht="26.4">
      <c r="A318" s="250">
        <v>311</v>
      </c>
      <c r="B318" s="234" t="s">
        <v>86</v>
      </c>
      <c r="C318" s="234" t="s">
        <v>42</v>
      </c>
      <c r="D318" s="252">
        <v>1398</v>
      </c>
      <c r="E318" s="269" t="s">
        <v>160</v>
      </c>
      <c r="F318" s="256">
        <v>8.3689999999999998</v>
      </c>
      <c r="G318" s="251">
        <v>13</v>
      </c>
      <c r="H318" s="251">
        <v>21.76</v>
      </c>
      <c r="I318" s="239">
        <f t="shared" si="9"/>
        <v>5.13</v>
      </c>
      <c r="J318" s="239">
        <f t="shared" si="8"/>
        <v>26.89</v>
      </c>
      <c r="L318" s="267"/>
      <c r="M318" s="264"/>
    </row>
    <row r="319" spans="1:13" ht="26.4">
      <c r="A319" s="250">
        <v>312</v>
      </c>
      <c r="B319" s="234" t="s">
        <v>68</v>
      </c>
      <c r="C319" s="234" t="s">
        <v>42</v>
      </c>
      <c r="D319" s="252">
        <v>1215</v>
      </c>
      <c r="E319" s="269" t="s">
        <v>160</v>
      </c>
      <c r="F319" s="256">
        <v>7.2750000000000004</v>
      </c>
      <c r="G319" s="251">
        <v>48</v>
      </c>
      <c r="H319" s="251">
        <v>69.84</v>
      </c>
      <c r="I319" s="239">
        <f t="shared" si="9"/>
        <v>16.48</v>
      </c>
      <c r="J319" s="239">
        <f t="shared" si="8"/>
        <v>86.320000000000007</v>
      </c>
      <c r="L319" s="267"/>
      <c r="M319" s="264"/>
    </row>
    <row r="320" spans="1:13" ht="26.4">
      <c r="A320" s="250">
        <v>313</v>
      </c>
      <c r="B320" s="234" t="s">
        <v>68</v>
      </c>
      <c r="C320" s="234" t="s">
        <v>42</v>
      </c>
      <c r="D320" s="252">
        <v>1215</v>
      </c>
      <c r="E320" s="269" t="s">
        <v>161</v>
      </c>
      <c r="F320" s="256">
        <v>7.28</v>
      </c>
      <c r="G320" s="251">
        <v>2</v>
      </c>
      <c r="H320" s="251">
        <v>7.28</v>
      </c>
      <c r="I320" s="239">
        <f t="shared" si="9"/>
        <v>1.72</v>
      </c>
      <c r="J320" s="239">
        <f t="shared" si="8"/>
        <v>9</v>
      </c>
      <c r="L320" s="267"/>
      <c r="M320" s="264"/>
    </row>
    <row r="321" spans="1:13" ht="26.4">
      <c r="A321" s="250">
        <v>314</v>
      </c>
      <c r="B321" s="234" t="s">
        <v>61</v>
      </c>
      <c r="C321" s="234" t="s">
        <v>40</v>
      </c>
      <c r="D321" s="252">
        <v>1200</v>
      </c>
      <c r="E321" s="269" t="s">
        <v>160</v>
      </c>
      <c r="F321" s="256">
        <v>7.1859999999999999</v>
      </c>
      <c r="G321" s="251">
        <v>38.5</v>
      </c>
      <c r="H321" s="251">
        <v>55.33</v>
      </c>
      <c r="I321" s="239">
        <f t="shared" si="9"/>
        <v>13.05</v>
      </c>
      <c r="J321" s="239">
        <f t="shared" si="8"/>
        <v>68.38</v>
      </c>
      <c r="L321" s="267"/>
      <c r="M321" s="264"/>
    </row>
    <row r="322" spans="1:13" ht="26.4">
      <c r="A322" s="250">
        <v>315</v>
      </c>
      <c r="B322" s="234" t="s">
        <v>46</v>
      </c>
      <c r="C322" s="234" t="s">
        <v>40</v>
      </c>
      <c r="D322" s="252">
        <v>1200</v>
      </c>
      <c r="E322" s="269" t="s">
        <v>160</v>
      </c>
      <c r="F322" s="256">
        <v>7.1849999999999996</v>
      </c>
      <c r="G322" s="251">
        <v>24</v>
      </c>
      <c r="H322" s="251">
        <v>34.49</v>
      </c>
      <c r="I322" s="239">
        <f t="shared" si="9"/>
        <v>8.14</v>
      </c>
      <c r="J322" s="239">
        <f t="shared" si="8"/>
        <v>42.63</v>
      </c>
      <c r="L322" s="267"/>
      <c r="M322" s="264"/>
    </row>
    <row r="323" spans="1:13" ht="26.4">
      <c r="A323" s="250">
        <v>316</v>
      </c>
      <c r="B323" s="234" t="s">
        <v>46</v>
      </c>
      <c r="C323" s="234" t="s">
        <v>40</v>
      </c>
      <c r="D323" s="252">
        <v>1200</v>
      </c>
      <c r="E323" s="269" t="s">
        <v>161</v>
      </c>
      <c r="F323" s="256">
        <v>7.19</v>
      </c>
      <c r="G323" s="251">
        <v>2</v>
      </c>
      <c r="H323" s="251">
        <v>7.19</v>
      </c>
      <c r="I323" s="239">
        <f t="shared" si="9"/>
        <v>1.7</v>
      </c>
      <c r="J323" s="239">
        <f t="shared" si="8"/>
        <v>8.89</v>
      </c>
      <c r="L323" s="267"/>
      <c r="M323" s="264"/>
    </row>
    <row r="324" spans="1:13" ht="26.4">
      <c r="A324" s="250">
        <v>317</v>
      </c>
      <c r="B324" s="234" t="s">
        <v>78</v>
      </c>
      <c r="C324" s="234" t="s">
        <v>42</v>
      </c>
      <c r="D324" s="252">
        <v>1468</v>
      </c>
      <c r="E324" s="269" t="s">
        <v>160</v>
      </c>
      <c r="F324" s="256">
        <v>8.7889999999999997</v>
      </c>
      <c r="G324" s="251">
        <v>23.5</v>
      </c>
      <c r="H324" s="251">
        <v>41.31</v>
      </c>
      <c r="I324" s="239">
        <f t="shared" si="9"/>
        <v>9.75</v>
      </c>
      <c r="J324" s="239">
        <f t="shared" si="8"/>
        <v>51.06</v>
      </c>
      <c r="L324" s="267"/>
      <c r="M324" s="264"/>
    </row>
    <row r="325" spans="1:13" ht="26.4">
      <c r="A325" s="250">
        <v>318</v>
      </c>
      <c r="B325" s="234" t="s">
        <v>78</v>
      </c>
      <c r="C325" s="234" t="s">
        <v>42</v>
      </c>
      <c r="D325" s="252">
        <v>1468</v>
      </c>
      <c r="E325" s="269" t="s">
        <v>161</v>
      </c>
      <c r="F325" s="256">
        <v>8.8000000000000007</v>
      </c>
      <c r="G325" s="251">
        <v>0.5</v>
      </c>
      <c r="H325" s="251">
        <v>2.2000000000000002</v>
      </c>
      <c r="I325" s="239">
        <f t="shared" si="9"/>
        <v>0.52</v>
      </c>
      <c r="J325" s="239">
        <f t="shared" si="8"/>
        <v>2.72</v>
      </c>
      <c r="L325" s="267"/>
      <c r="M325" s="264"/>
    </row>
    <row r="326" spans="1:13" ht="26.4">
      <c r="A326" s="250">
        <v>319</v>
      </c>
      <c r="B326" s="234" t="s">
        <v>80</v>
      </c>
      <c r="C326" s="234" t="s">
        <v>40</v>
      </c>
      <c r="D326" s="252">
        <v>1200</v>
      </c>
      <c r="E326" s="269" t="s">
        <v>160</v>
      </c>
      <c r="F326" s="256">
        <v>7.1859999999999999</v>
      </c>
      <c r="G326" s="251">
        <v>37</v>
      </c>
      <c r="H326" s="251">
        <v>53.18</v>
      </c>
      <c r="I326" s="239">
        <f t="shared" si="9"/>
        <v>12.55</v>
      </c>
      <c r="J326" s="239">
        <f t="shared" si="8"/>
        <v>65.73</v>
      </c>
      <c r="L326" s="267"/>
      <c r="M326" s="264"/>
    </row>
    <row r="327" spans="1:13" ht="26.4">
      <c r="A327" s="250">
        <v>320</v>
      </c>
      <c r="B327" s="234" t="s">
        <v>65</v>
      </c>
      <c r="C327" s="234" t="s">
        <v>40</v>
      </c>
      <c r="D327" s="252">
        <v>1200</v>
      </c>
      <c r="E327" s="269" t="s">
        <v>160</v>
      </c>
      <c r="F327" s="256">
        <v>7.2140000000000004</v>
      </c>
      <c r="G327" s="251">
        <v>14</v>
      </c>
      <c r="H327" s="251">
        <v>20.2</v>
      </c>
      <c r="I327" s="239">
        <f t="shared" si="9"/>
        <v>4.7699999999999996</v>
      </c>
      <c r="J327" s="239">
        <f t="shared" si="8"/>
        <v>24.97</v>
      </c>
      <c r="L327" s="267"/>
      <c r="M327" s="264"/>
    </row>
    <row r="328" spans="1:13" ht="26.4">
      <c r="A328" s="250">
        <v>321</v>
      </c>
      <c r="B328" s="234" t="s">
        <v>65</v>
      </c>
      <c r="C328" s="234" t="s">
        <v>40</v>
      </c>
      <c r="D328" s="252">
        <v>1200</v>
      </c>
      <c r="E328" s="269" t="s">
        <v>160</v>
      </c>
      <c r="F328" s="256">
        <v>7.1849999999999996</v>
      </c>
      <c r="G328" s="251">
        <v>10</v>
      </c>
      <c r="H328" s="251">
        <v>14.37</v>
      </c>
      <c r="I328" s="239">
        <f t="shared" si="9"/>
        <v>3.39</v>
      </c>
      <c r="J328" s="239">
        <f t="shared" ref="J328:J391" si="10">H328+I328</f>
        <v>17.759999999999998</v>
      </c>
      <c r="L328" s="267"/>
      <c r="M328" s="264"/>
    </row>
    <row r="329" spans="1:13" ht="26.4">
      <c r="A329" s="250">
        <v>322</v>
      </c>
      <c r="B329" s="234" t="s">
        <v>64</v>
      </c>
      <c r="C329" s="234" t="s">
        <v>44</v>
      </c>
      <c r="D329" s="252">
        <v>1228</v>
      </c>
      <c r="E329" s="269" t="s">
        <v>160</v>
      </c>
      <c r="F329" s="256">
        <v>7.3540000000000001</v>
      </c>
      <c r="G329" s="251">
        <v>12</v>
      </c>
      <c r="H329" s="251">
        <v>17.649999999999999</v>
      </c>
      <c r="I329" s="239">
        <f t="shared" ref="I329:I392" si="11">ROUND(H329*23.59%,2)</f>
        <v>4.16</v>
      </c>
      <c r="J329" s="239">
        <f t="shared" si="10"/>
        <v>21.81</v>
      </c>
      <c r="L329" s="267"/>
      <c r="M329" s="264"/>
    </row>
    <row r="330" spans="1:13" ht="26.4">
      <c r="A330" s="250">
        <v>323</v>
      </c>
      <c r="B330" s="234" t="s">
        <v>46</v>
      </c>
      <c r="C330" s="234" t="s">
        <v>40</v>
      </c>
      <c r="D330" s="252">
        <v>1220</v>
      </c>
      <c r="E330" s="269" t="s">
        <v>160</v>
      </c>
      <c r="F330" s="256">
        <v>7.3049999999999997</v>
      </c>
      <c r="G330" s="251">
        <v>51</v>
      </c>
      <c r="H330" s="251">
        <v>74.510000000000005</v>
      </c>
      <c r="I330" s="239">
        <f t="shared" si="11"/>
        <v>17.579999999999998</v>
      </c>
      <c r="J330" s="239">
        <f t="shared" si="10"/>
        <v>92.09</v>
      </c>
      <c r="L330" s="267"/>
      <c r="M330" s="264"/>
    </row>
    <row r="331" spans="1:13" ht="26.4">
      <c r="A331" s="250">
        <v>324</v>
      </c>
      <c r="B331" s="234" t="s">
        <v>59</v>
      </c>
      <c r="C331" s="234" t="s">
        <v>166</v>
      </c>
      <c r="D331" s="252">
        <v>1223</v>
      </c>
      <c r="E331" s="269" t="s">
        <v>160</v>
      </c>
      <c r="F331" s="256">
        <v>7.3230000000000004</v>
      </c>
      <c r="G331" s="251">
        <v>24</v>
      </c>
      <c r="H331" s="251">
        <v>35.15</v>
      </c>
      <c r="I331" s="239">
        <f t="shared" si="11"/>
        <v>8.2899999999999991</v>
      </c>
      <c r="J331" s="239">
        <f t="shared" si="10"/>
        <v>43.44</v>
      </c>
      <c r="L331" s="267"/>
      <c r="M331" s="264"/>
    </row>
    <row r="332" spans="1:13" ht="26.4">
      <c r="A332" s="250">
        <v>325</v>
      </c>
      <c r="B332" s="234" t="s">
        <v>59</v>
      </c>
      <c r="C332" s="234" t="s">
        <v>166</v>
      </c>
      <c r="D332" s="252">
        <v>1223</v>
      </c>
      <c r="E332" s="269" t="s">
        <v>161</v>
      </c>
      <c r="F332" s="256">
        <v>7.32</v>
      </c>
      <c r="G332" s="251">
        <v>1</v>
      </c>
      <c r="H332" s="251">
        <v>3.66</v>
      </c>
      <c r="I332" s="239">
        <f t="shared" si="11"/>
        <v>0.86</v>
      </c>
      <c r="J332" s="239">
        <f t="shared" si="10"/>
        <v>4.5200000000000005</v>
      </c>
      <c r="L332" s="267"/>
      <c r="M332" s="264"/>
    </row>
    <row r="333" spans="1:13" ht="26.4">
      <c r="A333" s="250">
        <v>326</v>
      </c>
      <c r="B333" s="234" t="s">
        <v>47</v>
      </c>
      <c r="C333" s="234" t="s">
        <v>40</v>
      </c>
      <c r="D333" s="252">
        <v>1372</v>
      </c>
      <c r="E333" s="269" t="s">
        <v>160</v>
      </c>
      <c r="F333" s="256">
        <v>8.2170000000000005</v>
      </c>
      <c r="G333" s="251">
        <v>12</v>
      </c>
      <c r="H333" s="251">
        <v>19.72</v>
      </c>
      <c r="I333" s="239">
        <f t="shared" si="11"/>
        <v>4.6500000000000004</v>
      </c>
      <c r="J333" s="239">
        <f t="shared" si="10"/>
        <v>24.369999999999997</v>
      </c>
      <c r="L333" s="267"/>
      <c r="M333" s="264"/>
    </row>
    <row r="334" spans="1:13" ht="26.4">
      <c r="A334" s="250">
        <v>327</v>
      </c>
      <c r="B334" s="234" t="s">
        <v>78</v>
      </c>
      <c r="C334" s="234" t="s">
        <v>42</v>
      </c>
      <c r="D334" s="252">
        <v>1495</v>
      </c>
      <c r="E334" s="269" t="s">
        <v>160</v>
      </c>
      <c r="F334" s="256">
        <v>8.9510000000000005</v>
      </c>
      <c r="G334" s="251">
        <v>23.5</v>
      </c>
      <c r="H334" s="251">
        <v>42.07</v>
      </c>
      <c r="I334" s="239">
        <f t="shared" si="11"/>
        <v>9.92</v>
      </c>
      <c r="J334" s="239">
        <f t="shared" si="10"/>
        <v>51.99</v>
      </c>
      <c r="L334" s="267"/>
      <c r="M334" s="264"/>
    </row>
    <row r="335" spans="1:13" ht="26.4">
      <c r="A335" s="250">
        <v>328</v>
      </c>
      <c r="B335" s="234" t="s">
        <v>78</v>
      </c>
      <c r="C335" s="234" t="s">
        <v>42</v>
      </c>
      <c r="D335" s="252">
        <v>1495</v>
      </c>
      <c r="E335" s="269" t="s">
        <v>161</v>
      </c>
      <c r="F335" s="256">
        <v>8.9600000000000009</v>
      </c>
      <c r="G335" s="251">
        <v>0.5</v>
      </c>
      <c r="H335" s="251">
        <v>2.2400000000000002</v>
      </c>
      <c r="I335" s="239">
        <f t="shared" si="11"/>
        <v>0.53</v>
      </c>
      <c r="J335" s="239">
        <f t="shared" si="10"/>
        <v>2.7700000000000005</v>
      </c>
      <c r="L335" s="267"/>
      <c r="M335" s="264"/>
    </row>
    <row r="336" spans="1:13" ht="26.4">
      <c r="A336" s="250">
        <v>329</v>
      </c>
      <c r="B336" s="234" t="s">
        <v>57</v>
      </c>
      <c r="C336" s="234" t="s">
        <v>166</v>
      </c>
      <c r="D336" s="252">
        <v>1200</v>
      </c>
      <c r="E336" s="269" t="s">
        <v>160</v>
      </c>
      <c r="F336" s="256">
        <v>7.1849999999999996</v>
      </c>
      <c r="G336" s="251">
        <v>24</v>
      </c>
      <c r="H336" s="251">
        <v>34.49</v>
      </c>
      <c r="I336" s="239">
        <f t="shared" si="11"/>
        <v>8.14</v>
      </c>
      <c r="J336" s="239">
        <f t="shared" si="10"/>
        <v>42.63</v>
      </c>
      <c r="L336" s="267"/>
      <c r="M336" s="264"/>
    </row>
    <row r="337" spans="1:13" ht="26.4">
      <c r="A337" s="250">
        <v>330</v>
      </c>
      <c r="B337" s="234" t="s">
        <v>96</v>
      </c>
      <c r="C337" s="234" t="s">
        <v>167</v>
      </c>
      <c r="D337" s="252">
        <v>1239</v>
      </c>
      <c r="E337" s="269" t="s">
        <v>160</v>
      </c>
      <c r="F337" s="256">
        <v>7.4189999999999996</v>
      </c>
      <c r="G337" s="251">
        <v>32</v>
      </c>
      <c r="H337" s="251">
        <v>47.48</v>
      </c>
      <c r="I337" s="239">
        <f t="shared" si="11"/>
        <v>11.2</v>
      </c>
      <c r="J337" s="239">
        <f t="shared" si="10"/>
        <v>58.679999999999993</v>
      </c>
      <c r="L337" s="267"/>
      <c r="M337" s="264"/>
    </row>
    <row r="338" spans="1:13" ht="26.4">
      <c r="A338" s="250">
        <v>331</v>
      </c>
      <c r="B338" s="234" t="s">
        <v>84</v>
      </c>
      <c r="C338" s="234" t="s">
        <v>40</v>
      </c>
      <c r="D338" s="252">
        <v>1392</v>
      </c>
      <c r="E338" s="269" t="s">
        <v>160</v>
      </c>
      <c r="F338" s="256">
        <v>8.3350000000000009</v>
      </c>
      <c r="G338" s="251">
        <v>13</v>
      </c>
      <c r="H338" s="251">
        <v>21.67</v>
      </c>
      <c r="I338" s="239">
        <f t="shared" si="11"/>
        <v>5.1100000000000003</v>
      </c>
      <c r="J338" s="239">
        <f t="shared" si="10"/>
        <v>26.78</v>
      </c>
      <c r="L338" s="267"/>
      <c r="M338" s="264"/>
    </row>
    <row r="339" spans="1:13" ht="26.4">
      <c r="A339" s="250">
        <v>332</v>
      </c>
      <c r="B339" s="234" t="s">
        <v>59</v>
      </c>
      <c r="C339" s="234" t="s">
        <v>165</v>
      </c>
      <c r="D339" s="252">
        <v>1239</v>
      </c>
      <c r="E339" s="269" t="s">
        <v>160</v>
      </c>
      <c r="F339" s="256">
        <v>7.4189999999999996</v>
      </c>
      <c r="G339" s="251">
        <v>87</v>
      </c>
      <c r="H339" s="251">
        <v>129.09</v>
      </c>
      <c r="I339" s="239">
        <f t="shared" si="11"/>
        <v>30.45</v>
      </c>
      <c r="J339" s="239">
        <f t="shared" si="10"/>
        <v>159.54</v>
      </c>
      <c r="L339" s="267"/>
      <c r="M339" s="264"/>
    </row>
    <row r="340" spans="1:13" ht="26.4">
      <c r="A340" s="250">
        <v>333</v>
      </c>
      <c r="B340" s="234" t="s">
        <v>84</v>
      </c>
      <c r="C340" s="234" t="s">
        <v>42</v>
      </c>
      <c r="D340" s="252">
        <v>1398</v>
      </c>
      <c r="E340" s="269" t="s">
        <v>160</v>
      </c>
      <c r="F340" s="256">
        <v>8.3710000000000004</v>
      </c>
      <c r="G340" s="251">
        <v>36</v>
      </c>
      <c r="H340" s="251">
        <v>60.27</v>
      </c>
      <c r="I340" s="239">
        <f t="shared" si="11"/>
        <v>14.22</v>
      </c>
      <c r="J340" s="239">
        <f t="shared" si="10"/>
        <v>74.490000000000009</v>
      </c>
      <c r="L340" s="267"/>
      <c r="M340" s="264"/>
    </row>
    <row r="341" spans="1:13" ht="26.4">
      <c r="A341" s="250">
        <v>334</v>
      </c>
      <c r="B341" s="234" t="s">
        <v>84</v>
      </c>
      <c r="C341" s="234" t="s">
        <v>42</v>
      </c>
      <c r="D341" s="252">
        <v>1398</v>
      </c>
      <c r="E341" s="269" t="s">
        <v>161</v>
      </c>
      <c r="F341" s="256">
        <v>8.3729999999999993</v>
      </c>
      <c r="G341" s="251">
        <v>1.5</v>
      </c>
      <c r="H341" s="251">
        <v>6.28</v>
      </c>
      <c r="I341" s="239">
        <f t="shared" si="11"/>
        <v>1.48</v>
      </c>
      <c r="J341" s="239">
        <f t="shared" si="10"/>
        <v>7.76</v>
      </c>
      <c r="L341" s="267"/>
      <c r="M341" s="264"/>
    </row>
    <row r="342" spans="1:13" ht="26.4">
      <c r="A342" s="250">
        <v>335</v>
      </c>
      <c r="B342" s="234" t="s">
        <v>51</v>
      </c>
      <c r="C342" s="234" t="s">
        <v>40</v>
      </c>
      <c r="D342" s="252">
        <v>1372</v>
      </c>
      <c r="E342" s="269" t="s">
        <v>160</v>
      </c>
      <c r="F342" s="256">
        <v>8.2159999999999993</v>
      </c>
      <c r="G342" s="251">
        <v>12.5</v>
      </c>
      <c r="H342" s="251">
        <v>20.54</v>
      </c>
      <c r="I342" s="239">
        <f t="shared" si="11"/>
        <v>4.8499999999999996</v>
      </c>
      <c r="J342" s="239">
        <f t="shared" si="10"/>
        <v>25.39</v>
      </c>
      <c r="L342" s="267"/>
      <c r="M342" s="264"/>
    </row>
    <row r="343" spans="1:13" ht="26.4">
      <c r="A343" s="250">
        <v>336</v>
      </c>
      <c r="B343" s="234" t="s">
        <v>61</v>
      </c>
      <c r="C343" s="234" t="s">
        <v>53</v>
      </c>
      <c r="D343" s="252">
        <v>1063</v>
      </c>
      <c r="E343" s="269" t="s">
        <v>160</v>
      </c>
      <c r="F343" s="256">
        <v>6.3650000000000002</v>
      </c>
      <c r="G343" s="251">
        <v>13</v>
      </c>
      <c r="H343" s="251">
        <v>16.55</v>
      </c>
      <c r="I343" s="239">
        <f t="shared" si="11"/>
        <v>3.9</v>
      </c>
      <c r="J343" s="239">
        <f t="shared" si="10"/>
        <v>20.45</v>
      </c>
      <c r="L343" s="267"/>
      <c r="M343" s="264"/>
    </row>
    <row r="344" spans="1:13" ht="26.4">
      <c r="A344" s="250">
        <v>337</v>
      </c>
      <c r="B344" s="234" t="s">
        <v>100</v>
      </c>
      <c r="C344" s="234" t="s">
        <v>42</v>
      </c>
      <c r="D344" s="252">
        <v>1195</v>
      </c>
      <c r="E344" s="269" t="s">
        <v>160</v>
      </c>
      <c r="F344" s="256">
        <v>7.1609999999999996</v>
      </c>
      <c r="G344" s="251">
        <v>61</v>
      </c>
      <c r="H344" s="251">
        <v>87.37</v>
      </c>
      <c r="I344" s="239">
        <f t="shared" si="11"/>
        <v>20.61</v>
      </c>
      <c r="J344" s="239">
        <f t="shared" si="10"/>
        <v>107.98</v>
      </c>
      <c r="L344" s="267"/>
      <c r="M344" s="264"/>
    </row>
    <row r="345" spans="1:13" ht="26.4">
      <c r="A345" s="250">
        <v>338</v>
      </c>
      <c r="B345" s="234" t="s">
        <v>69</v>
      </c>
      <c r="C345" s="234" t="s">
        <v>166</v>
      </c>
      <c r="D345" s="252">
        <v>1180</v>
      </c>
      <c r="E345" s="269" t="s">
        <v>160</v>
      </c>
      <c r="F345" s="256">
        <v>7.0650000000000004</v>
      </c>
      <c r="G345" s="251">
        <v>13</v>
      </c>
      <c r="H345" s="251">
        <v>18.37</v>
      </c>
      <c r="I345" s="239">
        <f t="shared" si="11"/>
        <v>4.33</v>
      </c>
      <c r="J345" s="239">
        <f t="shared" si="10"/>
        <v>22.700000000000003</v>
      </c>
      <c r="L345" s="267"/>
      <c r="M345" s="264"/>
    </row>
    <row r="346" spans="1:13" ht="26.4">
      <c r="A346" s="250">
        <v>339</v>
      </c>
      <c r="B346" s="234" t="s">
        <v>73</v>
      </c>
      <c r="C346" s="234" t="s">
        <v>40</v>
      </c>
      <c r="D346" s="252">
        <v>1352</v>
      </c>
      <c r="E346" s="269" t="s">
        <v>160</v>
      </c>
      <c r="F346" s="256">
        <v>8.1069999999999993</v>
      </c>
      <c r="G346" s="251">
        <v>37.5</v>
      </c>
      <c r="H346" s="251">
        <v>60.8</v>
      </c>
      <c r="I346" s="239">
        <f t="shared" si="11"/>
        <v>14.34</v>
      </c>
      <c r="J346" s="239">
        <f t="shared" si="10"/>
        <v>75.14</v>
      </c>
      <c r="L346" s="267"/>
      <c r="M346" s="264"/>
    </row>
    <row r="347" spans="1:13" ht="26.4">
      <c r="A347" s="250">
        <v>340</v>
      </c>
      <c r="B347" s="234" t="s">
        <v>71</v>
      </c>
      <c r="C347" s="234" t="s">
        <v>166</v>
      </c>
      <c r="D347" s="252">
        <v>1203</v>
      </c>
      <c r="E347" s="269" t="s">
        <v>160</v>
      </c>
      <c r="F347" s="256">
        <v>7.2039999999999997</v>
      </c>
      <c r="G347" s="251">
        <v>12</v>
      </c>
      <c r="H347" s="251">
        <v>17.29</v>
      </c>
      <c r="I347" s="239">
        <f t="shared" si="11"/>
        <v>4.08</v>
      </c>
      <c r="J347" s="239">
        <f t="shared" si="10"/>
        <v>21.369999999999997</v>
      </c>
      <c r="L347" s="267"/>
      <c r="M347" s="264"/>
    </row>
    <row r="348" spans="1:13" ht="26.4">
      <c r="A348" s="250">
        <v>341</v>
      </c>
      <c r="B348" s="234" t="s">
        <v>46</v>
      </c>
      <c r="C348" s="234" t="s">
        <v>42</v>
      </c>
      <c r="D348" s="252">
        <v>1195</v>
      </c>
      <c r="E348" s="269" t="s">
        <v>160</v>
      </c>
      <c r="F348" s="256">
        <v>7.1559999999999997</v>
      </c>
      <c r="G348" s="251">
        <v>63.5</v>
      </c>
      <c r="H348" s="251">
        <v>90.88</v>
      </c>
      <c r="I348" s="239">
        <f t="shared" si="11"/>
        <v>21.44</v>
      </c>
      <c r="J348" s="239">
        <f t="shared" si="10"/>
        <v>112.32</v>
      </c>
      <c r="L348" s="267"/>
      <c r="M348" s="264"/>
    </row>
    <row r="349" spans="1:13" ht="26.4">
      <c r="A349" s="250">
        <v>342</v>
      </c>
      <c r="B349" s="234" t="s">
        <v>46</v>
      </c>
      <c r="C349" s="234" t="s">
        <v>42</v>
      </c>
      <c r="D349" s="252">
        <v>1195</v>
      </c>
      <c r="E349" s="269" t="s">
        <v>161</v>
      </c>
      <c r="F349" s="256">
        <v>7.16</v>
      </c>
      <c r="G349" s="251">
        <v>1.5</v>
      </c>
      <c r="H349" s="251">
        <v>5.37</v>
      </c>
      <c r="I349" s="239">
        <f t="shared" si="11"/>
        <v>1.27</v>
      </c>
      <c r="J349" s="239">
        <f t="shared" si="10"/>
        <v>6.6400000000000006</v>
      </c>
      <c r="L349" s="267"/>
      <c r="M349" s="264"/>
    </row>
    <row r="350" spans="1:13" ht="26.4">
      <c r="A350" s="250">
        <v>343</v>
      </c>
      <c r="B350" s="234" t="s">
        <v>80</v>
      </c>
      <c r="C350" s="234" t="s">
        <v>40</v>
      </c>
      <c r="D350" s="252">
        <v>1180</v>
      </c>
      <c r="E350" s="269" t="s">
        <v>160</v>
      </c>
      <c r="F350" s="256">
        <v>7.0650000000000004</v>
      </c>
      <c r="G350" s="251">
        <v>24.5</v>
      </c>
      <c r="H350" s="251">
        <v>34.619999999999997</v>
      </c>
      <c r="I350" s="239">
        <f t="shared" si="11"/>
        <v>8.17</v>
      </c>
      <c r="J350" s="239">
        <f t="shared" si="10"/>
        <v>42.79</v>
      </c>
      <c r="L350" s="267"/>
      <c r="M350" s="264"/>
    </row>
    <row r="351" spans="1:13" ht="26.4">
      <c r="A351" s="250">
        <v>344</v>
      </c>
      <c r="B351" s="234" t="s">
        <v>80</v>
      </c>
      <c r="C351" s="234" t="s">
        <v>40</v>
      </c>
      <c r="D351" s="252">
        <v>1180</v>
      </c>
      <c r="E351" s="269" t="s">
        <v>161</v>
      </c>
      <c r="F351" s="256">
        <v>7.08</v>
      </c>
      <c r="G351" s="251">
        <v>0.5</v>
      </c>
      <c r="H351" s="251">
        <v>1.77</v>
      </c>
      <c r="I351" s="239">
        <f t="shared" si="11"/>
        <v>0.42</v>
      </c>
      <c r="J351" s="239">
        <f t="shared" si="10"/>
        <v>2.19</v>
      </c>
      <c r="L351" s="267"/>
      <c r="M351" s="264"/>
    </row>
    <row r="352" spans="1:13" ht="26.4">
      <c r="A352" s="250">
        <v>345</v>
      </c>
      <c r="B352" s="234" t="s">
        <v>84</v>
      </c>
      <c r="C352" s="234" t="s">
        <v>40</v>
      </c>
      <c r="D352" s="252">
        <v>1327</v>
      </c>
      <c r="E352" s="269" t="s">
        <v>160</v>
      </c>
      <c r="F352" s="256">
        <v>7.9459999999999997</v>
      </c>
      <c r="G352" s="251">
        <v>26</v>
      </c>
      <c r="H352" s="251">
        <v>41.32</v>
      </c>
      <c r="I352" s="239">
        <f t="shared" si="11"/>
        <v>9.75</v>
      </c>
      <c r="J352" s="239">
        <f t="shared" si="10"/>
        <v>51.07</v>
      </c>
      <c r="L352" s="267"/>
      <c r="M352" s="264"/>
    </row>
    <row r="353" spans="1:13" ht="26.4">
      <c r="A353" s="250">
        <v>346</v>
      </c>
      <c r="B353" s="234" t="s">
        <v>57</v>
      </c>
      <c r="C353" s="234" t="s">
        <v>165</v>
      </c>
      <c r="D353" s="252">
        <v>1352</v>
      </c>
      <c r="E353" s="269" t="s">
        <v>160</v>
      </c>
      <c r="F353" s="256">
        <v>8.0960000000000001</v>
      </c>
      <c r="G353" s="251">
        <v>35</v>
      </c>
      <c r="H353" s="251">
        <v>56.67</v>
      </c>
      <c r="I353" s="239">
        <f t="shared" si="11"/>
        <v>13.37</v>
      </c>
      <c r="J353" s="239">
        <f t="shared" si="10"/>
        <v>70.040000000000006</v>
      </c>
      <c r="L353" s="267"/>
      <c r="M353" s="264"/>
    </row>
    <row r="354" spans="1:13" ht="26.4">
      <c r="A354" s="250">
        <v>347</v>
      </c>
      <c r="B354" s="234" t="s">
        <v>75</v>
      </c>
      <c r="C354" s="234" t="s">
        <v>40</v>
      </c>
      <c r="D354" s="252">
        <v>1180</v>
      </c>
      <c r="E354" s="269" t="s">
        <v>160</v>
      </c>
      <c r="F354" s="256">
        <v>7.0670000000000002</v>
      </c>
      <c r="G354" s="251">
        <v>12</v>
      </c>
      <c r="H354" s="251">
        <v>16.96</v>
      </c>
      <c r="I354" s="239">
        <f t="shared" si="11"/>
        <v>4</v>
      </c>
      <c r="J354" s="239">
        <f t="shared" si="10"/>
        <v>20.96</v>
      </c>
      <c r="L354" s="267"/>
      <c r="M354" s="264"/>
    </row>
    <row r="355" spans="1:13" ht="26.4">
      <c r="A355" s="250">
        <v>348</v>
      </c>
      <c r="B355" s="234" t="s">
        <v>72</v>
      </c>
      <c r="C355" s="234" t="s">
        <v>42</v>
      </c>
      <c r="D355" s="252">
        <v>1448</v>
      </c>
      <c r="E355" s="269" t="s">
        <v>160</v>
      </c>
      <c r="F355" s="256">
        <v>8.6709999999999994</v>
      </c>
      <c r="G355" s="251">
        <v>12</v>
      </c>
      <c r="H355" s="251">
        <v>20.81</v>
      </c>
      <c r="I355" s="239">
        <f t="shared" si="11"/>
        <v>4.91</v>
      </c>
      <c r="J355" s="239">
        <f t="shared" si="10"/>
        <v>25.72</v>
      </c>
      <c r="L355" s="267"/>
      <c r="M355" s="264"/>
    </row>
    <row r="356" spans="1:13" ht="26.4">
      <c r="A356" s="250">
        <v>349</v>
      </c>
      <c r="B356" s="234" t="s">
        <v>79</v>
      </c>
      <c r="C356" s="234" t="s">
        <v>166</v>
      </c>
      <c r="D356" s="252">
        <v>1180</v>
      </c>
      <c r="E356" s="269" t="s">
        <v>160</v>
      </c>
      <c r="F356" s="256">
        <v>7.0659999999999998</v>
      </c>
      <c r="G356" s="251">
        <v>37</v>
      </c>
      <c r="H356" s="251">
        <v>52.29</v>
      </c>
      <c r="I356" s="239">
        <f t="shared" si="11"/>
        <v>12.34</v>
      </c>
      <c r="J356" s="239">
        <f t="shared" si="10"/>
        <v>64.63</v>
      </c>
      <c r="L356" s="267"/>
      <c r="M356" s="264"/>
    </row>
    <row r="357" spans="1:13" ht="26.4">
      <c r="A357" s="250">
        <v>350</v>
      </c>
      <c r="B357" s="234" t="s">
        <v>47</v>
      </c>
      <c r="C357" s="234" t="s">
        <v>40</v>
      </c>
      <c r="D357" s="252">
        <v>1203</v>
      </c>
      <c r="E357" s="269" t="s">
        <v>160</v>
      </c>
      <c r="F357" s="256">
        <v>7.2039999999999997</v>
      </c>
      <c r="G357" s="251">
        <v>36</v>
      </c>
      <c r="H357" s="251">
        <v>51.87</v>
      </c>
      <c r="I357" s="239">
        <f t="shared" si="11"/>
        <v>12.24</v>
      </c>
      <c r="J357" s="239">
        <f t="shared" si="10"/>
        <v>64.11</v>
      </c>
      <c r="L357" s="267"/>
      <c r="M357" s="264"/>
    </row>
    <row r="358" spans="1:13" ht="26.4">
      <c r="A358" s="250">
        <v>351</v>
      </c>
      <c r="B358" s="234" t="s">
        <v>51</v>
      </c>
      <c r="C358" s="234" t="s">
        <v>42</v>
      </c>
      <c r="D358" s="252">
        <v>1378</v>
      </c>
      <c r="E358" s="269" t="s">
        <v>160</v>
      </c>
      <c r="F358" s="256">
        <v>8.2509999999999994</v>
      </c>
      <c r="G358" s="251">
        <v>37</v>
      </c>
      <c r="H358" s="251">
        <v>61.06</v>
      </c>
      <c r="I358" s="239">
        <f t="shared" si="11"/>
        <v>14.4</v>
      </c>
      <c r="J358" s="239">
        <f t="shared" si="10"/>
        <v>75.460000000000008</v>
      </c>
      <c r="L358" s="267"/>
      <c r="M358" s="264"/>
    </row>
    <row r="359" spans="1:13" ht="26.4">
      <c r="A359" s="250">
        <v>352</v>
      </c>
      <c r="B359" s="234" t="s">
        <v>72</v>
      </c>
      <c r="C359" s="234" t="s">
        <v>42</v>
      </c>
      <c r="D359" s="252">
        <v>1448</v>
      </c>
      <c r="E359" s="269" t="s">
        <v>160</v>
      </c>
      <c r="F359" s="256">
        <v>8.67</v>
      </c>
      <c r="G359" s="251">
        <v>35.5</v>
      </c>
      <c r="H359" s="251">
        <v>61.56</v>
      </c>
      <c r="I359" s="239">
        <f t="shared" si="11"/>
        <v>14.52</v>
      </c>
      <c r="J359" s="239">
        <f t="shared" si="10"/>
        <v>76.08</v>
      </c>
      <c r="L359" s="267"/>
      <c r="M359" s="264"/>
    </row>
    <row r="360" spans="1:13" ht="26.4">
      <c r="A360" s="250">
        <v>353</v>
      </c>
      <c r="B360" s="234" t="s">
        <v>72</v>
      </c>
      <c r="C360" s="234" t="s">
        <v>42</v>
      </c>
      <c r="D360" s="252">
        <v>1448</v>
      </c>
      <c r="E360" s="269" t="s">
        <v>161</v>
      </c>
      <c r="F360" s="256">
        <v>8.68</v>
      </c>
      <c r="G360" s="251">
        <v>0.5</v>
      </c>
      <c r="H360" s="251">
        <v>2.17</v>
      </c>
      <c r="I360" s="239">
        <f t="shared" si="11"/>
        <v>0.51</v>
      </c>
      <c r="J360" s="239">
        <f t="shared" si="10"/>
        <v>2.6799999999999997</v>
      </c>
      <c r="L360" s="267"/>
      <c r="M360" s="264"/>
    </row>
    <row r="361" spans="1:13" ht="26.4">
      <c r="A361" s="250">
        <v>354</v>
      </c>
      <c r="B361" s="234" t="s">
        <v>54</v>
      </c>
      <c r="C361" s="234" t="s">
        <v>44</v>
      </c>
      <c r="D361" s="252">
        <v>1232</v>
      </c>
      <c r="E361" s="269" t="s">
        <v>160</v>
      </c>
      <c r="F361" s="256">
        <v>7.3869999999999996</v>
      </c>
      <c r="G361" s="251">
        <v>15</v>
      </c>
      <c r="H361" s="251">
        <v>22.16</v>
      </c>
      <c r="I361" s="239">
        <f t="shared" si="11"/>
        <v>5.23</v>
      </c>
      <c r="J361" s="239">
        <f t="shared" si="10"/>
        <v>27.39</v>
      </c>
      <c r="L361" s="267"/>
      <c r="M361" s="264"/>
    </row>
    <row r="362" spans="1:13" ht="26.4">
      <c r="A362" s="250">
        <v>355</v>
      </c>
      <c r="B362" s="234" t="s">
        <v>45</v>
      </c>
      <c r="C362" s="234" t="s">
        <v>53</v>
      </c>
      <c r="D362" s="252">
        <v>1023</v>
      </c>
      <c r="E362" s="269" t="s">
        <v>160</v>
      </c>
      <c r="F362" s="256">
        <v>6.1260000000000003</v>
      </c>
      <c r="G362" s="251">
        <v>36</v>
      </c>
      <c r="H362" s="251">
        <v>44.11</v>
      </c>
      <c r="I362" s="239">
        <f t="shared" si="11"/>
        <v>10.41</v>
      </c>
      <c r="J362" s="239">
        <f t="shared" si="10"/>
        <v>54.519999999999996</v>
      </c>
      <c r="L362" s="267"/>
      <c r="M362" s="264"/>
    </row>
    <row r="363" spans="1:13" ht="26.4">
      <c r="A363" s="250">
        <v>356</v>
      </c>
      <c r="B363" s="234" t="s">
        <v>59</v>
      </c>
      <c r="C363" s="234" t="s">
        <v>166</v>
      </c>
      <c r="D363" s="252">
        <v>1180</v>
      </c>
      <c r="E363" s="269" t="s">
        <v>160</v>
      </c>
      <c r="F363" s="256">
        <v>7.0670000000000002</v>
      </c>
      <c r="G363" s="251">
        <v>12</v>
      </c>
      <c r="H363" s="251">
        <v>16.96</v>
      </c>
      <c r="I363" s="239">
        <f t="shared" si="11"/>
        <v>4</v>
      </c>
      <c r="J363" s="239">
        <f t="shared" si="10"/>
        <v>20.96</v>
      </c>
      <c r="L363" s="267"/>
      <c r="M363" s="264"/>
    </row>
    <row r="364" spans="1:13" ht="26.4">
      <c r="A364" s="250">
        <v>357</v>
      </c>
      <c r="B364" s="234" t="s">
        <v>77</v>
      </c>
      <c r="C364" s="234" t="s">
        <v>40</v>
      </c>
      <c r="D364" s="252">
        <v>1180</v>
      </c>
      <c r="E364" s="269" t="s">
        <v>160</v>
      </c>
      <c r="F364" s="256">
        <v>7.0670000000000002</v>
      </c>
      <c r="G364" s="251">
        <v>12</v>
      </c>
      <c r="H364" s="251">
        <v>16.96</v>
      </c>
      <c r="I364" s="239">
        <f t="shared" si="11"/>
        <v>4</v>
      </c>
      <c r="J364" s="239">
        <f t="shared" si="10"/>
        <v>20.96</v>
      </c>
      <c r="L364" s="267"/>
      <c r="M364" s="264"/>
    </row>
    <row r="365" spans="1:13" ht="26.4">
      <c r="A365" s="250">
        <v>358</v>
      </c>
      <c r="B365" s="234" t="s">
        <v>87</v>
      </c>
      <c r="C365" s="234" t="s">
        <v>53</v>
      </c>
      <c r="D365" s="252">
        <v>1023</v>
      </c>
      <c r="E365" s="269" t="s">
        <v>160</v>
      </c>
      <c r="F365" s="256">
        <v>6.15</v>
      </c>
      <c r="G365" s="251">
        <v>12</v>
      </c>
      <c r="H365" s="251">
        <v>14.76</v>
      </c>
      <c r="I365" s="239">
        <f t="shared" si="11"/>
        <v>3.48</v>
      </c>
      <c r="J365" s="239">
        <f t="shared" si="10"/>
        <v>18.239999999999998</v>
      </c>
      <c r="L365" s="267"/>
      <c r="M365" s="264"/>
    </row>
    <row r="366" spans="1:13" ht="26.4">
      <c r="A366" s="250">
        <v>359</v>
      </c>
      <c r="B366" s="234" t="s">
        <v>39</v>
      </c>
      <c r="C366" s="234" t="s">
        <v>40</v>
      </c>
      <c r="D366" s="252">
        <v>1327</v>
      </c>
      <c r="E366" s="269" t="s">
        <v>160</v>
      </c>
      <c r="F366" s="256">
        <v>7.9569999999999999</v>
      </c>
      <c r="G366" s="251">
        <v>36</v>
      </c>
      <c r="H366" s="251">
        <v>57.29</v>
      </c>
      <c r="I366" s="239">
        <f t="shared" si="11"/>
        <v>13.51</v>
      </c>
      <c r="J366" s="239">
        <f t="shared" si="10"/>
        <v>70.8</v>
      </c>
      <c r="L366" s="267"/>
      <c r="M366" s="264"/>
    </row>
    <row r="367" spans="1:13" ht="26.4">
      <c r="A367" s="250">
        <v>360</v>
      </c>
      <c r="B367" s="234" t="s">
        <v>69</v>
      </c>
      <c r="C367" s="234" t="s">
        <v>166</v>
      </c>
      <c r="D367" s="252">
        <v>1180</v>
      </c>
      <c r="E367" s="269" t="s">
        <v>160</v>
      </c>
      <c r="F367" s="256">
        <v>7.0670000000000002</v>
      </c>
      <c r="G367" s="251">
        <v>12</v>
      </c>
      <c r="H367" s="251">
        <v>16.96</v>
      </c>
      <c r="I367" s="239">
        <f t="shared" si="11"/>
        <v>4</v>
      </c>
      <c r="J367" s="239">
        <f t="shared" si="10"/>
        <v>20.96</v>
      </c>
      <c r="L367" s="267"/>
      <c r="M367" s="264"/>
    </row>
    <row r="368" spans="1:13" ht="39.75" customHeight="1">
      <c r="A368" s="250">
        <v>361</v>
      </c>
      <c r="B368" s="234" t="s">
        <v>66</v>
      </c>
      <c r="C368" s="234" t="s">
        <v>42</v>
      </c>
      <c r="D368" s="252">
        <v>1495</v>
      </c>
      <c r="E368" s="269" t="s">
        <v>160</v>
      </c>
      <c r="F368" s="256">
        <v>8.9499999999999993</v>
      </c>
      <c r="G368" s="251">
        <v>12</v>
      </c>
      <c r="H368" s="251">
        <v>21.48</v>
      </c>
      <c r="I368" s="239">
        <f t="shared" si="11"/>
        <v>5.07</v>
      </c>
      <c r="J368" s="239">
        <f t="shared" si="10"/>
        <v>26.55</v>
      </c>
      <c r="L368" s="267"/>
      <c r="M368" s="264"/>
    </row>
    <row r="369" spans="1:13" ht="26.4">
      <c r="A369" s="250">
        <v>362</v>
      </c>
      <c r="B369" s="234" t="s">
        <v>76</v>
      </c>
      <c r="C369" s="234" t="s">
        <v>40</v>
      </c>
      <c r="D369" s="252">
        <v>1352</v>
      </c>
      <c r="E369" s="269" t="s">
        <v>160</v>
      </c>
      <c r="F369" s="256">
        <v>8.1039999999999992</v>
      </c>
      <c r="G369" s="251">
        <v>48</v>
      </c>
      <c r="H369" s="251">
        <v>77.8</v>
      </c>
      <c r="I369" s="239">
        <f t="shared" si="11"/>
        <v>18.350000000000001</v>
      </c>
      <c r="J369" s="239">
        <f t="shared" si="10"/>
        <v>96.15</v>
      </c>
      <c r="L369" s="267"/>
      <c r="M369" s="264"/>
    </row>
    <row r="370" spans="1:13" ht="26.4">
      <c r="A370" s="250">
        <v>363</v>
      </c>
      <c r="B370" s="234" t="s">
        <v>85</v>
      </c>
      <c r="C370" s="234" t="s">
        <v>42</v>
      </c>
      <c r="D370" s="252">
        <v>1195</v>
      </c>
      <c r="E370" s="269" t="s">
        <v>160</v>
      </c>
      <c r="F370" s="256">
        <v>7.1559999999999997</v>
      </c>
      <c r="G370" s="251">
        <v>36</v>
      </c>
      <c r="H370" s="251">
        <v>51.52</v>
      </c>
      <c r="I370" s="239">
        <f t="shared" si="11"/>
        <v>12.15</v>
      </c>
      <c r="J370" s="239">
        <f t="shared" si="10"/>
        <v>63.67</v>
      </c>
      <c r="L370" s="267"/>
      <c r="M370" s="264"/>
    </row>
    <row r="371" spans="1:13" ht="26.4">
      <c r="A371" s="250">
        <v>364</v>
      </c>
      <c r="B371" s="234" t="s">
        <v>70</v>
      </c>
      <c r="C371" s="234" t="s">
        <v>40</v>
      </c>
      <c r="D371" s="252">
        <v>1180</v>
      </c>
      <c r="E371" s="269" t="s">
        <v>160</v>
      </c>
      <c r="F371" s="256">
        <v>7.0730000000000004</v>
      </c>
      <c r="G371" s="251">
        <v>48.5</v>
      </c>
      <c r="H371" s="251">
        <v>68.61</v>
      </c>
      <c r="I371" s="239">
        <f t="shared" si="11"/>
        <v>16.190000000000001</v>
      </c>
      <c r="J371" s="239">
        <f t="shared" si="10"/>
        <v>84.8</v>
      </c>
      <c r="L371" s="267"/>
      <c r="M371" s="264"/>
    </row>
    <row r="372" spans="1:13" ht="26.4">
      <c r="A372" s="250">
        <v>365</v>
      </c>
      <c r="B372" s="234" t="s">
        <v>70</v>
      </c>
      <c r="C372" s="234" t="s">
        <v>40</v>
      </c>
      <c r="D372" s="252">
        <v>1180</v>
      </c>
      <c r="E372" s="269" t="s">
        <v>161</v>
      </c>
      <c r="F372" s="256">
        <v>7.08</v>
      </c>
      <c r="G372" s="251">
        <v>0.5</v>
      </c>
      <c r="H372" s="251">
        <v>1.77</v>
      </c>
      <c r="I372" s="239">
        <f t="shared" si="11"/>
        <v>0.42</v>
      </c>
      <c r="J372" s="239">
        <f t="shared" si="10"/>
        <v>2.19</v>
      </c>
      <c r="L372" s="267"/>
      <c r="M372" s="264"/>
    </row>
    <row r="373" spans="1:13" ht="26.4">
      <c r="A373" s="250">
        <v>366</v>
      </c>
      <c r="B373" s="234" t="s">
        <v>61</v>
      </c>
      <c r="C373" s="234" t="s">
        <v>40</v>
      </c>
      <c r="D373" s="252">
        <v>1180</v>
      </c>
      <c r="E373" s="269" t="s">
        <v>160</v>
      </c>
      <c r="F373" s="256">
        <v>7.0650000000000004</v>
      </c>
      <c r="G373" s="251">
        <v>13</v>
      </c>
      <c r="H373" s="251">
        <v>18.37</v>
      </c>
      <c r="I373" s="239">
        <f t="shared" si="11"/>
        <v>4.33</v>
      </c>
      <c r="J373" s="239">
        <f t="shared" si="10"/>
        <v>22.700000000000003</v>
      </c>
      <c r="L373" s="267"/>
      <c r="M373" s="264"/>
    </row>
    <row r="374" spans="1:13" ht="26.4">
      <c r="A374" s="250">
        <v>367</v>
      </c>
      <c r="B374" s="234" t="s">
        <v>71</v>
      </c>
      <c r="C374" s="234" t="s">
        <v>165</v>
      </c>
      <c r="D374" s="252">
        <v>1195</v>
      </c>
      <c r="E374" s="269" t="s">
        <v>160</v>
      </c>
      <c r="F374" s="256">
        <v>7.157</v>
      </c>
      <c r="G374" s="251">
        <v>11.5</v>
      </c>
      <c r="H374" s="251">
        <v>16.46</v>
      </c>
      <c r="I374" s="239">
        <f t="shared" si="11"/>
        <v>3.88</v>
      </c>
      <c r="J374" s="239">
        <f t="shared" si="10"/>
        <v>20.34</v>
      </c>
      <c r="L374" s="267"/>
      <c r="M374" s="264"/>
    </row>
    <row r="375" spans="1:13" ht="26.4">
      <c r="A375" s="250">
        <v>368</v>
      </c>
      <c r="B375" s="234" t="s">
        <v>97</v>
      </c>
      <c r="C375" s="234" t="s">
        <v>53</v>
      </c>
      <c r="D375" s="252">
        <v>1023</v>
      </c>
      <c r="E375" s="269" t="s">
        <v>160</v>
      </c>
      <c r="F375" s="256">
        <v>6.1349999999999998</v>
      </c>
      <c r="G375" s="251">
        <v>37.5</v>
      </c>
      <c r="H375" s="251">
        <v>46.01</v>
      </c>
      <c r="I375" s="239">
        <f t="shared" si="11"/>
        <v>10.85</v>
      </c>
      <c r="J375" s="239">
        <f t="shared" si="10"/>
        <v>56.86</v>
      </c>
      <c r="L375" s="267"/>
      <c r="M375" s="264"/>
    </row>
    <row r="376" spans="1:13" ht="26.4">
      <c r="A376" s="250">
        <v>369</v>
      </c>
      <c r="B376" s="234" t="s">
        <v>100</v>
      </c>
      <c r="C376" s="234" t="s">
        <v>40</v>
      </c>
      <c r="D376" s="252">
        <v>1180</v>
      </c>
      <c r="E376" s="269" t="s">
        <v>160</v>
      </c>
      <c r="F376" s="256">
        <v>7.0819999999999999</v>
      </c>
      <c r="G376" s="251">
        <v>25</v>
      </c>
      <c r="H376" s="251">
        <v>35.409999999999997</v>
      </c>
      <c r="I376" s="239">
        <f t="shared" si="11"/>
        <v>8.35</v>
      </c>
      <c r="J376" s="239">
        <f t="shared" si="10"/>
        <v>43.76</v>
      </c>
      <c r="L376" s="267"/>
      <c r="M376" s="264"/>
    </row>
    <row r="377" spans="1:13" ht="26.4">
      <c r="A377" s="250">
        <v>370</v>
      </c>
      <c r="B377" s="234" t="s">
        <v>163</v>
      </c>
      <c r="C377" s="234" t="s">
        <v>42</v>
      </c>
      <c r="D377" s="252">
        <v>1195</v>
      </c>
      <c r="E377" s="269" t="s">
        <v>160</v>
      </c>
      <c r="F377" s="256">
        <v>7.1559999999999997</v>
      </c>
      <c r="G377" s="251">
        <v>12.5</v>
      </c>
      <c r="H377" s="251">
        <v>17.89</v>
      </c>
      <c r="I377" s="239">
        <f t="shared" si="11"/>
        <v>4.22</v>
      </c>
      <c r="J377" s="239">
        <f t="shared" si="10"/>
        <v>22.11</v>
      </c>
      <c r="L377" s="267"/>
      <c r="M377" s="264"/>
    </row>
    <row r="378" spans="1:13" ht="26.4">
      <c r="A378" s="250">
        <v>371</v>
      </c>
      <c r="B378" s="234" t="s">
        <v>80</v>
      </c>
      <c r="C378" s="234" t="s">
        <v>42</v>
      </c>
      <c r="D378" s="252">
        <v>1352</v>
      </c>
      <c r="E378" s="269" t="s">
        <v>160</v>
      </c>
      <c r="F378" s="256">
        <v>8.0960000000000001</v>
      </c>
      <c r="G378" s="251">
        <v>37</v>
      </c>
      <c r="H378" s="251">
        <v>59.91</v>
      </c>
      <c r="I378" s="239">
        <f t="shared" si="11"/>
        <v>14.13</v>
      </c>
      <c r="J378" s="239">
        <f t="shared" si="10"/>
        <v>74.039999999999992</v>
      </c>
      <c r="L378" s="267"/>
      <c r="M378" s="264"/>
    </row>
    <row r="379" spans="1:13" ht="26.4">
      <c r="A379" s="250">
        <v>372</v>
      </c>
      <c r="B379" s="234" t="s">
        <v>83</v>
      </c>
      <c r="C379" s="234" t="s">
        <v>42</v>
      </c>
      <c r="D379" s="252">
        <v>1195</v>
      </c>
      <c r="E379" s="269" t="s">
        <v>160</v>
      </c>
      <c r="F379" s="256">
        <v>7.1559999999999997</v>
      </c>
      <c r="G379" s="251">
        <v>24</v>
      </c>
      <c r="H379" s="251">
        <v>34.35</v>
      </c>
      <c r="I379" s="239">
        <f t="shared" si="11"/>
        <v>8.1</v>
      </c>
      <c r="J379" s="239">
        <f t="shared" si="10"/>
        <v>42.45</v>
      </c>
      <c r="L379" s="267"/>
      <c r="M379" s="264"/>
    </row>
    <row r="380" spans="1:13" ht="26.4">
      <c r="A380" s="250">
        <v>373</v>
      </c>
      <c r="B380" s="234" t="s">
        <v>85</v>
      </c>
      <c r="C380" s="234" t="s">
        <v>40</v>
      </c>
      <c r="D380" s="252">
        <v>1200</v>
      </c>
      <c r="E380" s="269" t="s">
        <v>160</v>
      </c>
      <c r="F380" s="256">
        <v>7.1859999999999999</v>
      </c>
      <c r="G380" s="251">
        <v>38</v>
      </c>
      <c r="H380" s="251">
        <v>54.61</v>
      </c>
      <c r="I380" s="239">
        <f t="shared" si="11"/>
        <v>12.88</v>
      </c>
      <c r="J380" s="239">
        <f t="shared" si="10"/>
        <v>67.489999999999995</v>
      </c>
      <c r="L380" s="267"/>
      <c r="M380" s="264"/>
    </row>
    <row r="381" spans="1:13" ht="26.4">
      <c r="A381" s="250">
        <v>374</v>
      </c>
      <c r="B381" s="234" t="s">
        <v>41</v>
      </c>
      <c r="C381" s="234" t="s">
        <v>44</v>
      </c>
      <c r="D381" s="252">
        <v>1208</v>
      </c>
      <c r="E381" s="269" t="s">
        <v>160</v>
      </c>
      <c r="F381" s="256">
        <v>7.2430000000000003</v>
      </c>
      <c r="G381" s="251">
        <v>36</v>
      </c>
      <c r="H381" s="251">
        <v>52.15</v>
      </c>
      <c r="I381" s="239">
        <f t="shared" si="11"/>
        <v>12.3</v>
      </c>
      <c r="J381" s="239">
        <f t="shared" si="10"/>
        <v>64.45</v>
      </c>
      <c r="L381" s="267"/>
      <c r="M381" s="264"/>
    </row>
    <row r="382" spans="1:13" ht="26.4">
      <c r="A382" s="250">
        <v>375</v>
      </c>
      <c r="B382" s="234" t="s">
        <v>41</v>
      </c>
      <c r="C382" s="234" t="s">
        <v>40</v>
      </c>
      <c r="D382" s="252">
        <v>1200</v>
      </c>
      <c r="E382" s="269" t="s">
        <v>160</v>
      </c>
      <c r="F382" s="256">
        <v>7.1879999999999997</v>
      </c>
      <c r="G382" s="251">
        <v>12</v>
      </c>
      <c r="H382" s="251">
        <v>17.25</v>
      </c>
      <c r="I382" s="239">
        <f t="shared" si="11"/>
        <v>4.07</v>
      </c>
      <c r="J382" s="239">
        <f t="shared" si="10"/>
        <v>21.32</v>
      </c>
      <c r="L382" s="267"/>
      <c r="M382" s="264"/>
    </row>
    <row r="383" spans="1:13" ht="26.4">
      <c r="A383" s="250">
        <v>376</v>
      </c>
      <c r="B383" s="234" t="s">
        <v>41</v>
      </c>
      <c r="C383" s="234" t="s">
        <v>40</v>
      </c>
      <c r="D383" s="252">
        <v>1200</v>
      </c>
      <c r="E383" s="269" t="s">
        <v>160</v>
      </c>
      <c r="F383" s="256">
        <v>7.2169999999999996</v>
      </c>
      <c r="G383" s="251">
        <v>12</v>
      </c>
      <c r="H383" s="251">
        <v>17.32</v>
      </c>
      <c r="I383" s="239">
        <f t="shared" si="11"/>
        <v>4.09</v>
      </c>
      <c r="J383" s="239">
        <f t="shared" si="10"/>
        <v>21.41</v>
      </c>
      <c r="L383" s="267"/>
      <c r="M383" s="264"/>
    </row>
    <row r="384" spans="1:13" ht="26.4">
      <c r="A384" s="250">
        <v>377</v>
      </c>
      <c r="B384" s="234" t="s">
        <v>75</v>
      </c>
      <c r="C384" s="234" t="s">
        <v>42</v>
      </c>
      <c r="D384" s="252">
        <v>1219</v>
      </c>
      <c r="E384" s="269" t="s">
        <v>160</v>
      </c>
      <c r="F384" s="256">
        <v>7.3</v>
      </c>
      <c r="G384" s="251">
        <v>13</v>
      </c>
      <c r="H384" s="251">
        <v>18.98</v>
      </c>
      <c r="I384" s="239">
        <f t="shared" si="11"/>
        <v>4.4800000000000004</v>
      </c>
      <c r="J384" s="239">
        <f t="shared" si="10"/>
        <v>23.46</v>
      </c>
      <c r="L384" s="267"/>
      <c r="M384" s="264"/>
    </row>
    <row r="385" spans="1:13" ht="26.4">
      <c r="A385" s="250">
        <v>378</v>
      </c>
      <c r="B385" s="234" t="s">
        <v>75</v>
      </c>
      <c r="C385" s="234" t="s">
        <v>40</v>
      </c>
      <c r="D385" s="252">
        <v>1203</v>
      </c>
      <c r="E385" s="269" t="s">
        <v>160</v>
      </c>
      <c r="F385" s="256">
        <v>7.2039999999999997</v>
      </c>
      <c r="G385" s="251">
        <v>25</v>
      </c>
      <c r="H385" s="251">
        <v>36.020000000000003</v>
      </c>
      <c r="I385" s="239">
        <f t="shared" si="11"/>
        <v>8.5</v>
      </c>
      <c r="J385" s="239">
        <f t="shared" si="10"/>
        <v>44.52</v>
      </c>
      <c r="L385" s="267"/>
      <c r="M385" s="264"/>
    </row>
    <row r="386" spans="1:13" ht="26.4">
      <c r="A386" s="250">
        <v>379</v>
      </c>
      <c r="B386" s="234" t="s">
        <v>48</v>
      </c>
      <c r="C386" s="234" t="s">
        <v>40</v>
      </c>
      <c r="D386" s="252">
        <v>1180</v>
      </c>
      <c r="E386" s="269" t="s">
        <v>160</v>
      </c>
      <c r="F386" s="256">
        <v>7.0730000000000004</v>
      </c>
      <c r="G386" s="251">
        <v>53.5</v>
      </c>
      <c r="H386" s="251">
        <v>75.680000000000007</v>
      </c>
      <c r="I386" s="239">
        <f t="shared" si="11"/>
        <v>17.850000000000001</v>
      </c>
      <c r="J386" s="239">
        <f t="shared" si="10"/>
        <v>93.53</v>
      </c>
      <c r="L386" s="267"/>
      <c r="M386" s="264"/>
    </row>
    <row r="387" spans="1:13" ht="26.4">
      <c r="A387" s="250">
        <v>380</v>
      </c>
      <c r="B387" s="234" t="s">
        <v>48</v>
      </c>
      <c r="C387" s="234" t="s">
        <v>40</v>
      </c>
      <c r="D387" s="252">
        <v>1180</v>
      </c>
      <c r="E387" s="269" t="s">
        <v>161</v>
      </c>
      <c r="F387" s="256">
        <v>7.093</v>
      </c>
      <c r="G387" s="251">
        <v>3</v>
      </c>
      <c r="H387" s="251">
        <v>10.64</v>
      </c>
      <c r="I387" s="239">
        <f t="shared" si="11"/>
        <v>2.5099999999999998</v>
      </c>
      <c r="J387" s="239">
        <f t="shared" si="10"/>
        <v>13.15</v>
      </c>
      <c r="L387" s="267"/>
      <c r="M387" s="264"/>
    </row>
    <row r="388" spans="1:13" ht="26.4">
      <c r="A388" s="250">
        <v>381</v>
      </c>
      <c r="B388" s="234" t="s">
        <v>69</v>
      </c>
      <c r="C388" s="234" t="s">
        <v>166</v>
      </c>
      <c r="D388" s="252">
        <v>1203</v>
      </c>
      <c r="E388" s="269" t="s">
        <v>160</v>
      </c>
      <c r="F388" s="256">
        <v>7.2039999999999997</v>
      </c>
      <c r="G388" s="251">
        <v>26</v>
      </c>
      <c r="H388" s="251">
        <v>37.46</v>
      </c>
      <c r="I388" s="239">
        <f t="shared" si="11"/>
        <v>8.84</v>
      </c>
      <c r="J388" s="239">
        <f t="shared" si="10"/>
        <v>46.3</v>
      </c>
      <c r="L388" s="267"/>
      <c r="M388" s="264"/>
    </row>
    <row r="389" spans="1:13" ht="26.4">
      <c r="A389" s="250">
        <v>382</v>
      </c>
      <c r="B389" s="234" t="s">
        <v>86</v>
      </c>
      <c r="C389" s="234" t="s">
        <v>42</v>
      </c>
      <c r="D389" s="252">
        <v>1378</v>
      </c>
      <c r="E389" s="269" t="s">
        <v>160</v>
      </c>
      <c r="F389" s="256">
        <v>8.2520000000000007</v>
      </c>
      <c r="G389" s="251">
        <v>28</v>
      </c>
      <c r="H389" s="251">
        <v>46.21</v>
      </c>
      <c r="I389" s="239">
        <f t="shared" si="11"/>
        <v>10.9</v>
      </c>
      <c r="J389" s="239">
        <f t="shared" si="10"/>
        <v>57.11</v>
      </c>
      <c r="L389" s="267"/>
      <c r="M389" s="264"/>
    </row>
    <row r="390" spans="1:13" ht="26.4">
      <c r="A390" s="250">
        <v>383</v>
      </c>
      <c r="B390" s="234" t="s">
        <v>87</v>
      </c>
      <c r="C390" s="234" t="s">
        <v>40</v>
      </c>
      <c r="D390" s="252">
        <v>1298</v>
      </c>
      <c r="E390" s="269" t="s">
        <v>160</v>
      </c>
      <c r="F390" s="256">
        <v>7.8040000000000003</v>
      </c>
      <c r="G390" s="251">
        <v>12</v>
      </c>
      <c r="H390" s="251">
        <v>18.73</v>
      </c>
      <c r="I390" s="239">
        <f t="shared" si="11"/>
        <v>4.42</v>
      </c>
      <c r="J390" s="239">
        <f t="shared" si="10"/>
        <v>23.15</v>
      </c>
      <c r="L390" s="267"/>
      <c r="M390" s="264"/>
    </row>
    <row r="391" spans="1:13" ht="26.4">
      <c r="A391" s="250">
        <v>384</v>
      </c>
      <c r="B391" s="234" t="s">
        <v>45</v>
      </c>
      <c r="C391" s="234" t="s">
        <v>53</v>
      </c>
      <c r="D391" s="252">
        <v>1043</v>
      </c>
      <c r="E391" s="269" t="s">
        <v>160</v>
      </c>
      <c r="F391" s="256">
        <v>6.2519999999999998</v>
      </c>
      <c r="G391" s="251">
        <v>62.5</v>
      </c>
      <c r="H391" s="251">
        <v>78.150000000000006</v>
      </c>
      <c r="I391" s="239">
        <f t="shared" si="11"/>
        <v>18.440000000000001</v>
      </c>
      <c r="J391" s="239">
        <f t="shared" si="10"/>
        <v>96.59</v>
      </c>
      <c r="L391" s="267"/>
      <c r="M391" s="264"/>
    </row>
    <row r="392" spans="1:13" ht="26.4">
      <c r="A392" s="250">
        <v>385</v>
      </c>
      <c r="B392" s="234" t="s">
        <v>68</v>
      </c>
      <c r="C392" s="234" t="s">
        <v>40</v>
      </c>
      <c r="D392" s="252">
        <v>1180</v>
      </c>
      <c r="E392" s="269" t="s">
        <v>160</v>
      </c>
      <c r="F392" s="256">
        <v>7.0659999999999998</v>
      </c>
      <c r="G392" s="251">
        <v>32</v>
      </c>
      <c r="H392" s="251">
        <v>45.22</v>
      </c>
      <c r="I392" s="239">
        <f t="shared" si="11"/>
        <v>10.67</v>
      </c>
      <c r="J392" s="239">
        <f t="shared" ref="J392:J457" si="12">H392+I392</f>
        <v>55.89</v>
      </c>
      <c r="L392" s="267"/>
      <c r="M392" s="264"/>
    </row>
    <row r="393" spans="1:13" ht="26.4">
      <c r="A393" s="250">
        <v>386</v>
      </c>
      <c r="B393" s="234" t="s">
        <v>68</v>
      </c>
      <c r="C393" s="234" t="s">
        <v>40</v>
      </c>
      <c r="D393" s="252">
        <v>1180</v>
      </c>
      <c r="E393" s="269" t="s">
        <v>161</v>
      </c>
      <c r="F393" s="256">
        <v>7.069</v>
      </c>
      <c r="G393" s="251">
        <v>3.5</v>
      </c>
      <c r="H393" s="251">
        <v>12.37</v>
      </c>
      <c r="I393" s="239">
        <f t="shared" ref="I393:I412" si="13">ROUND(H393*23.59%,2)</f>
        <v>2.92</v>
      </c>
      <c r="J393" s="239">
        <f t="shared" si="12"/>
        <v>15.29</v>
      </c>
      <c r="L393" s="267"/>
      <c r="M393" s="264"/>
    </row>
    <row r="394" spans="1:13" ht="26.4">
      <c r="A394" s="250">
        <v>387</v>
      </c>
      <c r="B394" s="234" t="s">
        <v>56</v>
      </c>
      <c r="C394" s="234" t="s">
        <v>166</v>
      </c>
      <c r="D394" s="252">
        <v>1223</v>
      </c>
      <c r="E394" s="269" t="s">
        <v>160</v>
      </c>
      <c r="F394" s="256">
        <v>7.3230000000000004</v>
      </c>
      <c r="G394" s="251">
        <v>26</v>
      </c>
      <c r="H394" s="251">
        <v>38.08</v>
      </c>
      <c r="I394" s="239">
        <f t="shared" si="13"/>
        <v>8.98</v>
      </c>
      <c r="J394" s="239">
        <f t="shared" si="12"/>
        <v>47.06</v>
      </c>
      <c r="L394" s="267"/>
      <c r="M394" s="264"/>
    </row>
    <row r="395" spans="1:13" ht="27" customHeight="1">
      <c r="A395" s="250">
        <v>388</v>
      </c>
      <c r="B395" s="234" t="s">
        <v>86</v>
      </c>
      <c r="C395" s="234" t="s">
        <v>40</v>
      </c>
      <c r="D395" s="252">
        <v>1352</v>
      </c>
      <c r="E395" s="269" t="s">
        <v>160</v>
      </c>
      <c r="F395" s="256">
        <v>8.0960000000000001</v>
      </c>
      <c r="G395" s="251">
        <v>37</v>
      </c>
      <c r="H395" s="251">
        <v>59.91</v>
      </c>
      <c r="I395" s="239">
        <f t="shared" si="13"/>
        <v>14.13</v>
      </c>
      <c r="J395" s="239">
        <f t="shared" si="12"/>
        <v>74.039999999999992</v>
      </c>
      <c r="L395" s="267"/>
      <c r="M395" s="264"/>
    </row>
    <row r="396" spans="1:13" ht="26.4">
      <c r="A396" s="250">
        <v>389</v>
      </c>
      <c r="B396" s="234" t="s">
        <v>86</v>
      </c>
      <c r="C396" s="234" t="s">
        <v>40</v>
      </c>
      <c r="D396" s="252">
        <v>1352</v>
      </c>
      <c r="E396" s="269" t="s">
        <v>161</v>
      </c>
      <c r="F396" s="256">
        <v>8.1</v>
      </c>
      <c r="G396" s="251">
        <v>1</v>
      </c>
      <c r="H396" s="251">
        <v>4.05</v>
      </c>
      <c r="I396" s="239">
        <f t="shared" si="13"/>
        <v>0.96</v>
      </c>
      <c r="J396" s="239">
        <f t="shared" si="12"/>
        <v>5.01</v>
      </c>
      <c r="L396" s="267"/>
      <c r="M396" s="264"/>
    </row>
    <row r="397" spans="1:13" ht="26.4">
      <c r="A397" s="250">
        <v>390</v>
      </c>
      <c r="B397" s="234" t="s">
        <v>81</v>
      </c>
      <c r="C397" s="234" t="s">
        <v>42</v>
      </c>
      <c r="D397" s="252">
        <v>1378</v>
      </c>
      <c r="E397" s="269" t="s">
        <v>160</v>
      </c>
      <c r="F397" s="256">
        <v>8.25</v>
      </c>
      <c r="G397" s="251">
        <v>13</v>
      </c>
      <c r="H397" s="251">
        <v>21.45</v>
      </c>
      <c r="I397" s="239">
        <f t="shared" si="13"/>
        <v>5.0599999999999996</v>
      </c>
      <c r="J397" s="239">
        <f t="shared" si="12"/>
        <v>26.509999999999998</v>
      </c>
      <c r="L397" s="267"/>
      <c r="M397" s="264"/>
    </row>
    <row r="398" spans="1:13" ht="26.4">
      <c r="A398" s="250">
        <v>391</v>
      </c>
      <c r="B398" s="234" t="s">
        <v>81</v>
      </c>
      <c r="C398" s="234" t="s">
        <v>42</v>
      </c>
      <c r="D398" s="252">
        <v>1378</v>
      </c>
      <c r="E398" s="269" t="s">
        <v>160</v>
      </c>
      <c r="F398" s="256">
        <v>8.2870000000000008</v>
      </c>
      <c r="G398" s="251">
        <v>11.5</v>
      </c>
      <c r="H398" s="251">
        <v>19.059999999999999</v>
      </c>
      <c r="I398" s="239">
        <f t="shared" si="13"/>
        <v>4.5</v>
      </c>
      <c r="J398" s="239">
        <f t="shared" si="12"/>
        <v>23.56</v>
      </c>
      <c r="L398" s="267"/>
      <c r="M398" s="264"/>
    </row>
    <row r="399" spans="1:13" ht="42" customHeight="1">
      <c r="A399" s="250">
        <v>392</v>
      </c>
      <c r="B399" s="234" t="s">
        <v>66</v>
      </c>
      <c r="C399" s="234" t="s">
        <v>42</v>
      </c>
      <c r="D399" s="252">
        <v>1448</v>
      </c>
      <c r="E399" s="269" t="s">
        <v>160</v>
      </c>
      <c r="F399" s="256">
        <v>8.6709999999999994</v>
      </c>
      <c r="G399" s="251">
        <v>12</v>
      </c>
      <c r="H399" s="251">
        <v>20.81</v>
      </c>
      <c r="I399" s="239">
        <f t="shared" si="13"/>
        <v>4.91</v>
      </c>
      <c r="J399" s="239">
        <f t="shared" si="12"/>
        <v>25.72</v>
      </c>
      <c r="L399" s="267"/>
      <c r="M399" s="264"/>
    </row>
    <row r="400" spans="1:13" ht="26.4">
      <c r="A400" s="250">
        <v>393</v>
      </c>
      <c r="B400" s="234" t="s">
        <v>51</v>
      </c>
      <c r="C400" s="234" t="s">
        <v>40</v>
      </c>
      <c r="D400" s="252">
        <v>1352</v>
      </c>
      <c r="E400" s="269" t="s">
        <v>160</v>
      </c>
      <c r="F400" s="256">
        <v>8.0960000000000001</v>
      </c>
      <c r="G400" s="251">
        <v>12.5</v>
      </c>
      <c r="H400" s="251">
        <v>20.239999999999998</v>
      </c>
      <c r="I400" s="239">
        <f t="shared" si="13"/>
        <v>4.7699999999999996</v>
      </c>
      <c r="J400" s="239">
        <f t="shared" si="12"/>
        <v>25.009999999999998</v>
      </c>
      <c r="L400" s="267"/>
      <c r="M400" s="264"/>
    </row>
    <row r="401" spans="1:14" ht="26.4">
      <c r="A401" s="250">
        <v>394</v>
      </c>
      <c r="B401" s="234" t="s">
        <v>163</v>
      </c>
      <c r="C401" s="234" t="s">
        <v>53</v>
      </c>
      <c r="D401" s="252">
        <v>1023</v>
      </c>
      <c r="E401" s="269" t="s">
        <v>160</v>
      </c>
      <c r="F401" s="256">
        <v>6.1280000000000001</v>
      </c>
      <c r="G401" s="251">
        <v>12.5</v>
      </c>
      <c r="H401" s="251">
        <v>15.32</v>
      </c>
      <c r="I401" s="239">
        <f t="shared" si="13"/>
        <v>3.61</v>
      </c>
      <c r="J401" s="239">
        <f t="shared" si="12"/>
        <v>18.93</v>
      </c>
      <c r="L401" s="267"/>
      <c r="M401" s="264"/>
    </row>
    <row r="402" spans="1:14" ht="26.4">
      <c r="A402" s="250">
        <v>395</v>
      </c>
      <c r="B402" s="234" t="s">
        <v>90</v>
      </c>
      <c r="C402" s="234" t="s">
        <v>40</v>
      </c>
      <c r="D402" s="252">
        <v>1352</v>
      </c>
      <c r="E402" s="269" t="s">
        <v>160</v>
      </c>
      <c r="F402" s="256">
        <v>8.0960000000000001</v>
      </c>
      <c r="G402" s="251">
        <v>13</v>
      </c>
      <c r="H402" s="251">
        <v>21.05</v>
      </c>
      <c r="I402" s="239">
        <f t="shared" si="13"/>
        <v>4.97</v>
      </c>
      <c r="J402" s="239">
        <f t="shared" si="12"/>
        <v>26.02</v>
      </c>
      <c r="L402" s="267"/>
      <c r="M402" s="264"/>
    </row>
    <row r="403" spans="1:14" ht="26.4">
      <c r="A403" s="250">
        <v>396</v>
      </c>
      <c r="B403" s="234" t="s">
        <v>86</v>
      </c>
      <c r="C403" s="234" t="s">
        <v>40</v>
      </c>
      <c r="D403" s="252">
        <v>1352</v>
      </c>
      <c r="E403" s="269" t="s">
        <v>160</v>
      </c>
      <c r="F403" s="256">
        <v>8.1</v>
      </c>
      <c r="G403" s="251">
        <v>5</v>
      </c>
      <c r="H403" s="251">
        <v>8.1</v>
      </c>
      <c r="I403" s="239">
        <f t="shared" si="13"/>
        <v>1.91</v>
      </c>
      <c r="J403" s="239">
        <f t="shared" si="12"/>
        <v>10.01</v>
      </c>
      <c r="L403" s="267"/>
      <c r="M403" s="264"/>
      <c r="N403" s="266"/>
    </row>
    <row r="404" spans="1:14" ht="31.5" customHeight="1">
      <c r="A404" s="250">
        <v>397</v>
      </c>
      <c r="B404" s="234" t="s">
        <v>54</v>
      </c>
      <c r="C404" s="234" t="s">
        <v>53</v>
      </c>
      <c r="D404" s="252">
        <v>1023</v>
      </c>
      <c r="E404" s="269" t="s">
        <v>160</v>
      </c>
      <c r="F404" s="256">
        <v>6.1260000000000003</v>
      </c>
      <c r="G404" s="251">
        <v>27</v>
      </c>
      <c r="H404" s="251">
        <v>33.08</v>
      </c>
      <c r="I404" s="239">
        <f t="shared" si="13"/>
        <v>7.8</v>
      </c>
      <c r="J404" s="239">
        <f t="shared" si="12"/>
        <v>40.879999999999995</v>
      </c>
      <c r="L404" s="267"/>
      <c r="M404" s="264"/>
    </row>
    <row r="405" spans="1:14" ht="26.4">
      <c r="A405" s="250">
        <v>398</v>
      </c>
      <c r="B405" s="234" t="s">
        <v>41</v>
      </c>
      <c r="C405" s="234" t="s">
        <v>40</v>
      </c>
      <c r="D405" s="252">
        <v>1180</v>
      </c>
      <c r="E405" s="269" t="s">
        <v>160</v>
      </c>
      <c r="F405" s="256">
        <v>7.08</v>
      </c>
      <c r="G405" s="251">
        <v>48</v>
      </c>
      <c r="H405" s="251">
        <v>67.97</v>
      </c>
      <c r="I405" s="239">
        <f t="shared" si="13"/>
        <v>16.03</v>
      </c>
      <c r="J405" s="239">
        <f t="shared" si="12"/>
        <v>84</v>
      </c>
      <c r="L405" s="267"/>
      <c r="M405" s="264"/>
    </row>
    <row r="406" spans="1:14" ht="26.4">
      <c r="A406" s="250">
        <v>399</v>
      </c>
      <c r="B406" s="234" t="s">
        <v>73</v>
      </c>
      <c r="C406" s="234" t="s">
        <v>40</v>
      </c>
      <c r="D406" s="252">
        <v>1327</v>
      </c>
      <c r="E406" s="269" t="s">
        <v>160</v>
      </c>
      <c r="F406" s="256">
        <v>7.9459999999999997</v>
      </c>
      <c r="G406" s="251">
        <v>47</v>
      </c>
      <c r="H406" s="251">
        <v>74.69</v>
      </c>
      <c r="I406" s="239">
        <f t="shared" si="13"/>
        <v>17.62</v>
      </c>
      <c r="J406" s="239">
        <f t="shared" si="12"/>
        <v>92.31</v>
      </c>
      <c r="L406" s="267"/>
      <c r="M406" s="264"/>
    </row>
    <row r="407" spans="1:14" ht="26.4">
      <c r="A407" s="250">
        <v>400</v>
      </c>
      <c r="B407" s="234" t="s">
        <v>80</v>
      </c>
      <c r="C407" s="234" t="s">
        <v>40</v>
      </c>
      <c r="D407" s="252">
        <v>1180</v>
      </c>
      <c r="E407" s="269" t="s">
        <v>160</v>
      </c>
      <c r="F407" s="256">
        <v>7.0650000000000004</v>
      </c>
      <c r="G407" s="251">
        <v>24.5</v>
      </c>
      <c r="H407" s="251">
        <v>34.619999999999997</v>
      </c>
      <c r="I407" s="239">
        <f t="shared" si="13"/>
        <v>8.17</v>
      </c>
      <c r="J407" s="239">
        <f t="shared" si="12"/>
        <v>42.79</v>
      </c>
      <c r="L407" s="267"/>
      <c r="M407" s="264"/>
    </row>
    <row r="408" spans="1:14" ht="26.4">
      <c r="A408" s="250">
        <v>401</v>
      </c>
      <c r="B408" s="234" t="s">
        <v>56</v>
      </c>
      <c r="C408" s="234" t="s">
        <v>166</v>
      </c>
      <c r="D408" s="252">
        <v>1180</v>
      </c>
      <c r="E408" s="269" t="s">
        <v>160</v>
      </c>
      <c r="F408" s="256">
        <v>7.0650000000000004</v>
      </c>
      <c r="G408" s="251">
        <v>13</v>
      </c>
      <c r="H408" s="251">
        <v>18.37</v>
      </c>
      <c r="I408" s="239">
        <f t="shared" si="13"/>
        <v>4.33</v>
      </c>
      <c r="J408" s="239">
        <f t="shared" si="12"/>
        <v>22.700000000000003</v>
      </c>
      <c r="L408" s="267"/>
      <c r="M408" s="264"/>
    </row>
    <row r="409" spans="1:14" ht="26.4">
      <c r="A409" s="250">
        <v>402</v>
      </c>
      <c r="B409" s="234" t="s">
        <v>58</v>
      </c>
      <c r="C409" s="234" t="s">
        <v>40</v>
      </c>
      <c r="D409" s="252">
        <v>1327</v>
      </c>
      <c r="E409" s="269" t="s">
        <v>160</v>
      </c>
      <c r="F409" s="256">
        <v>7.9450000000000003</v>
      </c>
      <c r="G409" s="251">
        <v>11</v>
      </c>
      <c r="H409" s="251">
        <v>17.48</v>
      </c>
      <c r="I409" s="239">
        <f t="shared" si="13"/>
        <v>4.12</v>
      </c>
      <c r="J409" s="239">
        <f t="shared" si="12"/>
        <v>21.6</v>
      </c>
      <c r="L409" s="267"/>
      <c r="M409" s="264"/>
    </row>
    <row r="410" spans="1:14" ht="26.4">
      <c r="A410" s="250">
        <v>403</v>
      </c>
      <c r="B410" s="234" t="s">
        <v>75</v>
      </c>
      <c r="C410" s="234" t="s">
        <v>40</v>
      </c>
      <c r="D410" s="252">
        <v>1180</v>
      </c>
      <c r="E410" s="269" t="s">
        <v>160</v>
      </c>
      <c r="F410" s="256">
        <v>7.0650000000000004</v>
      </c>
      <c r="G410" s="251">
        <v>13</v>
      </c>
      <c r="H410" s="251">
        <v>18.37</v>
      </c>
      <c r="I410" s="239">
        <f t="shared" si="13"/>
        <v>4.33</v>
      </c>
      <c r="J410" s="239">
        <f t="shared" si="12"/>
        <v>22.700000000000003</v>
      </c>
      <c r="L410" s="267"/>
      <c r="M410" s="264"/>
    </row>
    <row r="411" spans="1:14" ht="26.4">
      <c r="A411" s="250">
        <v>404</v>
      </c>
      <c r="B411" s="234" t="s">
        <v>69</v>
      </c>
      <c r="C411" s="234" t="s">
        <v>166</v>
      </c>
      <c r="D411" s="252">
        <v>1180</v>
      </c>
      <c r="E411" s="269" t="s">
        <v>160</v>
      </c>
      <c r="F411" s="256">
        <v>7.0659999999999998</v>
      </c>
      <c r="G411" s="251">
        <v>41</v>
      </c>
      <c r="H411" s="251">
        <v>57.94</v>
      </c>
      <c r="I411" s="239">
        <f t="shared" si="13"/>
        <v>13.67</v>
      </c>
      <c r="J411" s="239">
        <f t="shared" si="12"/>
        <v>71.61</v>
      </c>
      <c r="L411" s="267"/>
      <c r="M411" s="264"/>
    </row>
    <row r="412" spans="1:14" ht="26.4">
      <c r="A412" s="250">
        <v>405</v>
      </c>
      <c r="B412" s="234" t="s">
        <v>50</v>
      </c>
      <c r="C412" s="234" t="s">
        <v>166</v>
      </c>
      <c r="D412" s="252">
        <v>1180</v>
      </c>
      <c r="E412" s="269" t="s">
        <v>160</v>
      </c>
      <c r="F412" s="256">
        <v>7.0670000000000002</v>
      </c>
      <c r="G412" s="251">
        <v>12</v>
      </c>
      <c r="H412" s="251">
        <v>16.96</v>
      </c>
      <c r="I412" s="239">
        <f t="shared" si="13"/>
        <v>4</v>
      </c>
      <c r="J412" s="239">
        <f t="shared" si="12"/>
        <v>20.96</v>
      </c>
      <c r="L412" s="267"/>
      <c r="M412" s="264"/>
    </row>
    <row r="413" spans="1:14" ht="26.4">
      <c r="A413" s="250">
        <v>406</v>
      </c>
      <c r="B413" s="234" t="s">
        <v>68</v>
      </c>
      <c r="C413" s="234" t="s">
        <v>53</v>
      </c>
      <c r="D413" s="252">
        <v>1023</v>
      </c>
      <c r="E413" s="269" t="s">
        <v>160</v>
      </c>
      <c r="F413" s="256">
        <v>6.125</v>
      </c>
      <c r="G413" s="251">
        <v>24</v>
      </c>
      <c r="H413" s="251">
        <v>29.4</v>
      </c>
      <c r="I413" s="239">
        <f>ROUND(H413*23.59%,2)</f>
        <v>6.94</v>
      </c>
      <c r="J413" s="239">
        <f t="shared" si="12"/>
        <v>36.339999999999996</v>
      </c>
      <c r="L413" s="267"/>
      <c r="M413" s="264"/>
    </row>
    <row r="414" spans="1:14" ht="26.4">
      <c r="A414" s="250">
        <v>407</v>
      </c>
      <c r="B414" s="234" t="s">
        <v>41</v>
      </c>
      <c r="C414" s="234" t="s">
        <v>40</v>
      </c>
      <c r="D414" s="252">
        <v>1200</v>
      </c>
      <c r="E414" s="269" t="s">
        <v>160</v>
      </c>
      <c r="F414" s="256">
        <v>7.202</v>
      </c>
      <c r="G414" s="251">
        <v>24</v>
      </c>
      <c r="H414" s="251">
        <v>34.57</v>
      </c>
      <c r="I414" s="239">
        <f>ROUND(H414*23.59%,2)</f>
        <v>8.16</v>
      </c>
      <c r="J414" s="239">
        <f t="shared" si="12"/>
        <v>42.730000000000004</v>
      </c>
      <c r="L414" s="267"/>
      <c r="M414" s="264"/>
    </row>
    <row r="415" spans="1:14" ht="26.4">
      <c r="A415" s="250">
        <v>408</v>
      </c>
      <c r="B415" s="234" t="s">
        <v>54</v>
      </c>
      <c r="C415" s="234" t="s">
        <v>40</v>
      </c>
      <c r="D415" s="252">
        <v>1160</v>
      </c>
      <c r="E415" s="269" t="s">
        <v>160</v>
      </c>
      <c r="F415" s="256">
        <v>6.9459999999999997</v>
      </c>
      <c r="G415" s="251">
        <v>12</v>
      </c>
      <c r="H415" s="251">
        <v>16.670000000000002</v>
      </c>
      <c r="I415" s="239">
        <f>ROUND(H415*23.59%,2)</f>
        <v>3.93</v>
      </c>
      <c r="J415" s="239">
        <f t="shared" si="12"/>
        <v>20.6</v>
      </c>
      <c r="L415" s="267"/>
      <c r="M415" s="264"/>
    </row>
    <row r="416" spans="1:14" ht="26.4">
      <c r="A416" s="250">
        <v>409</v>
      </c>
      <c r="B416" s="234" t="s">
        <v>70</v>
      </c>
      <c r="C416" s="234" t="s">
        <v>53</v>
      </c>
      <c r="D416" s="252">
        <v>1003</v>
      </c>
      <c r="E416" s="269" t="s">
        <v>160</v>
      </c>
      <c r="F416" s="256">
        <v>6.032</v>
      </c>
      <c r="G416" s="251">
        <v>12.5</v>
      </c>
      <c r="H416" s="251">
        <v>15.08</v>
      </c>
      <c r="I416" s="239">
        <f t="shared" ref="I416:I471" si="14">ROUND(H416*23.59%,2)</f>
        <v>3.56</v>
      </c>
      <c r="J416" s="239">
        <f t="shared" si="12"/>
        <v>18.64</v>
      </c>
      <c r="L416" s="267"/>
      <c r="M416" s="264"/>
    </row>
    <row r="417" spans="1:13" ht="26.4">
      <c r="A417" s="250">
        <v>410</v>
      </c>
      <c r="B417" s="234" t="s">
        <v>50</v>
      </c>
      <c r="C417" s="234" t="s">
        <v>166</v>
      </c>
      <c r="D417" s="252">
        <v>1160</v>
      </c>
      <c r="E417" s="269" t="s">
        <v>160</v>
      </c>
      <c r="F417" s="256">
        <v>6.9459999999999997</v>
      </c>
      <c r="G417" s="251">
        <v>24</v>
      </c>
      <c r="H417" s="251">
        <v>33.340000000000003</v>
      </c>
      <c r="I417" s="239">
        <f t="shared" si="14"/>
        <v>7.86</v>
      </c>
      <c r="J417" s="239">
        <f t="shared" si="12"/>
        <v>41.2</v>
      </c>
      <c r="L417" s="267"/>
      <c r="M417" s="264"/>
    </row>
    <row r="418" spans="1:13" ht="26.4">
      <c r="A418" s="250">
        <v>411</v>
      </c>
      <c r="B418" s="234" t="s">
        <v>61</v>
      </c>
      <c r="C418" s="234" t="s">
        <v>53</v>
      </c>
      <c r="D418" s="252">
        <v>1043</v>
      </c>
      <c r="E418" s="269" t="s">
        <v>160</v>
      </c>
      <c r="F418" s="256">
        <v>6.2460000000000004</v>
      </c>
      <c r="G418" s="251">
        <v>26</v>
      </c>
      <c r="H418" s="251">
        <v>32.479999999999997</v>
      </c>
      <c r="I418" s="239">
        <f t="shared" si="14"/>
        <v>7.66</v>
      </c>
      <c r="J418" s="239">
        <f t="shared" si="12"/>
        <v>40.14</v>
      </c>
      <c r="L418" s="267"/>
      <c r="M418" s="264"/>
    </row>
    <row r="419" spans="1:13" ht="26.4">
      <c r="A419" s="250">
        <v>412</v>
      </c>
      <c r="B419" s="234" t="s">
        <v>50</v>
      </c>
      <c r="C419" s="234" t="s">
        <v>166</v>
      </c>
      <c r="D419" s="252">
        <v>1160</v>
      </c>
      <c r="E419" s="269" t="s">
        <v>160</v>
      </c>
      <c r="F419" s="256">
        <v>6.9459999999999997</v>
      </c>
      <c r="G419" s="251">
        <v>24</v>
      </c>
      <c r="H419" s="251">
        <v>33.340000000000003</v>
      </c>
      <c r="I419" s="239">
        <f t="shared" si="14"/>
        <v>7.86</v>
      </c>
      <c r="J419" s="239">
        <f t="shared" si="12"/>
        <v>41.2</v>
      </c>
      <c r="L419" s="267"/>
      <c r="M419" s="264"/>
    </row>
    <row r="420" spans="1:13" ht="26.4">
      <c r="A420" s="250">
        <v>413</v>
      </c>
      <c r="B420" s="234" t="s">
        <v>65</v>
      </c>
      <c r="C420" s="234" t="s">
        <v>40</v>
      </c>
      <c r="D420" s="252">
        <v>1160</v>
      </c>
      <c r="E420" s="269" t="s">
        <v>160</v>
      </c>
      <c r="F420" s="256">
        <v>6.9459999999999997</v>
      </c>
      <c r="G420" s="251">
        <v>24</v>
      </c>
      <c r="H420" s="251">
        <v>33.340000000000003</v>
      </c>
      <c r="I420" s="239">
        <f t="shared" si="14"/>
        <v>7.86</v>
      </c>
      <c r="J420" s="239">
        <f t="shared" si="12"/>
        <v>41.2</v>
      </c>
      <c r="L420" s="267"/>
      <c r="M420" s="264"/>
    </row>
    <row r="421" spans="1:13" ht="26.4">
      <c r="A421" s="250">
        <v>414</v>
      </c>
      <c r="B421" s="234" t="s">
        <v>80</v>
      </c>
      <c r="C421" s="234" t="s">
        <v>53</v>
      </c>
      <c r="D421" s="252">
        <v>1003</v>
      </c>
      <c r="E421" s="269" t="s">
        <v>160</v>
      </c>
      <c r="F421" s="256">
        <v>6.008</v>
      </c>
      <c r="G421" s="251">
        <v>12.5</v>
      </c>
      <c r="H421" s="251">
        <v>15.02</v>
      </c>
      <c r="I421" s="239">
        <f t="shared" si="14"/>
        <v>3.54</v>
      </c>
      <c r="J421" s="239">
        <f t="shared" si="12"/>
        <v>18.559999999999999</v>
      </c>
      <c r="L421" s="267"/>
      <c r="M421" s="264"/>
    </row>
    <row r="422" spans="1:13" ht="26.4">
      <c r="A422" s="250">
        <v>415</v>
      </c>
      <c r="B422" s="234" t="s">
        <v>97</v>
      </c>
      <c r="C422" s="234" t="s">
        <v>40</v>
      </c>
      <c r="D422" s="252">
        <v>1160</v>
      </c>
      <c r="E422" s="269" t="s">
        <v>160</v>
      </c>
      <c r="F422" s="256">
        <v>6.968</v>
      </c>
      <c r="G422" s="251">
        <v>15.5</v>
      </c>
      <c r="H422" s="251">
        <v>21.599999999999998</v>
      </c>
      <c r="I422" s="239">
        <f t="shared" si="14"/>
        <v>5.0999999999999996</v>
      </c>
      <c r="J422" s="239">
        <f t="shared" si="12"/>
        <v>26.699999999999996</v>
      </c>
      <c r="L422" s="267"/>
      <c r="M422" s="264"/>
    </row>
    <row r="423" spans="1:13" ht="26.4">
      <c r="A423" s="250">
        <v>416</v>
      </c>
      <c r="B423" s="234" t="s">
        <v>64</v>
      </c>
      <c r="C423" s="234" t="s">
        <v>53</v>
      </c>
      <c r="D423" s="252">
        <v>1003</v>
      </c>
      <c r="E423" s="269" t="s">
        <v>160</v>
      </c>
      <c r="F423" s="256">
        <v>6.0069999999999997</v>
      </c>
      <c r="G423" s="251">
        <v>14</v>
      </c>
      <c r="H423" s="251">
        <v>16.82</v>
      </c>
      <c r="I423" s="239">
        <f t="shared" si="14"/>
        <v>3.97</v>
      </c>
      <c r="J423" s="239">
        <f t="shared" si="12"/>
        <v>20.79</v>
      </c>
      <c r="L423" s="267"/>
      <c r="M423" s="264"/>
    </row>
    <row r="424" spans="1:13" ht="26.4">
      <c r="A424" s="250">
        <v>417</v>
      </c>
      <c r="B424" s="234" t="s">
        <v>67</v>
      </c>
      <c r="C424" s="234" t="s">
        <v>53</v>
      </c>
      <c r="D424" s="252">
        <v>1003</v>
      </c>
      <c r="E424" s="269" t="s">
        <v>160</v>
      </c>
      <c r="F424" s="256">
        <v>6.0060000000000002</v>
      </c>
      <c r="G424" s="251">
        <v>25</v>
      </c>
      <c r="H424" s="251">
        <v>30.03</v>
      </c>
      <c r="I424" s="239">
        <f t="shared" si="14"/>
        <v>7.08</v>
      </c>
      <c r="J424" s="239">
        <f t="shared" si="12"/>
        <v>37.11</v>
      </c>
      <c r="L424" s="267"/>
      <c r="M424" s="264"/>
    </row>
    <row r="425" spans="1:13" ht="26.4">
      <c r="A425" s="250">
        <v>418</v>
      </c>
      <c r="B425" s="234" t="s">
        <v>77</v>
      </c>
      <c r="C425" s="234" t="s">
        <v>40</v>
      </c>
      <c r="D425" s="252">
        <v>1160</v>
      </c>
      <c r="E425" s="269" t="s">
        <v>160</v>
      </c>
      <c r="F425" s="256">
        <v>6.9459999999999997</v>
      </c>
      <c r="G425" s="251">
        <v>35.5</v>
      </c>
      <c r="H425" s="251">
        <v>49.32</v>
      </c>
      <c r="I425" s="239">
        <f t="shared" si="14"/>
        <v>11.63</v>
      </c>
      <c r="J425" s="239">
        <f t="shared" si="12"/>
        <v>60.95</v>
      </c>
      <c r="L425" s="267"/>
      <c r="M425" s="264"/>
    </row>
    <row r="426" spans="1:13" ht="26.4">
      <c r="A426" s="250">
        <v>419</v>
      </c>
      <c r="B426" s="234" t="s">
        <v>77</v>
      </c>
      <c r="C426" s="234" t="s">
        <v>40</v>
      </c>
      <c r="D426" s="252">
        <v>1160</v>
      </c>
      <c r="E426" s="269" t="s">
        <v>161</v>
      </c>
      <c r="F426" s="256">
        <v>6.96</v>
      </c>
      <c r="G426" s="251">
        <v>0.5</v>
      </c>
      <c r="H426" s="251">
        <v>1.74</v>
      </c>
      <c r="I426" s="239">
        <f t="shared" si="14"/>
        <v>0.41</v>
      </c>
      <c r="J426" s="239">
        <f t="shared" si="12"/>
        <v>2.15</v>
      </c>
      <c r="L426" s="267"/>
      <c r="M426" s="264"/>
    </row>
    <row r="427" spans="1:13" ht="26.4">
      <c r="A427" s="250">
        <v>420</v>
      </c>
      <c r="B427" s="234" t="s">
        <v>45</v>
      </c>
      <c r="C427" s="234" t="s">
        <v>53</v>
      </c>
      <c r="D427" s="252">
        <v>1003</v>
      </c>
      <c r="E427" s="269" t="s">
        <v>160</v>
      </c>
      <c r="F427" s="256">
        <v>6.008</v>
      </c>
      <c r="G427" s="251">
        <v>13</v>
      </c>
      <c r="H427" s="251">
        <v>15.62</v>
      </c>
      <c r="I427" s="239">
        <f t="shared" si="14"/>
        <v>3.68</v>
      </c>
      <c r="J427" s="239">
        <f t="shared" si="12"/>
        <v>19.3</v>
      </c>
      <c r="L427" s="267"/>
      <c r="M427" s="264"/>
    </row>
    <row r="428" spans="1:13" ht="26.4">
      <c r="A428" s="250">
        <v>421</v>
      </c>
      <c r="B428" s="234" t="s">
        <v>84</v>
      </c>
      <c r="C428" s="234" t="s">
        <v>40</v>
      </c>
      <c r="D428" s="252">
        <v>1332</v>
      </c>
      <c r="E428" s="269" t="s">
        <v>160</v>
      </c>
      <c r="F428" s="256">
        <v>7.976</v>
      </c>
      <c r="G428" s="251">
        <v>75.5</v>
      </c>
      <c r="H428" s="251">
        <v>120.44</v>
      </c>
      <c r="I428" s="239">
        <f t="shared" si="14"/>
        <v>28.41</v>
      </c>
      <c r="J428" s="239">
        <f t="shared" si="12"/>
        <v>148.85</v>
      </c>
      <c r="L428" s="267"/>
      <c r="M428" s="264"/>
    </row>
    <row r="429" spans="1:13" ht="26.4">
      <c r="A429" s="250">
        <v>422</v>
      </c>
      <c r="B429" s="234" t="s">
        <v>59</v>
      </c>
      <c r="C429" s="234" t="s">
        <v>166</v>
      </c>
      <c r="D429" s="252">
        <v>1183</v>
      </c>
      <c r="E429" s="269" t="s">
        <v>160</v>
      </c>
      <c r="F429" s="256">
        <v>7.0839999999999996</v>
      </c>
      <c r="G429" s="251">
        <v>90</v>
      </c>
      <c r="H429" s="251">
        <v>127.51</v>
      </c>
      <c r="I429" s="239">
        <f t="shared" si="14"/>
        <v>30.08</v>
      </c>
      <c r="J429" s="239">
        <f t="shared" si="12"/>
        <v>157.59</v>
      </c>
      <c r="L429" s="267"/>
      <c r="M429" s="264"/>
    </row>
    <row r="430" spans="1:13" ht="26.4">
      <c r="A430" s="250">
        <v>423</v>
      </c>
      <c r="B430" s="234" t="s">
        <v>46</v>
      </c>
      <c r="C430" s="234" t="s">
        <v>53</v>
      </c>
      <c r="D430" s="252">
        <v>1003</v>
      </c>
      <c r="E430" s="269" t="s">
        <v>160</v>
      </c>
      <c r="F430" s="256">
        <v>6.0069999999999997</v>
      </c>
      <c r="G430" s="251">
        <v>14</v>
      </c>
      <c r="H430" s="251">
        <v>16.82</v>
      </c>
      <c r="I430" s="239">
        <f t="shared" si="14"/>
        <v>3.97</v>
      </c>
      <c r="J430" s="239">
        <f t="shared" si="12"/>
        <v>20.79</v>
      </c>
      <c r="L430" s="267"/>
      <c r="M430" s="264"/>
    </row>
    <row r="431" spans="1:13" ht="26.4">
      <c r="A431" s="250">
        <v>424</v>
      </c>
      <c r="B431" s="234" t="s">
        <v>100</v>
      </c>
      <c r="C431" s="234" t="s">
        <v>53</v>
      </c>
      <c r="D431" s="252">
        <v>1003</v>
      </c>
      <c r="E431" s="269" t="s">
        <v>160</v>
      </c>
      <c r="F431" s="256">
        <v>6.0039999999999996</v>
      </c>
      <c r="G431" s="251">
        <v>12</v>
      </c>
      <c r="H431" s="251">
        <v>14.41</v>
      </c>
      <c r="I431" s="239">
        <f t="shared" si="14"/>
        <v>3.4</v>
      </c>
      <c r="J431" s="239">
        <f t="shared" si="12"/>
        <v>17.809999999999999</v>
      </c>
      <c r="L431" s="267"/>
      <c r="M431" s="264"/>
    </row>
    <row r="432" spans="1:13" ht="26.4">
      <c r="A432" s="250">
        <v>425</v>
      </c>
      <c r="B432" s="234" t="s">
        <v>163</v>
      </c>
      <c r="C432" s="234" t="s">
        <v>40</v>
      </c>
      <c r="D432" s="252">
        <v>1160</v>
      </c>
      <c r="E432" s="269" t="s">
        <v>160</v>
      </c>
      <c r="F432" s="256">
        <v>6.9459999999999997</v>
      </c>
      <c r="G432" s="251">
        <v>12</v>
      </c>
      <c r="H432" s="251">
        <v>16.670000000000002</v>
      </c>
      <c r="I432" s="239">
        <f t="shared" si="14"/>
        <v>3.93</v>
      </c>
      <c r="J432" s="239">
        <f t="shared" si="12"/>
        <v>20.6</v>
      </c>
      <c r="L432" s="267"/>
      <c r="M432" s="264"/>
    </row>
    <row r="433" spans="1:13" ht="26.4">
      <c r="A433" s="250">
        <v>426</v>
      </c>
      <c r="B433" s="234" t="s">
        <v>162</v>
      </c>
      <c r="C433" s="234" t="s">
        <v>40</v>
      </c>
      <c r="D433" s="252">
        <v>1160</v>
      </c>
      <c r="E433" s="269" t="s">
        <v>160</v>
      </c>
      <c r="F433" s="256">
        <v>6.9459999999999997</v>
      </c>
      <c r="G433" s="251">
        <v>12</v>
      </c>
      <c r="H433" s="251">
        <v>16.670000000000002</v>
      </c>
      <c r="I433" s="239">
        <f t="shared" si="14"/>
        <v>3.93</v>
      </c>
      <c r="J433" s="239">
        <f t="shared" si="12"/>
        <v>20.6</v>
      </c>
      <c r="L433" s="267"/>
      <c r="M433" s="264"/>
    </row>
    <row r="434" spans="1:13" ht="26.4">
      <c r="A434" s="250">
        <v>427</v>
      </c>
      <c r="B434" s="234" t="s">
        <v>100</v>
      </c>
      <c r="C434" s="234" t="s">
        <v>42</v>
      </c>
      <c r="D434" s="252">
        <v>1199</v>
      </c>
      <c r="E434" s="269" t="s">
        <v>160</v>
      </c>
      <c r="F434" s="256">
        <v>7.18</v>
      </c>
      <c r="G434" s="251">
        <v>25</v>
      </c>
      <c r="H434" s="251">
        <v>35.9</v>
      </c>
      <c r="I434" s="239">
        <f t="shared" si="14"/>
        <v>8.4700000000000006</v>
      </c>
      <c r="J434" s="239">
        <f t="shared" si="12"/>
        <v>44.37</v>
      </c>
      <c r="L434" s="267"/>
      <c r="M434" s="264"/>
    </row>
    <row r="435" spans="1:13" ht="26.4">
      <c r="A435" s="250">
        <v>428</v>
      </c>
      <c r="B435" s="234" t="s">
        <v>84</v>
      </c>
      <c r="C435" s="234" t="s">
        <v>40</v>
      </c>
      <c r="D435" s="252">
        <v>1332</v>
      </c>
      <c r="E435" s="269" t="s">
        <v>160</v>
      </c>
      <c r="F435" s="256">
        <v>7.9770000000000003</v>
      </c>
      <c r="G435" s="251">
        <v>13</v>
      </c>
      <c r="H435" s="251">
        <v>20.74</v>
      </c>
      <c r="I435" s="239">
        <f t="shared" si="14"/>
        <v>4.8899999999999997</v>
      </c>
      <c r="J435" s="239">
        <f t="shared" si="12"/>
        <v>25.63</v>
      </c>
      <c r="L435" s="267"/>
      <c r="M435" s="264"/>
    </row>
    <row r="436" spans="1:13" ht="26.4">
      <c r="A436" s="250">
        <v>429</v>
      </c>
      <c r="B436" s="234" t="s">
        <v>85</v>
      </c>
      <c r="C436" s="234" t="s">
        <v>53</v>
      </c>
      <c r="D436" s="252">
        <v>1003</v>
      </c>
      <c r="E436" s="269" t="s">
        <v>160</v>
      </c>
      <c r="F436" s="256">
        <v>6.0060000000000002</v>
      </c>
      <c r="G436" s="251">
        <v>23.5</v>
      </c>
      <c r="H436" s="251">
        <v>28.23</v>
      </c>
      <c r="I436" s="239">
        <f t="shared" si="14"/>
        <v>6.66</v>
      </c>
      <c r="J436" s="239">
        <f t="shared" si="12"/>
        <v>34.89</v>
      </c>
      <c r="L436" s="267"/>
      <c r="M436" s="264"/>
    </row>
    <row r="437" spans="1:13" ht="26.4">
      <c r="A437" s="250">
        <v>430</v>
      </c>
      <c r="B437" s="234" t="s">
        <v>85</v>
      </c>
      <c r="C437" s="234" t="s">
        <v>53</v>
      </c>
      <c r="D437" s="252">
        <v>1003</v>
      </c>
      <c r="E437" s="269" t="s">
        <v>161</v>
      </c>
      <c r="F437" s="256">
        <v>6</v>
      </c>
      <c r="G437" s="251">
        <v>0.5</v>
      </c>
      <c r="H437" s="251">
        <v>1.5</v>
      </c>
      <c r="I437" s="239">
        <f t="shared" si="14"/>
        <v>0.35</v>
      </c>
      <c r="J437" s="239">
        <f t="shared" si="12"/>
        <v>1.85</v>
      </c>
      <c r="L437" s="267"/>
      <c r="M437" s="264"/>
    </row>
    <row r="438" spans="1:13" ht="26.4">
      <c r="A438" s="250">
        <v>431</v>
      </c>
      <c r="B438" s="234" t="s">
        <v>69</v>
      </c>
      <c r="C438" s="234" t="s">
        <v>166</v>
      </c>
      <c r="D438" s="252">
        <v>1160</v>
      </c>
      <c r="E438" s="269" t="s">
        <v>160</v>
      </c>
      <c r="F438" s="256">
        <v>6.9459999999999997</v>
      </c>
      <c r="G438" s="251">
        <v>12</v>
      </c>
      <c r="H438" s="251">
        <v>16.670000000000002</v>
      </c>
      <c r="I438" s="239">
        <f t="shared" si="14"/>
        <v>3.93</v>
      </c>
      <c r="J438" s="239">
        <f t="shared" si="12"/>
        <v>20.6</v>
      </c>
      <c r="L438" s="267"/>
      <c r="M438" s="264"/>
    </row>
    <row r="439" spans="1:13" ht="26.4">
      <c r="A439" s="250">
        <v>432</v>
      </c>
      <c r="B439" s="234" t="s">
        <v>85</v>
      </c>
      <c r="C439" s="234" t="s">
        <v>40</v>
      </c>
      <c r="D439" s="252">
        <v>1160</v>
      </c>
      <c r="E439" s="269" t="s">
        <v>160</v>
      </c>
      <c r="F439" s="256">
        <v>6.96</v>
      </c>
      <c r="G439" s="251">
        <v>24</v>
      </c>
      <c r="H439" s="251">
        <v>33.409999999999997</v>
      </c>
      <c r="I439" s="239">
        <f t="shared" si="14"/>
        <v>7.88</v>
      </c>
      <c r="J439" s="239">
        <f t="shared" si="12"/>
        <v>41.29</v>
      </c>
      <c r="L439" s="267"/>
      <c r="M439" s="264"/>
    </row>
    <row r="440" spans="1:13" ht="26.4">
      <c r="A440" s="250">
        <v>433</v>
      </c>
      <c r="B440" s="234" t="s">
        <v>47</v>
      </c>
      <c r="C440" s="234" t="s">
        <v>40</v>
      </c>
      <c r="D440" s="252">
        <v>1183</v>
      </c>
      <c r="E440" s="269" t="s">
        <v>160</v>
      </c>
      <c r="F440" s="256">
        <v>7.0869999999999997</v>
      </c>
      <c r="G440" s="251">
        <v>27.5</v>
      </c>
      <c r="H440" s="251">
        <v>38.980000000000004</v>
      </c>
      <c r="I440" s="239">
        <f t="shared" si="14"/>
        <v>9.1999999999999993</v>
      </c>
      <c r="J440" s="239">
        <f t="shared" si="12"/>
        <v>48.180000000000007</v>
      </c>
      <c r="L440" s="267"/>
      <c r="M440" s="264"/>
    </row>
    <row r="441" spans="1:13" ht="26.4">
      <c r="A441" s="250">
        <v>434</v>
      </c>
      <c r="B441" s="234" t="s">
        <v>68</v>
      </c>
      <c r="C441" s="234" t="s">
        <v>40</v>
      </c>
      <c r="D441" s="252">
        <v>1160</v>
      </c>
      <c r="E441" s="269" t="s">
        <v>160</v>
      </c>
      <c r="F441" s="256">
        <v>6.9459999999999997</v>
      </c>
      <c r="G441" s="251">
        <v>56</v>
      </c>
      <c r="H441" s="251">
        <v>77.8</v>
      </c>
      <c r="I441" s="239">
        <f t="shared" si="14"/>
        <v>18.350000000000001</v>
      </c>
      <c r="J441" s="239">
        <f t="shared" si="12"/>
        <v>96.15</v>
      </c>
      <c r="L441" s="267"/>
      <c r="M441" s="264"/>
    </row>
    <row r="442" spans="1:13" ht="26.4">
      <c r="A442" s="250">
        <v>435</v>
      </c>
      <c r="B442" s="234" t="s">
        <v>48</v>
      </c>
      <c r="C442" s="234" t="s">
        <v>40</v>
      </c>
      <c r="D442" s="252">
        <v>1183</v>
      </c>
      <c r="E442" s="269" t="s">
        <v>160</v>
      </c>
      <c r="F442" s="256">
        <v>7.085</v>
      </c>
      <c r="G442" s="251">
        <v>13.5</v>
      </c>
      <c r="H442" s="251">
        <v>19.13</v>
      </c>
      <c r="I442" s="239">
        <f t="shared" si="14"/>
        <v>4.51</v>
      </c>
      <c r="J442" s="239">
        <f t="shared" si="12"/>
        <v>23.64</v>
      </c>
      <c r="L442" s="267"/>
      <c r="M442" s="264"/>
    </row>
    <row r="443" spans="1:13" ht="26.4">
      <c r="A443" s="250">
        <v>436</v>
      </c>
      <c r="B443" s="234" t="s">
        <v>96</v>
      </c>
      <c r="C443" s="234" t="s">
        <v>166</v>
      </c>
      <c r="D443" s="252">
        <v>1183</v>
      </c>
      <c r="E443" s="269" t="s">
        <v>160</v>
      </c>
      <c r="F443" s="256">
        <v>7.0839999999999996</v>
      </c>
      <c r="G443" s="251">
        <v>72</v>
      </c>
      <c r="H443" s="251">
        <v>102.01</v>
      </c>
      <c r="I443" s="239">
        <f t="shared" si="14"/>
        <v>24.06</v>
      </c>
      <c r="J443" s="239">
        <f t="shared" si="12"/>
        <v>126.07000000000001</v>
      </c>
      <c r="L443" s="267"/>
      <c r="M443" s="264"/>
    </row>
    <row r="444" spans="1:13" ht="26.4">
      <c r="A444" s="250">
        <v>437</v>
      </c>
      <c r="B444" s="234" t="s">
        <v>56</v>
      </c>
      <c r="C444" s="234" t="s">
        <v>166</v>
      </c>
      <c r="D444" s="252">
        <v>1140</v>
      </c>
      <c r="E444" s="269" t="s">
        <v>160</v>
      </c>
      <c r="F444" s="256">
        <v>6.8250000000000002</v>
      </c>
      <c r="G444" s="251">
        <v>12</v>
      </c>
      <c r="H444" s="251">
        <v>16.38</v>
      </c>
      <c r="I444" s="239">
        <f t="shared" si="14"/>
        <v>3.86</v>
      </c>
      <c r="J444" s="239">
        <f t="shared" si="12"/>
        <v>20.239999999999998</v>
      </c>
      <c r="L444" s="267"/>
      <c r="M444" s="264"/>
    </row>
    <row r="445" spans="1:13" ht="26.4">
      <c r="A445" s="250">
        <v>438</v>
      </c>
      <c r="B445" s="234" t="s">
        <v>86</v>
      </c>
      <c r="C445" s="234" t="s">
        <v>40</v>
      </c>
      <c r="D445" s="252">
        <v>1312</v>
      </c>
      <c r="E445" s="269" t="s">
        <v>160</v>
      </c>
      <c r="F445" s="256">
        <v>7.8620000000000001</v>
      </c>
      <c r="G445" s="251">
        <v>33</v>
      </c>
      <c r="H445" s="251">
        <v>51.89</v>
      </c>
      <c r="I445" s="239">
        <f t="shared" si="14"/>
        <v>12.24</v>
      </c>
      <c r="J445" s="239">
        <f t="shared" si="12"/>
        <v>64.13</v>
      </c>
      <c r="L445" s="267"/>
      <c r="M445" s="264"/>
    </row>
    <row r="446" spans="1:13" ht="26.4">
      <c r="A446" s="250">
        <v>439</v>
      </c>
      <c r="B446" s="234" t="s">
        <v>86</v>
      </c>
      <c r="C446" s="234" t="s">
        <v>40</v>
      </c>
      <c r="D446" s="252">
        <v>1312</v>
      </c>
      <c r="E446" s="269" t="s">
        <v>161</v>
      </c>
      <c r="F446" s="256">
        <v>7.86</v>
      </c>
      <c r="G446" s="251">
        <v>1</v>
      </c>
      <c r="H446" s="251">
        <v>3.93</v>
      </c>
      <c r="I446" s="239">
        <f t="shared" si="14"/>
        <v>0.93</v>
      </c>
      <c r="J446" s="239">
        <f t="shared" si="12"/>
        <v>4.8600000000000003</v>
      </c>
      <c r="L446" s="267"/>
      <c r="M446" s="264"/>
    </row>
    <row r="447" spans="1:13" ht="26.4">
      <c r="A447" s="250">
        <v>440</v>
      </c>
      <c r="B447" s="234" t="s">
        <v>47</v>
      </c>
      <c r="C447" s="234" t="s">
        <v>40</v>
      </c>
      <c r="D447" s="252">
        <v>1163</v>
      </c>
      <c r="E447" s="269" t="s">
        <v>160</v>
      </c>
      <c r="F447" s="256">
        <v>6.9630000000000001</v>
      </c>
      <c r="G447" s="251">
        <v>26</v>
      </c>
      <c r="H447" s="251">
        <v>36.21</v>
      </c>
      <c r="I447" s="239">
        <f t="shared" si="14"/>
        <v>8.5399999999999991</v>
      </c>
      <c r="J447" s="239">
        <f t="shared" si="12"/>
        <v>44.75</v>
      </c>
      <c r="L447" s="267"/>
      <c r="M447" s="264"/>
    </row>
    <row r="448" spans="1:13" ht="19.5" customHeight="1">
      <c r="A448" s="219"/>
      <c r="B448" s="246" t="s">
        <v>98</v>
      </c>
      <c r="C448" s="221"/>
      <c r="D448" s="247"/>
      <c r="E448" s="279"/>
      <c r="F448" s="261"/>
      <c r="G448" s="247"/>
      <c r="H448" s="222"/>
      <c r="I448" s="222"/>
      <c r="J448" s="223"/>
      <c r="L448" s="267"/>
      <c r="M448" s="264"/>
    </row>
    <row r="449" spans="1:13" ht="26.4">
      <c r="A449" s="248">
        <v>441</v>
      </c>
      <c r="B449" s="226" t="s">
        <v>101</v>
      </c>
      <c r="C449" s="226" t="s">
        <v>53</v>
      </c>
      <c r="D449" s="252">
        <v>1225</v>
      </c>
      <c r="E449" s="273">
        <v>0.2</v>
      </c>
      <c r="F449" s="255">
        <v>7.3410000000000002</v>
      </c>
      <c r="G449" s="249">
        <v>84</v>
      </c>
      <c r="H449" s="249">
        <v>123.33</v>
      </c>
      <c r="I449" s="231">
        <f t="shared" si="14"/>
        <v>29.09</v>
      </c>
      <c r="J449" s="231">
        <f t="shared" si="12"/>
        <v>152.41999999999999</v>
      </c>
      <c r="L449" s="267"/>
      <c r="M449" s="264"/>
    </row>
    <row r="450" spans="1:13" ht="26.4">
      <c r="A450" s="250">
        <f>A449+1</f>
        <v>442</v>
      </c>
      <c r="B450" s="234" t="s">
        <v>101</v>
      </c>
      <c r="C450" s="234" t="s">
        <v>53</v>
      </c>
      <c r="D450" s="252">
        <v>1225</v>
      </c>
      <c r="E450" s="269">
        <v>0.5</v>
      </c>
      <c r="F450" s="256">
        <v>7.3410000000000002</v>
      </c>
      <c r="G450" s="251">
        <v>36</v>
      </c>
      <c r="H450" s="251">
        <v>132.13</v>
      </c>
      <c r="I450" s="239">
        <f t="shared" si="14"/>
        <v>31.17</v>
      </c>
      <c r="J450" s="239">
        <f t="shared" si="12"/>
        <v>163.30000000000001</v>
      </c>
      <c r="L450" s="267"/>
      <c r="M450" s="264"/>
    </row>
    <row r="451" spans="1:13" ht="26.4">
      <c r="A451" s="250">
        <f t="shared" ref="A451:A472" si="15">A450+1</f>
        <v>443</v>
      </c>
      <c r="B451" s="234" t="s">
        <v>101</v>
      </c>
      <c r="C451" s="234" t="s">
        <v>53</v>
      </c>
      <c r="D451" s="252">
        <v>1225</v>
      </c>
      <c r="E451" s="269">
        <v>0.2</v>
      </c>
      <c r="F451" s="256">
        <v>7.3410000000000002</v>
      </c>
      <c r="G451" s="251">
        <v>81.5</v>
      </c>
      <c r="H451" s="251">
        <v>119.66</v>
      </c>
      <c r="I451" s="239">
        <f t="shared" si="14"/>
        <v>28.23</v>
      </c>
      <c r="J451" s="239">
        <f t="shared" si="12"/>
        <v>147.88999999999999</v>
      </c>
      <c r="L451" s="267"/>
      <c r="M451" s="264"/>
    </row>
    <row r="452" spans="1:13" ht="26.4">
      <c r="A452" s="250">
        <f t="shared" si="15"/>
        <v>444</v>
      </c>
      <c r="B452" s="234" t="s">
        <v>101</v>
      </c>
      <c r="C452" s="234" t="s">
        <v>53</v>
      </c>
      <c r="D452" s="252">
        <v>1225</v>
      </c>
      <c r="E452" s="269">
        <v>0.5</v>
      </c>
      <c r="F452" s="256">
        <v>7.3380000000000001</v>
      </c>
      <c r="G452" s="251">
        <v>53</v>
      </c>
      <c r="H452" s="251">
        <v>194.47</v>
      </c>
      <c r="I452" s="239">
        <f t="shared" si="14"/>
        <v>45.88</v>
      </c>
      <c r="J452" s="239">
        <f t="shared" si="12"/>
        <v>240.35</v>
      </c>
      <c r="L452" s="267"/>
      <c r="M452" s="264"/>
    </row>
    <row r="453" spans="1:13" ht="29.25" customHeight="1">
      <c r="A453" s="250">
        <f t="shared" si="15"/>
        <v>445</v>
      </c>
      <c r="B453" s="234" t="s">
        <v>101</v>
      </c>
      <c r="C453" s="234" t="s">
        <v>102</v>
      </c>
      <c r="D453" s="252">
        <v>1475</v>
      </c>
      <c r="E453" s="269">
        <v>0.2</v>
      </c>
      <c r="F453" s="256">
        <v>8.84</v>
      </c>
      <c r="G453" s="251">
        <v>81.5</v>
      </c>
      <c r="H453" s="251">
        <v>144.09</v>
      </c>
      <c r="I453" s="239">
        <f t="shared" si="14"/>
        <v>33.99</v>
      </c>
      <c r="J453" s="239">
        <f t="shared" si="12"/>
        <v>178.08</v>
      </c>
      <c r="L453" s="267"/>
      <c r="M453" s="264"/>
    </row>
    <row r="454" spans="1:13" ht="26.4">
      <c r="A454" s="250">
        <f t="shared" si="15"/>
        <v>446</v>
      </c>
      <c r="B454" s="234" t="s">
        <v>101</v>
      </c>
      <c r="C454" s="234" t="s">
        <v>102</v>
      </c>
      <c r="D454" s="252">
        <v>1475</v>
      </c>
      <c r="E454" s="269">
        <v>0.5</v>
      </c>
      <c r="F454" s="256">
        <v>8.8360000000000003</v>
      </c>
      <c r="G454" s="251">
        <v>53</v>
      </c>
      <c r="H454" s="251">
        <v>234.15</v>
      </c>
      <c r="I454" s="239">
        <f t="shared" si="14"/>
        <v>55.24</v>
      </c>
      <c r="J454" s="239">
        <f t="shared" si="12"/>
        <v>289.39</v>
      </c>
      <c r="L454" s="267"/>
      <c r="M454" s="264"/>
    </row>
    <row r="455" spans="1:13" ht="26.4">
      <c r="A455" s="250">
        <f t="shared" si="15"/>
        <v>447</v>
      </c>
      <c r="B455" s="234" t="s">
        <v>101</v>
      </c>
      <c r="C455" s="234" t="s">
        <v>53</v>
      </c>
      <c r="D455" s="252">
        <v>1245</v>
      </c>
      <c r="E455" s="278">
        <v>0.2</v>
      </c>
      <c r="F455" s="256">
        <v>7.4619999999999997</v>
      </c>
      <c r="G455" s="251">
        <v>84</v>
      </c>
      <c r="H455" s="251">
        <v>125.36</v>
      </c>
      <c r="I455" s="239">
        <f t="shared" si="14"/>
        <v>29.57</v>
      </c>
      <c r="J455" s="239">
        <f t="shared" si="12"/>
        <v>154.93</v>
      </c>
      <c r="L455" s="267"/>
      <c r="M455" s="264"/>
    </row>
    <row r="456" spans="1:13" ht="26.4">
      <c r="A456" s="250">
        <f t="shared" si="15"/>
        <v>448</v>
      </c>
      <c r="B456" s="234" t="s">
        <v>101</v>
      </c>
      <c r="C456" s="234" t="s">
        <v>53</v>
      </c>
      <c r="D456" s="252">
        <v>1245</v>
      </c>
      <c r="E456" s="278">
        <v>0.5</v>
      </c>
      <c r="F456" s="256">
        <v>7.4610000000000003</v>
      </c>
      <c r="G456" s="251">
        <v>36</v>
      </c>
      <c r="H456" s="251">
        <v>134.29</v>
      </c>
      <c r="I456" s="239">
        <f>ROUND(H456*23.59%,2)+0.01</f>
        <v>31.69</v>
      </c>
      <c r="J456" s="239">
        <f t="shared" si="12"/>
        <v>165.98</v>
      </c>
      <c r="L456" s="267"/>
      <c r="M456" s="264"/>
    </row>
    <row r="457" spans="1:13" ht="26.4">
      <c r="A457" s="250">
        <f t="shared" si="15"/>
        <v>449</v>
      </c>
      <c r="B457" s="234" t="s">
        <v>101</v>
      </c>
      <c r="C457" s="234" t="s">
        <v>53</v>
      </c>
      <c r="D457" s="252">
        <v>1245</v>
      </c>
      <c r="E457" s="278">
        <v>0.2</v>
      </c>
      <c r="F457" s="256">
        <v>7.4619999999999997</v>
      </c>
      <c r="G457" s="251">
        <v>84</v>
      </c>
      <c r="H457" s="251">
        <v>125.36</v>
      </c>
      <c r="I457" s="239">
        <f t="shared" si="14"/>
        <v>29.57</v>
      </c>
      <c r="J457" s="239">
        <f t="shared" si="12"/>
        <v>154.93</v>
      </c>
      <c r="L457" s="267"/>
      <c r="M457" s="264"/>
    </row>
    <row r="458" spans="1:13" ht="26.4">
      <c r="A458" s="250">
        <f t="shared" si="15"/>
        <v>450</v>
      </c>
      <c r="B458" s="234" t="s">
        <v>101</v>
      </c>
      <c r="C458" s="234" t="s">
        <v>53</v>
      </c>
      <c r="D458" s="252">
        <v>1245</v>
      </c>
      <c r="E458" s="278">
        <v>0.5</v>
      </c>
      <c r="F458" s="256">
        <v>7.4610000000000003</v>
      </c>
      <c r="G458" s="251">
        <v>36</v>
      </c>
      <c r="H458" s="251">
        <v>134.29</v>
      </c>
      <c r="I458" s="239">
        <f>ROUND(H458*23.59%,2)+0.01</f>
        <v>31.69</v>
      </c>
      <c r="J458" s="239">
        <f t="shared" ref="J458:J472" si="16">H458+I458</f>
        <v>165.98</v>
      </c>
      <c r="L458" s="267"/>
      <c r="M458" s="264"/>
    </row>
    <row r="459" spans="1:13" ht="26.4">
      <c r="A459" s="250">
        <f t="shared" si="15"/>
        <v>451</v>
      </c>
      <c r="B459" s="234" t="s">
        <v>101</v>
      </c>
      <c r="C459" s="234" t="s">
        <v>53</v>
      </c>
      <c r="D459" s="252">
        <v>1205</v>
      </c>
      <c r="E459" s="278">
        <v>0.2</v>
      </c>
      <c r="F459" s="256">
        <v>7.2220000000000004</v>
      </c>
      <c r="G459" s="251">
        <v>81.5</v>
      </c>
      <c r="H459" s="251">
        <v>117.72</v>
      </c>
      <c r="I459" s="239">
        <f t="shared" si="14"/>
        <v>27.77</v>
      </c>
      <c r="J459" s="239">
        <f t="shared" si="16"/>
        <v>145.49</v>
      </c>
      <c r="L459" s="267"/>
      <c r="M459" s="264"/>
    </row>
    <row r="460" spans="1:13" ht="26.4">
      <c r="A460" s="250">
        <f t="shared" si="15"/>
        <v>452</v>
      </c>
      <c r="B460" s="234" t="s">
        <v>101</v>
      </c>
      <c r="C460" s="234" t="s">
        <v>53</v>
      </c>
      <c r="D460" s="252">
        <v>1205</v>
      </c>
      <c r="E460" s="278">
        <v>0.5</v>
      </c>
      <c r="F460" s="256">
        <v>7.22</v>
      </c>
      <c r="G460" s="251">
        <v>53</v>
      </c>
      <c r="H460" s="251">
        <v>191.32</v>
      </c>
      <c r="I460" s="239">
        <f t="shared" si="14"/>
        <v>45.13</v>
      </c>
      <c r="J460" s="239">
        <f t="shared" si="16"/>
        <v>236.45</v>
      </c>
      <c r="L460" s="267"/>
      <c r="M460" s="264"/>
    </row>
    <row r="461" spans="1:13" ht="26.4">
      <c r="A461" s="250">
        <f t="shared" si="15"/>
        <v>453</v>
      </c>
      <c r="B461" s="234" t="s">
        <v>101</v>
      </c>
      <c r="C461" s="234" t="s">
        <v>53</v>
      </c>
      <c r="D461" s="252">
        <v>1205</v>
      </c>
      <c r="E461" s="278">
        <v>0.2</v>
      </c>
      <c r="F461" s="256">
        <v>7.2220000000000004</v>
      </c>
      <c r="G461" s="251">
        <v>93</v>
      </c>
      <c r="H461" s="251">
        <v>134.32</v>
      </c>
      <c r="I461" s="239">
        <f t="shared" si="14"/>
        <v>31.69</v>
      </c>
      <c r="J461" s="239">
        <f t="shared" si="16"/>
        <v>166.01</v>
      </c>
      <c r="L461" s="267"/>
      <c r="M461" s="264"/>
    </row>
    <row r="462" spans="1:13" ht="26.4">
      <c r="A462" s="250">
        <f t="shared" si="15"/>
        <v>454</v>
      </c>
      <c r="B462" s="234" t="s">
        <v>101</v>
      </c>
      <c r="C462" s="234" t="s">
        <v>53</v>
      </c>
      <c r="D462" s="252">
        <v>1205</v>
      </c>
      <c r="E462" s="278">
        <v>0.5</v>
      </c>
      <c r="F462" s="256">
        <v>7.22</v>
      </c>
      <c r="G462" s="251">
        <v>52</v>
      </c>
      <c r="H462" s="251">
        <v>187.71</v>
      </c>
      <c r="I462" s="239">
        <f>ROUND(H462*23.59%,2)+0.01</f>
        <v>44.29</v>
      </c>
      <c r="J462" s="239">
        <f t="shared" si="16"/>
        <v>232</v>
      </c>
      <c r="L462" s="267"/>
      <c r="M462" s="264"/>
    </row>
    <row r="463" spans="1:13" s="80" customFormat="1" ht="26.4">
      <c r="A463" s="250">
        <f t="shared" si="15"/>
        <v>455</v>
      </c>
      <c r="B463" s="258" t="s">
        <v>101</v>
      </c>
      <c r="C463" s="258" t="s">
        <v>53</v>
      </c>
      <c r="D463" s="259">
        <v>1205</v>
      </c>
      <c r="E463" s="278">
        <v>0.2</v>
      </c>
      <c r="F463" s="256">
        <v>7.2160000000000002</v>
      </c>
      <c r="G463" s="260">
        <v>48</v>
      </c>
      <c r="H463" s="260">
        <v>69.27</v>
      </c>
      <c r="I463" s="239">
        <f t="shared" si="14"/>
        <v>16.34</v>
      </c>
      <c r="J463" s="239">
        <f t="shared" si="16"/>
        <v>85.61</v>
      </c>
      <c r="L463" s="267"/>
      <c r="M463" s="264"/>
    </row>
    <row r="464" spans="1:13" ht="26.4">
      <c r="A464" s="250">
        <f t="shared" si="15"/>
        <v>456</v>
      </c>
      <c r="B464" s="234" t="s">
        <v>101</v>
      </c>
      <c r="C464" s="234" t="s">
        <v>53</v>
      </c>
      <c r="D464" s="252">
        <v>1205</v>
      </c>
      <c r="E464" s="278">
        <v>0.5</v>
      </c>
      <c r="F464" s="256">
        <v>7.2160000000000002</v>
      </c>
      <c r="G464" s="251">
        <v>24</v>
      </c>
      <c r="H464" s="251">
        <v>86.59</v>
      </c>
      <c r="I464" s="239">
        <f t="shared" si="14"/>
        <v>20.43</v>
      </c>
      <c r="J464" s="239">
        <f t="shared" si="16"/>
        <v>107.02000000000001</v>
      </c>
      <c r="L464" s="267"/>
      <c r="M464" s="264"/>
    </row>
    <row r="465" spans="1:14" ht="26.4">
      <c r="A465" s="250">
        <f t="shared" si="15"/>
        <v>457</v>
      </c>
      <c r="B465" s="234" t="s">
        <v>101</v>
      </c>
      <c r="C465" s="234" t="s">
        <v>53</v>
      </c>
      <c r="D465" s="252">
        <v>1185</v>
      </c>
      <c r="E465" s="278">
        <v>0.2</v>
      </c>
      <c r="F465" s="256">
        <v>7.1020000000000003</v>
      </c>
      <c r="G465" s="251">
        <v>93</v>
      </c>
      <c r="H465" s="251">
        <v>132.09</v>
      </c>
      <c r="I465" s="239">
        <f t="shared" si="14"/>
        <v>31.16</v>
      </c>
      <c r="J465" s="239">
        <f t="shared" si="16"/>
        <v>163.25</v>
      </c>
      <c r="L465" s="267"/>
      <c r="M465" s="264"/>
    </row>
    <row r="466" spans="1:14" ht="26.4">
      <c r="A466" s="250">
        <f t="shared" si="15"/>
        <v>458</v>
      </c>
      <c r="B466" s="234" t="s">
        <v>101</v>
      </c>
      <c r="C466" s="234" t="s">
        <v>53</v>
      </c>
      <c r="D466" s="252">
        <v>1185</v>
      </c>
      <c r="E466" s="278">
        <v>0.5</v>
      </c>
      <c r="F466" s="256">
        <v>7.0990000000000002</v>
      </c>
      <c r="G466" s="251">
        <v>52</v>
      </c>
      <c r="H466" s="251">
        <v>184.58</v>
      </c>
      <c r="I466" s="239">
        <f>ROUND(H466*23.59%,2)+0.01</f>
        <v>43.55</v>
      </c>
      <c r="J466" s="239">
        <f t="shared" si="16"/>
        <v>228.13</v>
      </c>
      <c r="L466" s="267"/>
      <c r="M466" s="264"/>
    </row>
    <row r="467" spans="1:14" ht="26.4">
      <c r="A467" s="250">
        <f t="shared" si="15"/>
        <v>459</v>
      </c>
      <c r="B467" s="234" t="s">
        <v>101</v>
      </c>
      <c r="C467" s="234" t="s">
        <v>53</v>
      </c>
      <c r="D467" s="252">
        <v>1185</v>
      </c>
      <c r="E467" s="278">
        <v>0.2</v>
      </c>
      <c r="F467" s="256">
        <v>7.1020000000000003</v>
      </c>
      <c r="G467" s="251">
        <v>93</v>
      </c>
      <c r="H467" s="251">
        <v>132.09</v>
      </c>
      <c r="I467" s="239">
        <f t="shared" si="14"/>
        <v>31.16</v>
      </c>
      <c r="J467" s="239">
        <f t="shared" si="16"/>
        <v>163.25</v>
      </c>
      <c r="L467" s="267"/>
      <c r="M467" s="264"/>
    </row>
    <row r="468" spans="1:14" ht="26.4">
      <c r="A468" s="250">
        <f t="shared" si="15"/>
        <v>460</v>
      </c>
      <c r="B468" s="234" t="s">
        <v>101</v>
      </c>
      <c r="C468" s="234" t="s">
        <v>53</v>
      </c>
      <c r="D468" s="252">
        <v>1185</v>
      </c>
      <c r="E468" s="278">
        <v>0.5</v>
      </c>
      <c r="F468" s="256">
        <v>7.0990000000000002</v>
      </c>
      <c r="G468" s="251">
        <v>52</v>
      </c>
      <c r="H468" s="251">
        <v>184.58</v>
      </c>
      <c r="I468" s="239">
        <f t="shared" si="14"/>
        <v>43.54</v>
      </c>
      <c r="J468" s="239">
        <f t="shared" si="16"/>
        <v>228.12</v>
      </c>
      <c r="L468" s="267"/>
      <c r="M468" s="264"/>
    </row>
    <row r="469" spans="1:14" ht="26.4">
      <c r="A469" s="250">
        <f t="shared" si="15"/>
        <v>461</v>
      </c>
      <c r="B469" s="234" t="s">
        <v>101</v>
      </c>
      <c r="C469" s="234" t="s">
        <v>53</v>
      </c>
      <c r="D469" s="252">
        <v>1245</v>
      </c>
      <c r="E469" s="278">
        <v>0.2</v>
      </c>
      <c r="F469" s="256">
        <v>7.4619999999999997</v>
      </c>
      <c r="G469" s="251">
        <v>84</v>
      </c>
      <c r="H469" s="251">
        <v>125.36</v>
      </c>
      <c r="I469" s="239">
        <f>ROUND(H469*23.59%,2)-2.07</f>
        <v>27.5</v>
      </c>
      <c r="J469" s="239">
        <f t="shared" si="16"/>
        <v>152.86000000000001</v>
      </c>
      <c r="K469" s="253"/>
      <c r="L469" s="267"/>
      <c r="M469" s="264"/>
      <c r="N469" s="253"/>
    </row>
    <row r="470" spans="1:14" ht="26.4">
      <c r="A470" s="250">
        <f t="shared" si="15"/>
        <v>462</v>
      </c>
      <c r="B470" s="234" t="s">
        <v>101</v>
      </c>
      <c r="C470" s="234" t="s">
        <v>53</v>
      </c>
      <c r="D470" s="252">
        <v>1245</v>
      </c>
      <c r="E470" s="278">
        <v>0.5</v>
      </c>
      <c r="F470" s="256">
        <v>7.4610000000000003</v>
      </c>
      <c r="G470" s="251">
        <v>36</v>
      </c>
      <c r="H470" s="251">
        <v>134.29</v>
      </c>
      <c r="I470" s="239">
        <f>ROUND(H470*23.59%,2)-2.22</f>
        <v>29.46</v>
      </c>
      <c r="J470" s="239">
        <f t="shared" si="16"/>
        <v>163.75</v>
      </c>
      <c r="K470" s="253"/>
      <c r="L470" s="267"/>
      <c r="M470" s="264"/>
      <c r="N470" s="253"/>
    </row>
    <row r="471" spans="1:14" ht="26.4">
      <c r="A471" s="250">
        <f t="shared" si="15"/>
        <v>463</v>
      </c>
      <c r="B471" s="234" t="s">
        <v>101</v>
      </c>
      <c r="C471" s="234" t="s">
        <v>53</v>
      </c>
      <c r="D471" s="252">
        <v>1185</v>
      </c>
      <c r="E471" s="278">
        <v>0.2</v>
      </c>
      <c r="F471" s="256">
        <v>7.1020000000000003</v>
      </c>
      <c r="G471" s="251">
        <v>93</v>
      </c>
      <c r="H471" s="251">
        <v>132.09</v>
      </c>
      <c r="I471" s="239">
        <f t="shared" si="14"/>
        <v>31.16</v>
      </c>
      <c r="J471" s="239">
        <f t="shared" si="16"/>
        <v>163.25</v>
      </c>
      <c r="L471" s="267"/>
      <c r="M471" s="264"/>
    </row>
    <row r="472" spans="1:14" ht="26.4">
      <c r="A472" s="250">
        <f t="shared" si="15"/>
        <v>464</v>
      </c>
      <c r="B472" s="234" t="s">
        <v>101</v>
      </c>
      <c r="C472" s="234" t="s">
        <v>53</v>
      </c>
      <c r="D472" s="252">
        <v>1185</v>
      </c>
      <c r="E472" s="278">
        <v>0.5</v>
      </c>
      <c r="F472" s="256">
        <v>7.0990000000000002</v>
      </c>
      <c r="G472" s="251">
        <v>52</v>
      </c>
      <c r="H472" s="251">
        <v>184.58</v>
      </c>
      <c r="I472" s="239">
        <f>ROUND(H472*23.59%,2)+0.01</f>
        <v>43.55</v>
      </c>
      <c r="J472" s="239">
        <f t="shared" si="16"/>
        <v>228.13</v>
      </c>
      <c r="L472" s="267"/>
      <c r="M472" s="264"/>
    </row>
    <row r="473" spans="1:14">
      <c r="L473" s="265"/>
    </row>
  </sheetData>
  <mergeCells count="2">
    <mergeCell ref="A3:J3"/>
    <mergeCell ref="A6:F6"/>
  </mergeCells>
  <pageMargins left="0.70866141732283472" right="0.70866141732283472" top="0.74803149606299213" bottom="0.74803149606299213" header="0.31496062992125984" footer="0.31496062992125984"/>
  <pageSetup paperSize="9" scale="53" fitToHeight="0" orientation="portrait" verticalDpi="0"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33"/>
  <sheetViews>
    <sheetView zoomScaleNormal="100" zoomScaleSheetLayoutView="85" workbookViewId="0">
      <selection activeCell="G6" sqref="G6"/>
    </sheetView>
  </sheetViews>
  <sheetFormatPr defaultColWidth="9.109375" defaultRowHeight="13.2"/>
  <cols>
    <col min="1" max="1" width="5.88671875" style="76" customWidth="1"/>
    <col min="2" max="2" width="60.44140625" style="77" customWidth="1"/>
    <col min="3" max="3" width="18.6640625" style="76" customWidth="1"/>
    <col min="4" max="4" width="11.6640625" style="76" customWidth="1"/>
    <col min="5" max="5" width="9.6640625" style="78" customWidth="1"/>
    <col min="6" max="6" width="11.5546875" style="76" customWidth="1"/>
    <col min="7" max="7" width="13.5546875" style="76" customWidth="1"/>
    <col min="8" max="16384" width="9.109375" style="79"/>
  </cols>
  <sheetData>
    <row r="1" spans="1:7" ht="13.8">
      <c r="G1" s="160" t="s">
        <v>177</v>
      </c>
    </row>
    <row r="2" spans="1:7" s="81" customFormat="1" ht="17.399999999999999">
      <c r="A2" s="161" t="s">
        <v>136</v>
      </c>
      <c r="B2" s="89"/>
      <c r="C2" s="88"/>
      <c r="D2" s="88"/>
      <c r="E2" s="90"/>
      <c r="F2" s="88"/>
      <c r="G2" s="88"/>
    </row>
    <row r="3" spans="1:7" s="81" customFormat="1" ht="48" customHeight="1">
      <c r="A3" s="296" t="s">
        <v>143</v>
      </c>
      <c r="B3" s="296"/>
      <c r="C3" s="296"/>
      <c r="D3" s="296"/>
      <c r="E3" s="296"/>
      <c r="F3" s="296"/>
      <c r="G3" s="296"/>
    </row>
    <row r="4" spans="1:7" s="81" customFormat="1" ht="15.6">
      <c r="A4" s="91"/>
      <c r="B4" s="91"/>
      <c r="C4" s="91"/>
      <c r="D4" s="92"/>
      <c r="E4" s="91"/>
      <c r="F4" s="91"/>
      <c r="G4" s="91"/>
    </row>
    <row r="5" spans="1:7" s="83" customFormat="1" ht="55.5" customHeight="1">
      <c r="A5" s="82" t="s">
        <v>27</v>
      </c>
      <c r="B5" s="60" t="s">
        <v>28</v>
      </c>
      <c r="C5" s="60" t="s">
        <v>29</v>
      </c>
      <c r="D5" s="93" t="s">
        <v>103</v>
      </c>
      <c r="E5" s="93" t="s">
        <v>104</v>
      </c>
      <c r="F5" s="94" t="s">
        <v>105</v>
      </c>
      <c r="G5" s="60" t="s">
        <v>106</v>
      </c>
    </row>
    <row r="6" spans="1:7" s="84" customFormat="1" ht="21.75" customHeight="1">
      <c r="A6" s="307" t="s">
        <v>107</v>
      </c>
      <c r="B6" s="308"/>
      <c r="C6" s="308"/>
      <c r="D6" s="308"/>
      <c r="E6" s="308"/>
      <c r="F6" s="309"/>
      <c r="G6" s="95">
        <f>SUM(G7:G33)</f>
        <v>644.80000000000018</v>
      </c>
    </row>
    <row r="7" spans="1:7" s="99" customFormat="1" ht="15.75" customHeight="1">
      <c r="A7" s="85"/>
      <c r="B7" s="96" t="s">
        <v>108</v>
      </c>
      <c r="C7" s="97"/>
      <c r="D7" s="98"/>
      <c r="E7" s="86"/>
      <c r="F7" s="86"/>
      <c r="G7" s="87"/>
    </row>
    <row r="8" spans="1:7" s="80" customFormat="1" ht="12.9" customHeight="1">
      <c r="A8" s="299">
        <v>1</v>
      </c>
      <c r="B8" s="301" t="s">
        <v>141</v>
      </c>
      <c r="C8" s="303" t="s">
        <v>99</v>
      </c>
      <c r="D8" s="305" t="s">
        <v>142</v>
      </c>
      <c r="E8" s="100">
        <v>2</v>
      </c>
      <c r="F8" s="101">
        <v>8</v>
      </c>
      <c r="G8" s="102">
        <f>ROUND(E8*F8,2)</f>
        <v>16</v>
      </c>
    </row>
    <row r="9" spans="1:7" s="80" customFormat="1" ht="12.9" customHeight="1">
      <c r="A9" s="300"/>
      <c r="B9" s="302"/>
      <c r="C9" s="304"/>
      <c r="D9" s="306"/>
      <c r="E9" s="100">
        <v>14</v>
      </c>
      <c r="F9" s="101">
        <v>2.4</v>
      </c>
      <c r="G9" s="102">
        <f>ROUND(E9*F9,2)</f>
        <v>33.6</v>
      </c>
    </row>
    <row r="10" spans="1:7" s="80" customFormat="1" ht="12.9" customHeight="1">
      <c r="A10" s="299">
        <v>2</v>
      </c>
      <c r="B10" s="301" t="s">
        <v>141</v>
      </c>
      <c r="C10" s="303" t="s">
        <v>53</v>
      </c>
      <c r="D10" s="305" t="s">
        <v>142</v>
      </c>
      <c r="E10" s="100">
        <v>2</v>
      </c>
      <c r="F10" s="101">
        <v>8</v>
      </c>
      <c r="G10" s="102">
        <f t="shared" ref="G10:G33" si="0">ROUND(E10*F10,2)</f>
        <v>16</v>
      </c>
    </row>
    <row r="11" spans="1:7" s="80" customFormat="1">
      <c r="A11" s="300"/>
      <c r="B11" s="302"/>
      <c r="C11" s="304"/>
      <c r="D11" s="306"/>
      <c r="E11" s="100">
        <v>14</v>
      </c>
      <c r="F11" s="101">
        <v>2.4</v>
      </c>
      <c r="G11" s="102">
        <f t="shared" si="0"/>
        <v>33.6</v>
      </c>
    </row>
    <row r="12" spans="1:7" s="80" customFormat="1" ht="12.75" customHeight="1">
      <c r="A12" s="299">
        <v>3</v>
      </c>
      <c r="B12" s="301" t="s">
        <v>141</v>
      </c>
      <c r="C12" s="303" t="s">
        <v>53</v>
      </c>
      <c r="D12" s="305" t="s">
        <v>142</v>
      </c>
      <c r="E12" s="100">
        <v>2</v>
      </c>
      <c r="F12" s="101">
        <v>8</v>
      </c>
      <c r="G12" s="102">
        <f t="shared" si="0"/>
        <v>16</v>
      </c>
    </row>
    <row r="13" spans="1:7" s="80" customFormat="1">
      <c r="A13" s="300"/>
      <c r="B13" s="302"/>
      <c r="C13" s="304"/>
      <c r="D13" s="306"/>
      <c r="E13" s="100">
        <v>14</v>
      </c>
      <c r="F13" s="101">
        <v>2.4</v>
      </c>
      <c r="G13" s="102">
        <f t="shared" si="0"/>
        <v>33.6</v>
      </c>
    </row>
    <row r="14" spans="1:7" s="80" customFormat="1" ht="12.9" customHeight="1">
      <c r="A14" s="299">
        <v>4</v>
      </c>
      <c r="B14" s="301" t="s">
        <v>141</v>
      </c>
      <c r="C14" s="303" t="s">
        <v>53</v>
      </c>
      <c r="D14" s="305" t="s">
        <v>142</v>
      </c>
      <c r="E14" s="100">
        <v>2</v>
      </c>
      <c r="F14" s="101">
        <v>8</v>
      </c>
      <c r="G14" s="102">
        <f t="shared" si="0"/>
        <v>16</v>
      </c>
    </row>
    <row r="15" spans="1:7" s="80" customFormat="1" ht="12.9" customHeight="1">
      <c r="A15" s="300"/>
      <c r="B15" s="302"/>
      <c r="C15" s="304"/>
      <c r="D15" s="306"/>
      <c r="E15" s="100">
        <v>14</v>
      </c>
      <c r="F15" s="101">
        <v>2.4</v>
      </c>
      <c r="G15" s="102">
        <f t="shared" si="0"/>
        <v>33.6</v>
      </c>
    </row>
    <row r="16" spans="1:7" s="80" customFormat="1" ht="12.75" customHeight="1">
      <c r="A16" s="299">
        <v>5</v>
      </c>
      <c r="B16" s="301" t="s">
        <v>141</v>
      </c>
      <c r="C16" s="303" t="s">
        <v>53</v>
      </c>
      <c r="D16" s="305" t="s">
        <v>142</v>
      </c>
      <c r="E16" s="100">
        <v>2</v>
      </c>
      <c r="F16" s="101">
        <v>8</v>
      </c>
      <c r="G16" s="102">
        <f t="shared" si="0"/>
        <v>16</v>
      </c>
    </row>
    <row r="17" spans="1:9" s="80" customFormat="1">
      <c r="A17" s="300"/>
      <c r="B17" s="302"/>
      <c r="C17" s="304"/>
      <c r="D17" s="306"/>
      <c r="E17" s="100">
        <v>14</v>
      </c>
      <c r="F17" s="101">
        <v>2.4</v>
      </c>
      <c r="G17" s="102">
        <f t="shared" si="0"/>
        <v>33.6</v>
      </c>
    </row>
    <row r="18" spans="1:9" s="80" customFormat="1" ht="12.75" customHeight="1">
      <c r="A18" s="299">
        <v>6</v>
      </c>
      <c r="B18" s="301" t="s">
        <v>141</v>
      </c>
      <c r="C18" s="303" t="s">
        <v>53</v>
      </c>
      <c r="D18" s="305" t="s">
        <v>142</v>
      </c>
      <c r="E18" s="100">
        <v>2</v>
      </c>
      <c r="F18" s="101">
        <v>8</v>
      </c>
      <c r="G18" s="102">
        <f t="shared" si="0"/>
        <v>16</v>
      </c>
    </row>
    <row r="19" spans="1:9" s="80" customFormat="1">
      <c r="A19" s="300"/>
      <c r="B19" s="302"/>
      <c r="C19" s="304"/>
      <c r="D19" s="306"/>
      <c r="E19" s="100">
        <v>14</v>
      </c>
      <c r="F19" s="101">
        <v>2.4</v>
      </c>
      <c r="G19" s="102">
        <f t="shared" si="0"/>
        <v>33.6</v>
      </c>
    </row>
    <row r="20" spans="1:9" s="80" customFormat="1" ht="12.75" customHeight="1">
      <c r="A20" s="299">
        <v>7</v>
      </c>
      <c r="B20" s="301" t="s">
        <v>141</v>
      </c>
      <c r="C20" s="303" t="s">
        <v>99</v>
      </c>
      <c r="D20" s="305" t="s">
        <v>142</v>
      </c>
      <c r="E20" s="100">
        <v>2</v>
      </c>
      <c r="F20" s="101">
        <v>8</v>
      </c>
      <c r="G20" s="102">
        <f t="shared" si="0"/>
        <v>16</v>
      </c>
    </row>
    <row r="21" spans="1:9" s="80" customFormat="1">
      <c r="A21" s="300"/>
      <c r="B21" s="302"/>
      <c r="C21" s="304"/>
      <c r="D21" s="306"/>
      <c r="E21" s="100">
        <v>14</v>
      </c>
      <c r="F21" s="101">
        <v>2.4</v>
      </c>
      <c r="G21" s="102">
        <f t="shared" si="0"/>
        <v>33.6</v>
      </c>
    </row>
    <row r="22" spans="1:9" s="80" customFormat="1" ht="12.75" customHeight="1">
      <c r="A22" s="299">
        <v>8</v>
      </c>
      <c r="B22" s="301" t="s">
        <v>141</v>
      </c>
      <c r="C22" s="303" t="s">
        <v>53</v>
      </c>
      <c r="D22" s="305" t="s">
        <v>142</v>
      </c>
      <c r="E22" s="100">
        <v>2</v>
      </c>
      <c r="F22" s="101">
        <v>8</v>
      </c>
      <c r="G22" s="102">
        <f t="shared" si="0"/>
        <v>16</v>
      </c>
    </row>
    <row r="23" spans="1:9" s="80" customFormat="1">
      <c r="A23" s="300"/>
      <c r="B23" s="302"/>
      <c r="C23" s="304"/>
      <c r="D23" s="306"/>
      <c r="E23" s="100">
        <v>14</v>
      </c>
      <c r="F23" s="101">
        <v>2.4</v>
      </c>
      <c r="G23" s="102">
        <f t="shared" si="0"/>
        <v>33.6</v>
      </c>
    </row>
    <row r="24" spans="1:9" s="80" customFormat="1" ht="12.75" customHeight="1">
      <c r="A24" s="299">
        <v>9</v>
      </c>
      <c r="B24" s="301" t="s">
        <v>141</v>
      </c>
      <c r="C24" s="303" t="s">
        <v>53</v>
      </c>
      <c r="D24" s="305" t="s">
        <v>142</v>
      </c>
      <c r="E24" s="100">
        <v>2</v>
      </c>
      <c r="F24" s="101">
        <v>8</v>
      </c>
      <c r="G24" s="102">
        <f t="shared" si="0"/>
        <v>16</v>
      </c>
    </row>
    <row r="25" spans="1:9" s="80" customFormat="1">
      <c r="A25" s="300"/>
      <c r="B25" s="302"/>
      <c r="C25" s="304"/>
      <c r="D25" s="306"/>
      <c r="E25" s="100">
        <v>14</v>
      </c>
      <c r="F25" s="101">
        <v>2.4</v>
      </c>
      <c r="G25" s="102">
        <f t="shared" si="0"/>
        <v>33.6</v>
      </c>
    </row>
    <row r="26" spans="1:9" s="80" customFormat="1" ht="12.75" customHeight="1">
      <c r="A26" s="299">
        <v>10</v>
      </c>
      <c r="B26" s="301" t="s">
        <v>141</v>
      </c>
      <c r="C26" s="303" t="s">
        <v>53</v>
      </c>
      <c r="D26" s="305" t="s">
        <v>142</v>
      </c>
      <c r="E26" s="100">
        <v>2</v>
      </c>
      <c r="F26" s="101">
        <v>8</v>
      </c>
      <c r="G26" s="102">
        <f t="shared" si="0"/>
        <v>16</v>
      </c>
    </row>
    <row r="27" spans="1:9" s="80" customFormat="1">
      <c r="A27" s="300"/>
      <c r="B27" s="302"/>
      <c r="C27" s="304"/>
      <c r="D27" s="306"/>
      <c r="E27" s="100">
        <v>14</v>
      </c>
      <c r="F27" s="101">
        <v>2.4</v>
      </c>
      <c r="G27" s="102">
        <f t="shared" si="0"/>
        <v>33.6</v>
      </c>
    </row>
    <row r="28" spans="1:9" s="80" customFormat="1" ht="12.75" customHeight="1">
      <c r="A28" s="299">
        <v>11</v>
      </c>
      <c r="B28" s="301" t="s">
        <v>141</v>
      </c>
      <c r="C28" s="303" t="s">
        <v>53</v>
      </c>
      <c r="D28" s="305" t="s">
        <v>142</v>
      </c>
      <c r="E28" s="100">
        <v>2</v>
      </c>
      <c r="F28" s="101">
        <v>8</v>
      </c>
      <c r="G28" s="102">
        <f t="shared" si="0"/>
        <v>16</v>
      </c>
    </row>
    <row r="29" spans="1:9" s="80" customFormat="1">
      <c r="A29" s="300"/>
      <c r="B29" s="302"/>
      <c r="C29" s="304"/>
      <c r="D29" s="306"/>
      <c r="E29" s="100">
        <v>14</v>
      </c>
      <c r="F29" s="101">
        <v>2.4</v>
      </c>
      <c r="G29" s="102">
        <f t="shared" si="0"/>
        <v>33.6</v>
      </c>
    </row>
    <row r="30" spans="1:9" ht="11.25" customHeight="1">
      <c r="A30" s="299">
        <v>12</v>
      </c>
      <c r="B30" s="301" t="s">
        <v>141</v>
      </c>
      <c r="C30" s="303" t="s">
        <v>53</v>
      </c>
      <c r="D30" s="305" t="s">
        <v>142</v>
      </c>
      <c r="E30" s="100">
        <v>2</v>
      </c>
      <c r="F30" s="101">
        <v>8</v>
      </c>
      <c r="G30" s="102">
        <f t="shared" si="0"/>
        <v>16</v>
      </c>
      <c r="I30" s="80"/>
    </row>
    <row r="31" spans="1:9">
      <c r="A31" s="300"/>
      <c r="B31" s="302"/>
      <c r="C31" s="304"/>
      <c r="D31" s="306"/>
      <c r="E31" s="100">
        <v>14</v>
      </c>
      <c r="F31" s="101">
        <v>2.4</v>
      </c>
      <c r="G31" s="102">
        <f t="shared" si="0"/>
        <v>33.6</v>
      </c>
      <c r="I31" s="80"/>
    </row>
    <row r="32" spans="1:9" ht="12.9" customHeight="1">
      <c r="A32" s="299">
        <v>13</v>
      </c>
      <c r="B32" s="301" t="s">
        <v>141</v>
      </c>
      <c r="C32" s="303" t="s">
        <v>53</v>
      </c>
      <c r="D32" s="305" t="s">
        <v>142</v>
      </c>
      <c r="E32" s="100">
        <v>2</v>
      </c>
      <c r="F32" s="101">
        <v>8</v>
      </c>
      <c r="G32" s="102">
        <f t="shared" si="0"/>
        <v>16</v>
      </c>
      <c r="I32" s="80"/>
    </row>
    <row r="33" spans="1:9" ht="15" customHeight="1">
      <c r="A33" s="300"/>
      <c r="B33" s="302"/>
      <c r="C33" s="304"/>
      <c r="D33" s="306"/>
      <c r="E33" s="100">
        <v>14</v>
      </c>
      <c r="F33" s="101">
        <v>2.4</v>
      </c>
      <c r="G33" s="102">
        <f t="shared" si="0"/>
        <v>33.6</v>
      </c>
      <c r="I33" s="80"/>
    </row>
  </sheetData>
  <mergeCells count="54">
    <mergeCell ref="A20:A21"/>
    <mergeCell ref="B20:B21"/>
    <mergeCell ref="C20:C21"/>
    <mergeCell ref="D20:D21"/>
    <mergeCell ref="A26:A27"/>
    <mergeCell ref="B26:B27"/>
    <mergeCell ref="C26:C27"/>
    <mergeCell ref="D26:D27"/>
    <mergeCell ref="A28:A29"/>
    <mergeCell ref="B28:B29"/>
    <mergeCell ref="C28:C29"/>
    <mergeCell ref="D28:D29"/>
    <mergeCell ref="A22:A23"/>
    <mergeCell ref="B22:B23"/>
    <mergeCell ref="C22:C23"/>
    <mergeCell ref="D22:D23"/>
    <mergeCell ref="A24:A25"/>
    <mergeCell ref="B24:B25"/>
    <mergeCell ref="C24:C25"/>
    <mergeCell ref="D24:D25"/>
    <mergeCell ref="A10:A11"/>
    <mergeCell ref="B10:B11"/>
    <mergeCell ref="C10:C11"/>
    <mergeCell ref="D10:D11"/>
    <mergeCell ref="A12:A13"/>
    <mergeCell ref="B12:B13"/>
    <mergeCell ref="C12:C13"/>
    <mergeCell ref="D12:D13"/>
    <mergeCell ref="A18:A19"/>
    <mergeCell ref="B18:B19"/>
    <mergeCell ref="C18:C19"/>
    <mergeCell ref="D18:D19"/>
    <mergeCell ref="A14:A15"/>
    <mergeCell ref="B14:B15"/>
    <mergeCell ref="C14:C15"/>
    <mergeCell ref="D14:D15"/>
    <mergeCell ref="A16:A17"/>
    <mergeCell ref="B16:B17"/>
    <mergeCell ref="C16:C17"/>
    <mergeCell ref="D16:D17"/>
    <mergeCell ref="A3:G3"/>
    <mergeCell ref="A6:F6"/>
    <mergeCell ref="A8:A9"/>
    <mergeCell ref="B8:B9"/>
    <mergeCell ref="C8:C9"/>
    <mergeCell ref="D8:D9"/>
    <mergeCell ref="A30:A31"/>
    <mergeCell ref="B30:B31"/>
    <mergeCell ref="C30:C31"/>
    <mergeCell ref="D30:D31"/>
    <mergeCell ref="A32:A33"/>
    <mergeCell ref="B32:B33"/>
    <mergeCell ref="C32:C33"/>
    <mergeCell ref="D32:D33"/>
  </mergeCells>
  <pageMargins left="0.70866141732283472" right="0.70866141732283472" top="0.74803149606299213" bottom="0.74803149606299213" header="0.31496062992125984" footer="0.31496062992125984"/>
  <pageSetup paperSize="9" scale="71" fitToHeight="0" orientation="portrait"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29"/>
  <sheetViews>
    <sheetView zoomScaleNormal="100" workbookViewId="0">
      <selection activeCell="E6" sqref="E6"/>
    </sheetView>
  </sheetViews>
  <sheetFormatPr defaultColWidth="12.5546875" defaultRowHeight="13.8"/>
  <cols>
    <col min="1" max="1" width="16.6640625" style="103" customWidth="1"/>
    <col min="2" max="2" width="25.5546875" style="104" customWidth="1"/>
    <col min="3" max="3" width="21" style="103" customWidth="1"/>
    <col min="4" max="4" width="17.5546875" style="103" customWidth="1"/>
    <col min="5" max="5" width="18.109375" style="104" customWidth="1"/>
    <col min="6" max="6" width="19.109375" style="104" customWidth="1"/>
    <col min="7" max="16384" width="12.5546875" style="104"/>
  </cols>
  <sheetData>
    <row r="1" spans="1:9" ht="21" customHeight="1">
      <c r="F1" s="160" t="s">
        <v>176</v>
      </c>
    </row>
    <row r="2" spans="1:9" ht="21" customHeight="1">
      <c r="A2" s="161" t="s">
        <v>136</v>
      </c>
      <c r="F2" s="160"/>
      <c r="I2" s="161"/>
    </row>
    <row r="3" spans="1:9" ht="56.25" customHeight="1">
      <c r="A3" s="310" t="s">
        <v>175</v>
      </c>
      <c r="B3" s="310"/>
      <c r="C3" s="310"/>
      <c r="D3" s="310"/>
      <c r="E3" s="310"/>
      <c r="F3" s="310"/>
    </row>
    <row r="4" spans="1:9" ht="10.5" customHeight="1"/>
    <row r="5" spans="1:9" s="103" customFormat="1" ht="51.75" customHeight="1">
      <c r="A5" s="105" t="s">
        <v>109</v>
      </c>
      <c r="B5" s="105" t="s">
        <v>110</v>
      </c>
      <c r="C5" s="106" t="s">
        <v>111</v>
      </c>
      <c r="D5" s="106" t="s">
        <v>112</v>
      </c>
      <c r="E5" s="107" t="s">
        <v>113</v>
      </c>
      <c r="F5" s="106" t="s">
        <v>114</v>
      </c>
    </row>
    <row r="6" spans="1:9" s="103" customFormat="1" ht="21.75" customHeight="1">
      <c r="A6" s="311" t="s">
        <v>115</v>
      </c>
      <c r="B6" s="312"/>
      <c r="C6" s="157">
        <f>ROUNDUP(SUM(C8:C29),2)</f>
        <v>82</v>
      </c>
      <c r="D6" s="158">
        <f>ROUNDUP(SUM(D8:D29),2)</f>
        <v>77201</v>
      </c>
      <c r="E6" s="159">
        <f>ROUNDUP(SUM(E8:E29),2)</f>
        <v>5680.74</v>
      </c>
      <c r="F6" s="159">
        <f>ROUNDUP(SUM(F8:F29),2)</f>
        <v>7344.26</v>
      </c>
    </row>
    <row r="7" spans="1:9" s="103" customFormat="1" ht="22.5" hidden="1" customHeight="1">
      <c r="A7" s="313" t="s">
        <v>108</v>
      </c>
      <c r="B7" s="314"/>
      <c r="C7" s="314"/>
      <c r="D7" s="108"/>
      <c r="E7" s="108"/>
      <c r="F7" s="109"/>
    </row>
    <row r="8" spans="1:9" s="115" customFormat="1" hidden="1">
      <c r="A8" s="110"/>
      <c r="B8" s="111"/>
      <c r="C8" s="112"/>
      <c r="D8" s="199"/>
      <c r="E8" s="113"/>
      <c r="F8" s="114"/>
    </row>
    <row r="9" spans="1:9" s="115" customFormat="1" hidden="1">
      <c r="A9" s="116"/>
      <c r="B9" s="111"/>
      <c r="C9" s="117"/>
      <c r="D9" s="200"/>
      <c r="E9" s="118"/>
      <c r="F9" s="119"/>
    </row>
    <row r="10" spans="1:9" s="115" customFormat="1" hidden="1">
      <c r="A10" s="116"/>
      <c r="B10" s="111"/>
      <c r="C10" s="117"/>
      <c r="D10" s="200"/>
      <c r="E10" s="118"/>
      <c r="F10" s="119"/>
    </row>
    <row r="11" spans="1:9" ht="18.75" customHeight="1">
      <c r="A11" s="313" t="s">
        <v>117</v>
      </c>
      <c r="B11" s="314"/>
      <c r="C11" s="314"/>
      <c r="D11" s="108"/>
      <c r="E11" s="108"/>
      <c r="F11" s="109"/>
    </row>
    <row r="12" spans="1:9">
      <c r="A12" s="120">
        <v>1</v>
      </c>
      <c r="B12" s="121" t="s">
        <v>118</v>
      </c>
      <c r="C12" s="122">
        <v>1</v>
      </c>
      <c r="D12" s="201">
        <v>259</v>
      </c>
      <c r="E12" s="204">
        <v>26.16</v>
      </c>
      <c r="F12" s="205">
        <v>33.479999999999997</v>
      </c>
    </row>
    <row r="13" spans="1:9">
      <c r="A13" s="120">
        <f>A12+1</f>
        <v>2</v>
      </c>
      <c r="B13" s="123" t="s">
        <v>119</v>
      </c>
      <c r="C13" s="122">
        <v>1</v>
      </c>
      <c r="D13" s="201">
        <v>433</v>
      </c>
      <c r="E13" s="204">
        <v>30.31</v>
      </c>
      <c r="F13" s="205">
        <v>38.799999999999997</v>
      </c>
    </row>
    <row r="14" spans="1:9">
      <c r="A14" s="120">
        <f t="shared" ref="A14:A29" si="0">A13+1</f>
        <v>3</v>
      </c>
      <c r="B14" s="123" t="s">
        <v>120</v>
      </c>
      <c r="C14" s="122">
        <v>8</v>
      </c>
      <c r="D14" s="201">
        <v>2859</v>
      </c>
      <c r="E14" s="204">
        <v>164.97</v>
      </c>
      <c r="F14" s="205">
        <v>220.72</v>
      </c>
    </row>
    <row r="15" spans="1:9">
      <c r="A15" s="120">
        <f t="shared" si="0"/>
        <v>4</v>
      </c>
      <c r="B15" s="123" t="s">
        <v>116</v>
      </c>
      <c r="C15" s="122">
        <v>39</v>
      </c>
      <c r="D15" s="201">
        <v>38485</v>
      </c>
      <c r="E15" s="204">
        <v>2651.74</v>
      </c>
      <c r="F15" s="205">
        <v>3394.17</v>
      </c>
    </row>
    <row r="16" spans="1:9">
      <c r="A16" s="120">
        <f t="shared" si="0"/>
        <v>5</v>
      </c>
      <c r="B16" s="123" t="s">
        <v>121</v>
      </c>
      <c r="C16" s="122">
        <v>2</v>
      </c>
      <c r="D16" s="201">
        <v>995</v>
      </c>
      <c r="E16" s="204">
        <v>63.62</v>
      </c>
      <c r="F16" s="205">
        <v>81.44</v>
      </c>
    </row>
    <row r="17" spans="1:6">
      <c r="A17" s="120">
        <f t="shared" si="0"/>
        <v>6</v>
      </c>
      <c r="B17" s="123" t="s">
        <v>122</v>
      </c>
      <c r="C17" s="122">
        <v>5</v>
      </c>
      <c r="D17" s="201">
        <v>1457</v>
      </c>
      <c r="E17" s="204">
        <v>97.37</v>
      </c>
      <c r="F17" s="205">
        <v>124.64</v>
      </c>
    </row>
    <row r="18" spans="1:6">
      <c r="A18" s="120">
        <f t="shared" si="0"/>
        <v>7</v>
      </c>
      <c r="B18" s="123" t="s">
        <v>123</v>
      </c>
      <c r="C18" s="122">
        <v>2</v>
      </c>
      <c r="D18" s="201">
        <v>3882</v>
      </c>
      <c r="E18" s="204">
        <v>219.14</v>
      </c>
      <c r="F18" s="205">
        <v>280.5</v>
      </c>
    </row>
    <row r="19" spans="1:6">
      <c r="A19" s="120">
        <f t="shared" si="0"/>
        <v>8</v>
      </c>
      <c r="B19" s="123" t="s">
        <v>148</v>
      </c>
      <c r="C19" s="122">
        <v>2</v>
      </c>
      <c r="D19" s="201">
        <v>1842</v>
      </c>
      <c r="E19" s="204">
        <v>174.99</v>
      </c>
      <c r="F19" s="205">
        <v>223.99</v>
      </c>
    </row>
    <row r="20" spans="1:6">
      <c r="A20" s="120">
        <f t="shared" si="0"/>
        <v>9</v>
      </c>
      <c r="B20" s="123" t="s">
        <v>124</v>
      </c>
      <c r="C20" s="122">
        <v>4</v>
      </c>
      <c r="D20" s="201">
        <v>8812</v>
      </c>
      <c r="E20" s="204">
        <v>660.31</v>
      </c>
      <c r="F20" s="205">
        <v>845.2</v>
      </c>
    </row>
    <row r="21" spans="1:6">
      <c r="A21" s="120">
        <f t="shared" si="0"/>
        <v>10</v>
      </c>
      <c r="B21" s="123" t="s">
        <v>125</v>
      </c>
      <c r="C21" s="122">
        <v>3</v>
      </c>
      <c r="D21" s="201">
        <v>3564</v>
      </c>
      <c r="E21" s="204">
        <v>240.7</v>
      </c>
      <c r="F21" s="205">
        <v>308.10000000000002</v>
      </c>
    </row>
    <row r="22" spans="1:6">
      <c r="A22" s="120">
        <f t="shared" si="0"/>
        <v>11</v>
      </c>
      <c r="B22" s="123" t="s">
        <v>126</v>
      </c>
      <c r="C22" s="122">
        <v>4</v>
      </c>
      <c r="D22" s="201">
        <v>4579</v>
      </c>
      <c r="E22" s="204">
        <v>402.82</v>
      </c>
      <c r="F22" s="205">
        <v>515.61</v>
      </c>
    </row>
    <row r="23" spans="1:6">
      <c r="A23" s="120">
        <f t="shared" si="0"/>
        <v>12</v>
      </c>
      <c r="B23" s="123" t="s">
        <v>149</v>
      </c>
      <c r="C23" s="122">
        <v>1</v>
      </c>
      <c r="D23" s="201">
        <v>201</v>
      </c>
      <c r="E23" s="204">
        <v>10.65</v>
      </c>
      <c r="F23" s="205">
        <v>13.63</v>
      </c>
    </row>
    <row r="24" spans="1:6">
      <c r="A24" s="120">
        <f t="shared" si="0"/>
        <v>13</v>
      </c>
      <c r="B24" s="123" t="s">
        <v>150</v>
      </c>
      <c r="C24" s="122">
        <v>3</v>
      </c>
      <c r="D24" s="201">
        <v>575</v>
      </c>
      <c r="E24" s="204">
        <v>34.630000000000003</v>
      </c>
      <c r="F24" s="205">
        <v>49.87</v>
      </c>
    </row>
    <row r="25" spans="1:6">
      <c r="A25" s="120">
        <f t="shared" si="0"/>
        <v>14</v>
      </c>
      <c r="B25" s="123" t="s">
        <v>127</v>
      </c>
      <c r="C25" s="122">
        <v>3</v>
      </c>
      <c r="D25" s="201">
        <v>1748</v>
      </c>
      <c r="E25" s="204">
        <v>114.76</v>
      </c>
      <c r="F25" s="205">
        <v>165.25</v>
      </c>
    </row>
    <row r="26" spans="1:6">
      <c r="A26" s="120">
        <f t="shared" si="0"/>
        <v>15</v>
      </c>
      <c r="B26" s="125" t="s">
        <v>151</v>
      </c>
      <c r="C26" s="122">
        <v>1</v>
      </c>
      <c r="D26" s="201">
        <v>1333</v>
      </c>
      <c r="E26" s="204">
        <v>155.96</v>
      </c>
      <c r="F26" s="205">
        <v>199.63</v>
      </c>
    </row>
    <row r="27" spans="1:6">
      <c r="A27" s="120">
        <f t="shared" si="0"/>
        <v>16</v>
      </c>
      <c r="B27" s="195" t="s">
        <v>128</v>
      </c>
      <c r="C27" s="122">
        <v>1</v>
      </c>
      <c r="D27" s="201">
        <v>3957</v>
      </c>
      <c r="E27" s="204">
        <v>368.52</v>
      </c>
      <c r="F27" s="205">
        <v>471.71</v>
      </c>
    </row>
    <row r="28" spans="1:6">
      <c r="A28" s="120">
        <f t="shared" si="0"/>
        <v>17</v>
      </c>
      <c r="B28" s="124" t="s">
        <v>129</v>
      </c>
      <c r="C28" s="122">
        <v>1</v>
      </c>
      <c r="D28" s="201">
        <v>204</v>
      </c>
      <c r="E28" s="204">
        <v>17.34</v>
      </c>
      <c r="F28" s="205">
        <v>22.2</v>
      </c>
    </row>
    <row r="29" spans="1:6">
      <c r="A29" s="203">
        <f t="shared" si="0"/>
        <v>18</v>
      </c>
      <c r="B29" s="198" t="s">
        <v>130</v>
      </c>
      <c r="C29" s="126">
        <v>1</v>
      </c>
      <c r="D29" s="202">
        <v>2016</v>
      </c>
      <c r="E29" s="206">
        <v>246.75</v>
      </c>
      <c r="F29" s="207">
        <v>355.32</v>
      </c>
    </row>
  </sheetData>
  <mergeCells count="4">
    <mergeCell ref="A3:F3"/>
    <mergeCell ref="A6:B6"/>
    <mergeCell ref="A7:C7"/>
    <mergeCell ref="A11:C11"/>
  </mergeCells>
  <pageMargins left="0.70866141732283472" right="0.70866141732283472" top="0.74803149606299213" bottom="0.74803149606299213" header="0.31496062992125984" footer="0.31496062992125984"/>
  <pageSetup paperSize="9" scale="73" fitToHeight="0"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15</vt:i4>
      </vt:variant>
    </vt:vector>
  </HeadingPairs>
  <TitlesOfParts>
    <vt:vector size="23" baseType="lpstr">
      <vt:lpstr>VP maijs</vt:lpstr>
      <vt:lpstr>1.tabula</vt:lpstr>
      <vt:lpstr>2.tabula</vt:lpstr>
      <vt:lpstr> 3.tabula</vt:lpstr>
      <vt:lpstr>4.tabula</vt:lpstr>
      <vt:lpstr>5.tabula</vt:lpstr>
      <vt:lpstr>6.tabula</vt:lpstr>
      <vt:lpstr>7.tabula</vt:lpstr>
      <vt:lpstr>' 3.tabula'!Print_Area</vt:lpstr>
      <vt:lpstr>'1.tabula'!Print_Area</vt:lpstr>
      <vt:lpstr>'2.tabula'!Print_Area</vt:lpstr>
      <vt:lpstr>'4.tabula'!Print_Area</vt:lpstr>
      <vt:lpstr>'5.tabula'!Print_Area</vt:lpstr>
      <vt:lpstr>'6.tabula'!Print_Area</vt:lpstr>
      <vt:lpstr>'VP maijs'!Print_Area</vt:lpstr>
      <vt:lpstr>' 3.tabula'!Print_Titles</vt:lpstr>
      <vt:lpstr>'1.tabula'!Print_Titles</vt:lpstr>
      <vt:lpstr>'2.tabula'!Print_Titles</vt:lpstr>
      <vt:lpstr>'4.tabula'!Print_Titles</vt:lpstr>
      <vt:lpstr>'5.tabula'!Print_Titles</vt:lpstr>
      <vt:lpstr>'6.tabula'!Print_Titles</vt:lpstr>
      <vt:lpstr>'7.tabula'!Print_Titles</vt:lpstr>
      <vt:lpstr>'VP maijs'!Print_Titles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Inga Ošiņa</cp:lastModifiedBy>
  <cp:lastPrinted>2023-06-27T10:23:44Z</cp:lastPrinted>
  <dcterms:created xsi:type="dcterms:W3CDTF">2021-01-18T07:02:06Z</dcterms:created>
  <dcterms:modified xsi:type="dcterms:W3CDTF">2023-07-04T11:54:03Z</dcterms:modified>
</cp:coreProperties>
</file>