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4_5_6_pieskirumi\2022_pieprasijums\291122\"/>
    </mc:Choice>
  </mc:AlternateContent>
  <xr:revisionPtr revIDLastSave="0" documentId="8_{08A8DC91-9EA1-42B4-89DB-2A599CAAAB53}" xr6:coauthVersionLast="47" xr6:coauthVersionMax="47" xr10:uidLastSave="{00000000-0000-0000-0000-000000000000}"/>
  <bookViews>
    <workbookView xWindow="-120" yWindow="-120" windowWidth="29040" windowHeight="15840" tabRatio="970" xr2:uid="{00000000-000D-0000-FFFF-FFFF00000000}"/>
  </bookViews>
  <sheets>
    <sheet name="Kopsavilkums" sheetId="77" r:id="rId1"/>
    <sheet name="R.2.sl_799" sheetId="104" r:id="rId2"/>
    <sheet name="Jelg_799" sheetId="99" r:id="rId3"/>
    <sheet name="Jekabp_899" sheetId="102" r:id="rId4"/>
    <sheet name="Liepāj_899" sheetId="103" r:id="rId5"/>
    <sheet name="R.2.sl_899" sheetId="101" r:id="rId6"/>
  </sheets>
  <externalReferences>
    <externalReference r:id="rId7"/>
    <externalReference r:id="rId8"/>
  </externalReferences>
  <definedNames>
    <definedName name="_xlnm._FilterDatabase" localSheetId="0" hidden="1">Kopsavilkums!$A$6:$S$6</definedName>
    <definedName name="_xlnm.Print_Area" localSheetId="2">Jelg_799!$A$4:$J$44</definedName>
    <definedName name="_xlnm.Print_Area" localSheetId="0">Kopsavilkums!$A$1:$S$73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0" i="77" l="1"/>
  <c r="S41" i="77"/>
  <c r="S42" i="77"/>
  <c r="S43" i="77"/>
  <c r="S44" i="77"/>
  <c r="S45" i="77"/>
  <c r="S46" i="77"/>
  <c r="S40" i="77"/>
  <c r="S11" i="77"/>
  <c r="S10" i="77"/>
  <c r="S61" i="77"/>
  <c r="S63" i="77"/>
  <c r="S64" i="77"/>
  <c r="S65" i="77"/>
  <c r="S66" i="77"/>
  <c r="S67" i="77"/>
  <c r="S68" i="77"/>
  <c r="S70" i="77"/>
  <c r="S71" i="77"/>
  <c r="S72" i="77"/>
  <c r="S39" i="77"/>
  <c r="S19" i="77"/>
  <c r="S20" i="77"/>
  <c r="S21" i="77"/>
  <c r="S22" i="77"/>
  <c r="S23" i="77"/>
  <c r="S24" i="77"/>
  <c r="S25" i="77"/>
  <c r="S26" i="77"/>
  <c r="S27" i="77"/>
  <c r="S28" i="77"/>
  <c r="S29" i="77"/>
  <c r="S30" i="77"/>
  <c r="S31" i="77"/>
  <c r="S32" i="77"/>
  <c r="S33" i="77"/>
  <c r="S34" i="77"/>
  <c r="S35" i="77"/>
  <c r="S36" i="77"/>
  <c r="S37" i="77"/>
  <c r="S38" i="77"/>
  <c r="S18" i="77"/>
  <c r="S17" i="77"/>
  <c r="S16" i="77"/>
  <c r="S15" i="77"/>
  <c r="S12" i="77"/>
  <c r="S13" i="77"/>
  <c r="O73" i="77"/>
  <c r="S73" i="77" s="1"/>
  <c r="O69" i="77"/>
  <c r="S69" i="77" s="1"/>
  <c r="O62" i="77"/>
  <c r="O59" i="77" s="1"/>
  <c r="O39" i="77"/>
  <c r="O17" i="77"/>
  <c r="O14" i="77"/>
  <c r="O10" i="77"/>
  <c r="S59" i="77" l="1"/>
  <c r="O8" i="77"/>
  <c r="S8" i="77" s="1"/>
  <c r="O9" i="77"/>
  <c r="S62" i="77"/>
  <c r="S14" i="77"/>
  <c r="S9" i="77"/>
  <c r="O7" i="77" l="1"/>
  <c r="S7" i="77" s="1"/>
  <c r="B101" i="104"/>
  <c r="B96" i="104"/>
  <c r="I69" i="104"/>
  <c r="G40" i="104"/>
  <c r="G27" i="104"/>
  <c r="G26" i="104"/>
  <c r="I14" i="104"/>
  <c r="G14" i="104"/>
  <c r="C14" i="104"/>
  <c r="G9" i="104"/>
  <c r="G8" i="104"/>
  <c r="B102" i="104" s="1"/>
  <c r="G7" i="104"/>
  <c r="G6" i="104"/>
  <c r="G5" i="104"/>
  <c r="G4" i="104"/>
  <c r="G3" i="104"/>
  <c r="B98" i="104" s="1"/>
  <c r="P64" i="77"/>
  <c r="P20" i="77"/>
  <c r="C43" i="103" l="1"/>
  <c r="J8" i="103"/>
  <c r="J7" i="103"/>
  <c r="J6" i="103"/>
  <c r="J5" i="103"/>
  <c r="J4" i="103"/>
  <c r="L37" i="103"/>
  <c r="L15" i="103"/>
  <c r="L16" i="103"/>
  <c r="L17" i="103"/>
  <c r="L18" i="103"/>
  <c r="L19" i="103"/>
  <c r="L20" i="103"/>
  <c r="L21" i="103"/>
  <c r="L22" i="103"/>
  <c r="L23" i="103"/>
  <c r="L24" i="103"/>
  <c r="L25" i="103"/>
  <c r="L26" i="103"/>
  <c r="L28" i="103"/>
  <c r="L29" i="103"/>
  <c r="L32" i="103"/>
  <c r="L33" i="103"/>
  <c r="L34" i="103"/>
  <c r="L14" i="103"/>
  <c r="J13" i="103"/>
  <c r="F13" i="103"/>
  <c r="E13" i="103"/>
  <c r="D13" i="103"/>
  <c r="J3" i="103"/>
  <c r="C42" i="103" s="1"/>
  <c r="L13" i="103" l="1"/>
  <c r="B35" i="102" l="1"/>
  <c r="P19" i="77"/>
  <c r="B34" i="102"/>
  <c r="B39" i="102"/>
  <c r="G16" i="102"/>
  <c r="H11" i="102"/>
  <c r="H9" i="102" l="1"/>
  <c r="B38" i="102"/>
  <c r="H10" i="102"/>
  <c r="I26" i="102"/>
  <c r="I17" i="102"/>
  <c r="I16" i="102" s="1"/>
  <c r="C16" i="102"/>
  <c r="H8" i="102"/>
  <c r="B37" i="102" s="1"/>
  <c r="H7" i="102"/>
  <c r="B36" i="102" s="1"/>
  <c r="H6" i="102"/>
  <c r="H5" i="102"/>
  <c r="H4" i="102"/>
  <c r="H3" i="102"/>
  <c r="B32" i="102" l="1"/>
  <c r="P61" i="77" l="1"/>
  <c r="B36" i="101"/>
  <c r="G8" i="101"/>
  <c r="G7" i="101"/>
  <c r="B35" i="101"/>
  <c r="B33" i="101"/>
  <c r="B32" i="101"/>
  <c r="I13" i="101"/>
  <c r="G13" i="101"/>
  <c r="C13" i="101"/>
  <c r="G6" i="101"/>
  <c r="B34" i="101" s="1"/>
  <c r="G5" i="101"/>
  <c r="G4" i="101"/>
  <c r="G3" i="101"/>
  <c r="B53" i="99" l="1"/>
  <c r="P59" i="77"/>
  <c r="P39" i="77"/>
  <c r="P17" i="77"/>
  <c r="P14" i="77"/>
  <c r="G15" i="99"/>
  <c r="G10" i="99"/>
  <c r="P11" i="77" l="1"/>
  <c r="P9" i="77" l="1"/>
  <c r="P8" i="77"/>
  <c r="P7" i="77" l="1"/>
  <c r="B52" i="99" l="1"/>
  <c r="G9" i="99"/>
  <c r="G8" i="99"/>
  <c r="G7" i="99"/>
  <c r="I15" i="99"/>
  <c r="C15" i="99"/>
  <c r="B15" i="99"/>
  <c r="B51" i="99"/>
  <c r="G6" i="99"/>
  <c r="G5" i="99"/>
  <c r="G4" i="99"/>
  <c r="G3" i="99"/>
  <c r="B50" i="99" l="1"/>
  <c r="B49" i="99"/>
  <c r="B47" i="99"/>
  <c r="K59" i="77" l="1"/>
  <c r="K39" i="77"/>
  <c r="K17" i="77"/>
  <c r="K7" i="77" s="1"/>
  <c r="J17" i="77"/>
  <c r="G18" i="77" l="1"/>
  <c r="L7" i="77" l="1"/>
  <c r="E8" i="77" l="1"/>
  <c r="F8" i="77"/>
  <c r="J8" i="77"/>
  <c r="I8" i="77"/>
  <c r="I14" i="77"/>
  <c r="J14" i="77"/>
  <c r="Q14" i="77"/>
  <c r="R14" i="77"/>
  <c r="I9" i="77"/>
  <c r="J9" i="77"/>
  <c r="Q9" i="77"/>
  <c r="R9" i="77"/>
  <c r="H14" i="77"/>
  <c r="H9" i="77"/>
  <c r="F14" i="77"/>
  <c r="F9" i="77"/>
  <c r="D8" i="77"/>
  <c r="D14" i="77"/>
  <c r="D9" i="77"/>
  <c r="E14" i="77"/>
  <c r="E9" i="77"/>
  <c r="H8" i="77" l="1"/>
  <c r="F61" i="77"/>
  <c r="G62" i="77"/>
  <c r="G63" i="77"/>
  <c r="G64" i="77"/>
  <c r="G65" i="77"/>
  <c r="G66" i="77"/>
  <c r="G67" i="77"/>
  <c r="G68" i="77"/>
  <c r="G69" i="77"/>
  <c r="G70" i="77"/>
  <c r="G71" i="77"/>
  <c r="G72" i="77"/>
  <c r="G73" i="77"/>
  <c r="G60" i="77"/>
  <c r="F39" i="77"/>
  <c r="G61" i="77" l="1"/>
  <c r="F59" i="77"/>
  <c r="F7" i="77" s="1"/>
  <c r="G59" i="77" l="1"/>
  <c r="G15" i="77"/>
  <c r="G20" i="77"/>
  <c r="G41" i="77"/>
  <c r="G42" i="77"/>
  <c r="G43" i="77"/>
  <c r="G44" i="77"/>
  <c r="G45" i="77"/>
  <c r="G46" i="77"/>
  <c r="G40" i="77"/>
  <c r="G25" i="77"/>
  <c r="G19" i="77"/>
  <c r="G21" i="77"/>
  <c r="G23" i="77"/>
  <c r="G24" i="77"/>
  <c r="G26" i="77"/>
  <c r="G27" i="77"/>
  <c r="G28" i="77"/>
  <c r="G29" i="77"/>
  <c r="G30" i="77"/>
  <c r="G31" i="77"/>
  <c r="G32" i="77"/>
  <c r="G33" i="77"/>
  <c r="G34" i="77"/>
  <c r="G35" i="77"/>
  <c r="G36" i="77"/>
  <c r="G37" i="77"/>
  <c r="G38" i="77"/>
  <c r="G16" i="77"/>
  <c r="G10" i="77"/>
  <c r="G11" i="77"/>
  <c r="G12" i="77"/>
  <c r="G13" i="77"/>
  <c r="F17" i="77"/>
  <c r="E22" i="77"/>
  <c r="E17" i="77" s="1"/>
  <c r="E39" i="77"/>
  <c r="E7" i="77" l="1"/>
  <c r="G9" i="77"/>
  <c r="G14" i="77"/>
  <c r="G8" i="77"/>
  <c r="G22" i="77"/>
  <c r="G17" i="77" l="1"/>
  <c r="I17" i="77"/>
  <c r="I39" i="77"/>
  <c r="J59" i="77" l="1"/>
  <c r="J39" i="77" l="1"/>
  <c r="J7" i="77" s="1"/>
  <c r="D52" i="77" l="1"/>
  <c r="D56" i="77"/>
  <c r="D48" i="77"/>
  <c r="S56" i="77"/>
  <c r="G56" i="77"/>
  <c r="E56" i="77"/>
  <c r="S52" i="77"/>
  <c r="S48" i="77" s="1"/>
  <c r="G52" i="77"/>
  <c r="G48" i="77" s="1"/>
  <c r="E52" i="77"/>
  <c r="E48" i="77" s="1"/>
  <c r="I7" i="77" l="1"/>
  <c r="D47" i="77"/>
  <c r="D39" i="77"/>
  <c r="D22" i="77"/>
  <c r="D17" i="77" s="1"/>
  <c r="D7" i="77" l="1"/>
  <c r="G39" i="77"/>
  <c r="G7" i="77" l="1"/>
</calcChain>
</file>

<file path=xl/sharedStrings.xml><?xml version="1.0" encoding="utf-8"?>
<sst xmlns="http://schemas.openxmlformats.org/spreadsheetml/2006/main" count="1007" uniqueCount="608">
  <si>
    <t>Summa</t>
  </si>
  <si>
    <t>Jēkabpils RS</t>
  </si>
  <si>
    <t>Jelgavas PS</t>
  </si>
  <si>
    <t>Liepājas RS</t>
  </si>
  <si>
    <t>Nr.</t>
  </si>
  <si>
    <t>datums</t>
  </si>
  <si>
    <t>KOPĀ, t.sk.</t>
  </si>
  <si>
    <t>Rēzeknes sl</t>
  </si>
  <si>
    <t>Ziemeļkurzemes RS</t>
  </si>
  <si>
    <t>Ārstniecības iestāde</t>
  </si>
  <si>
    <t>Rīgas 2.slimnīca</t>
  </si>
  <si>
    <t>29.12.2021.</t>
  </si>
  <si>
    <t>2022.gada summa</t>
  </si>
  <si>
    <t>Vidzemes slimnīca</t>
  </si>
  <si>
    <t>Priekules slimnīca</t>
  </si>
  <si>
    <t>Alūksnes slimnīca</t>
  </si>
  <si>
    <t>Cēsu slimnīca</t>
  </si>
  <si>
    <t>Preiļu slimnīca</t>
  </si>
  <si>
    <t>Jūrmalas slimnīca</t>
  </si>
  <si>
    <t>Aizkraukles sl.</t>
  </si>
  <si>
    <t>Sanare KRC Jaunķemeri</t>
  </si>
  <si>
    <t>Irlavas SKS</t>
  </si>
  <si>
    <t>Tukuma slimnīca</t>
  </si>
  <si>
    <t>30.12.2021.</t>
  </si>
  <si>
    <t>NVD-9/200-2021</t>
  </si>
  <si>
    <t>NVD-9/205-2021</t>
  </si>
  <si>
    <t>NVD-9/237-2021</t>
  </si>
  <si>
    <t>NVD-9/221-2021</t>
  </si>
  <si>
    <t>22.12.2021.</t>
  </si>
  <si>
    <t>NVD-9/216-2021</t>
  </si>
  <si>
    <t>27.12.2021.</t>
  </si>
  <si>
    <t>NVD-9/209-2021</t>
  </si>
  <si>
    <t>Limbažu slimnīca</t>
  </si>
  <si>
    <t>23.12.2021.</t>
  </si>
  <si>
    <t>NVD-9/224-2021</t>
  </si>
  <si>
    <t>NVD-9/211-2021</t>
  </si>
  <si>
    <t>NVD-9/207-2021</t>
  </si>
  <si>
    <t>NVD-9/208-2021</t>
  </si>
  <si>
    <t>NVD-9/220-2021</t>
  </si>
  <si>
    <t>NVD-9/204-2021</t>
  </si>
  <si>
    <t>28.12.2021.</t>
  </si>
  <si>
    <t>NVD-9/231-2021</t>
  </si>
  <si>
    <t>NVD-9/222-2021</t>
  </si>
  <si>
    <t>NVD-9/218-2021</t>
  </si>
  <si>
    <t>NVD-9/206-2021</t>
  </si>
  <si>
    <t>NVD-9/214-2021</t>
  </si>
  <si>
    <t>NVD-9/203-2021</t>
  </si>
  <si>
    <t xml:space="preserve">Informācija par finanšu līdzekļu izlietojumu </t>
  </si>
  <si>
    <t xml:space="preserve">Plānotais finansējums </t>
  </si>
  <si>
    <t>Pozīcijas nosaukums</t>
  </si>
  <si>
    <t>Skaits</t>
  </si>
  <si>
    <t>Plānotā summa (ar PVN), EUR</t>
  </si>
  <si>
    <t xml:space="preserve">Pavadzīme </t>
  </si>
  <si>
    <t xml:space="preserve">Maksājuma uzdevums </t>
  </si>
  <si>
    <t>Komentārs par izpildes progresu</t>
  </si>
  <si>
    <t>Pavadzīmes  Nr.</t>
  </si>
  <si>
    <t>Datums</t>
  </si>
  <si>
    <t>Piegādātājs</t>
  </si>
  <si>
    <t>Summa ( ar PVN) EUR</t>
  </si>
  <si>
    <t>08.12.2021.</t>
  </si>
  <si>
    <t>Rīgas 1.slimnīca</t>
  </si>
  <si>
    <t>NVD-9/234-2021</t>
  </si>
  <si>
    <t>NVD-9/187-2021</t>
  </si>
  <si>
    <t>17.03.2021.</t>
  </si>
  <si>
    <t>NVD-2/131-2021</t>
  </si>
  <si>
    <t>NVD-9/195-2021</t>
  </si>
  <si>
    <t>NVD-9/201-2021</t>
  </si>
  <si>
    <t>Saldus MC</t>
  </si>
  <si>
    <t>NVD-9/227-2021</t>
  </si>
  <si>
    <t>Ludzas MC</t>
  </si>
  <si>
    <t>NVD-9/226-2021</t>
  </si>
  <si>
    <t>Latvijas Jūras MC</t>
  </si>
  <si>
    <t>NVD-9/228-2021</t>
  </si>
  <si>
    <t>NVD-9/233-2021</t>
  </si>
  <si>
    <t>Rīgas Dzemdību nams</t>
  </si>
  <si>
    <t>NVD-9/230-2021</t>
  </si>
  <si>
    <t>Aizkraukles S</t>
  </si>
  <si>
    <t>Krāslavas slimnīca</t>
  </si>
  <si>
    <t>Bauskas slimnīca</t>
  </si>
  <si>
    <t>Dobeles un apkārtnes slimnīca</t>
  </si>
  <si>
    <t>Madonas slimnīca</t>
  </si>
  <si>
    <t>februāris</t>
  </si>
  <si>
    <t>Avansā izmaksāts 2021.gadā</t>
  </si>
  <si>
    <t>Faktiski apgūts finansējums 2021. gadā</t>
  </si>
  <si>
    <t>1.1.pielikums</t>
  </si>
  <si>
    <t>Rīgas Austrumu klīniskā universitātes slimnīca</t>
  </si>
  <si>
    <t>Paula Stradiņa klīniskā universitātes slimnīca</t>
  </si>
  <si>
    <t>Traumatoloģijas un ortopēdijas slimnīca</t>
  </si>
  <si>
    <t xml:space="preserve">7.piešķīrums (Izlietojums, atbilstoši Ministru kabineta 2021.gada 4.novembra rīkojumam Ministru kabineta rīkojums Nr. 797 “Par apropriācijas palielināšanu Veselības ministrijai” </t>
  </si>
  <si>
    <t xml:space="preserve">8.piešķīrums (Izlietojums, atbilstoši Ministru kabineta 2021.gada 1.decembra rīkojumam Ministru kabineta rīkojums Nr. 900 “Par apropriācijas palielināšanu Veselības ministrijai” </t>
  </si>
  <si>
    <t>Daugavpils psihoneiroloģiskā slimnīca</t>
  </si>
  <si>
    <t>Strenču psihoneiroloģiskā slimnīca</t>
  </si>
  <si>
    <t>Rīgas psihiatrijas un narkoloģijas centrs</t>
  </si>
  <si>
    <t xml:space="preserve">9.piešķīrums (Izlietojums, atbilstoši Ministru kabineta 2021.gada 1.decembra rīkojumam Ministru kabineta rīkojums Nr. 905 “Par apropriācijas palielināšanu Veselības ministrijai” </t>
  </si>
  <si>
    <t>Ģintermuiža</t>
  </si>
  <si>
    <t>Summa priekšapmaksai VAI IEGULDĪŠANA PAMATKAPITĀLĀ 2021.gadā</t>
  </si>
  <si>
    <t>Pavisam kopā ieguldīšana pamatkapitālā (797, 900, 905)</t>
  </si>
  <si>
    <t>Finansējums, atbilstoši MK rīkojumiem un protokoliem</t>
  </si>
  <si>
    <t>Atlikums 2022.gadā (tiks veikts pārskaitījums uz valsts budžeta kontu)</t>
  </si>
  <si>
    <t>Atlikums 2021.gadā no daļēji noslēgtajiem vai nenoslēgtajiem līgumiem</t>
  </si>
  <si>
    <t>marts</t>
  </si>
  <si>
    <t>Segti no 2021. gada avansa finansējuma</t>
  </si>
  <si>
    <t>31.03.2022.</t>
  </si>
  <si>
    <t>aprīlis</t>
  </si>
  <si>
    <t>Faktiskais atlikums 2022.gadā</t>
  </si>
  <si>
    <t>Faktiski apmaksāts 2021. gadā</t>
  </si>
  <si>
    <t>Pavisam kopā trīs rīkojumiem un protokoliem</t>
  </si>
  <si>
    <t>Par finanšu līdzekļu piešķiršanu no valsts budžeta programmas “Līdzekļi neparedzētiem gadījumiem”</t>
  </si>
  <si>
    <t xml:space="preserve">Papildus piešķirtā finansējums slimnīcu papildus kapacitātes stiprināšanai Covid -19 apstākļos piešķirtā finansējuma izlietojums </t>
  </si>
  <si>
    <t>2022. gadā papildus iezīmēts no 2021. gada neapgūtā finansējuma</t>
  </si>
  <si>
    <t>Balvu un Gulbenes SIA</t>
  </si>
  <si>
    <t>Papildus nepieciešams finansējums, kas iekļauts rīkojuma projektā</t>
  </si>
  <si>
    <t>4.piešķīrums (Izlietojums, atbilstoši Ministru kabineta 2021.gada 3.novembra rīkojumam Nr.799 "Par finanšu līdzekļu piešķiršanu no valsts budžeta programmas "Līdzekļi neparedzētiem gadījumiem"), tai skaitā:</t>
  </si>
  <si>
    <t>izlietojums, atbilstoši Ministru kabineta 2021. gada 20. oktobra sēdes prorokollēmuma Nr. 71 4. § 6. punktam</t>
  </si>
  <si>
    <t>izlietojums, atbilstoši Ministru kabineta 2021. gada 26.oktobra sēdes protokollēmuma Nr. 72 60§ 3.punktam</t>
  </si>
  <si>
    <t xml:space="preserve">5.piešķīrums (Izlietojums, atbilstoši Ministru kabineta 2021.gada 1.decembra rīkojumam Nr.899 "Par finanšu līdzekļu piešķiršanu no valsts budžeta programmas "Līdzekļi neparedzētiem gadījumiem")/ izlietojums, atbilstoši  Ministru kabineta 2021. gada 2. novembra sēdes prorokollēmuma Nr. 73 47. § 3. punktam </t>
  </si>
  <si>
    <t xml:space="preserve">6.piešķīrums (Izlietojums, atbilstoši Ministru kabineta 2021.gada 1.decembra rīkojumam Nr.904 "Par finanšu līdzekļu piešķiršanu no valsts budžeta programmas "Līdzekļi neparedzētiem gadījumiem")/ izlietojums, atbilstoši Ministru kabineta 2021. gada 23. novembra sēdes prorokollēmuma Nr. 76 40. § 5. punktam </t>
  </si>
  <si>
    <t>Izlietojums, atbilstoši Ministru kabineta 2022. gada 26.aprīļa sēdes protokollēmuma Nr. 23 31§  3.punktam.</t>
  </si>
  <si>
    <t>segti no FM Rīk. Nr.303</t>
  </si>
  <si>
    <t>Faktiski apgūts 2022. gadā (segti no FM Rīk. Nr.337)</t>
  </si>
  <si>
    <t>Faktiski apgūts 2022. gadā (segti no FM Rīk. Nr.303)</t>
  </si>
  <si>
    <t>30.03.2022.</t>
  </si>
  <si>
    <t>maijs</t>
  </si>
  <si>
    <t>Piešķirts  finansējums par faktiski realizētiem 2021. un 2022. gada pasākumiem (2022.gada 17.maija FM rīk.303)</t>
  </si>
  <si>
    <t>Piešķirts  finansējums par faktiski realizētiem 2022. gada pasākumiem (2022.gada 2.jūnija FM rīk.337)</t>
  </si>
  <si>
    <t>Piešķirts  finansējums par faktiski realizētiem 2022. gada pasākumiem (2022.gada 6.jūlija FM rīk.426)</t>
  </si>
  <si>
    <t>jūlijs</t>
  </si>
  <si>
    <t>Defibrilators</t>
  </si>
  <si>
    <t>1.2.pielikums</t>
  </si>
  <si>
    <t>1.3.pielikums</t>
  </si>
  <si>
    <t xml:space="preserve">Nepieciešams finansējums par faktiski realizētiem 2022. gada pasākumiem </t>
  </si>
  <si>
    <t>Piešķirts  finansējums par faktiski realizētiem 2022. gada pasākumiem (2022.gada 5.septembra FM rīk.519)</t>
  </si>
  <si>
    <t>11.08.2022.</t>
  </si>
  <si>
    <t>Faktiski apgūts 2022. gadā (segti no FM Rīk. Nr.519)</t>
  </si>
  <si>
    <t>segti no FM Rīk. Nr.519</t>
  </si>
  <si>
    <t xml:space="preserve">SIA " Jelgavas pilsētas slimnīca" </t>
  </si>
  <si>
    <t>2021.gads novembris</t>
  </si>
  <si>
    <t>2021.gads decembris</t>
  </si>
  <si>
    <t>2022. gada februāris</t>
  </si>
  <si>
    <t>2022. gada marts</t>
  </si>
  <si>
    <t>2022. gada aprīlis</t>
  </si>
  <si>
    <t>Mediciniskā skābekļa automātiskas pārslēgšanas stacija aprikota ar LCD ekranu, SMS moduli. Darba jauda 50 m3/h</t>
  </si>
  <si>
    <t>30.11.2021.</t>
  </si>
  <si>
    <t xml:space="preserve">SIA " Linde Gas" </t>
  </si>
  <si>
    <t xml:space="preserve">Dublējošās avārijas apgādes ar medicīnisko skābekli remontdarbi, montāža un izbūve (60 m) </t>
  </si>
  <si>
    <t xml:space="preserve">Skābekļa koncentrators (Skābekļa ražošanas iekārtu piegāde un uzstādīšana)  ar ražību 15 Nm3/h, glabāšanas konteiners </t>
  </si>
  <si>
    <t>Neiegādāsimies, izvērtēts, ka nav efektīvs C19 pacientu ārstēšanā</t>
  </si>
  <si>
    <t>Skābekļa saišķu uzglabāšanas nojumes izbūve</t>
  </si>
  <si>
    <t>Nav nepieciešams</t>
  </si>
  <si>
    <t>Astoņu pacientu novērošanas centrālā darba stacija intensīvās terapijas pacientiem un 8 pacientu novērošanas monitori</t>
  </si>
  <si>
    <t>Specializētas intensīvās terapijas gultas</t>
  </si>
  <si>
    <t>14.03.2022.</t>
  </si>
  <si>
    <t xml:space="preserve">SIA " Tradinteks" </t>
  </si>
  <si>
    <t>Intensīvās terapijas gultu aktīvie pretzigulējumu matrači</t>
  </si>
  <si>
    <t>03.03.2022.</t>
  </si>
  <si>
    <t xml:space="preserve">SIA " Arbor Medical Korporācija" </t>
  </si>
  <si>
    <t>Nieru aiztājējterapijas iekārta (intensīvās terapijas pacientiem)</t>
  </si>
  <si>
    <t>24.03.2022.</t>
  </si>
  <si>
    <t xml:space="preserve">SIA " Baltijas Dialīzes serviss" </t>
  </si>
  <si>
    <t>Datortomogrāfs (64-slāņu)</t>
  </si>
  <si>
    <t>910, 911</t>
  </si>
  <si>
    <t>Videolaringoskops (intensīvās terapijas pacientiem)</t>
  </si>
  <si>
    <t>15.11.2021.</t>
  </si>
  <si>
    <t xml:space="preserve">SIA  Arbor Medical Korporācija" </t>
  </si>
  <si>
    <t>Medicīniskie attēlu apskates monitori</t>
  </si>
  <si>
    <t xml:space="preserve">SIA " A.Medical" </t>
  </si>
  <si>
    <t>Stacionārais RTG aparāts Radioloģijas nodaļā COVID pacientu izmeklēšanai</t>
  </si>
  <si>
    <t>26.04.2022.</t>
  </si>
  <si>
    <t xml:space="preserve">SIS " Siemens Healthineers" </t>
  </si>
  <si>
    <t>Digitālā palātas RTG iekārta Covid nodaļai</t>
  </si>
  <si>
    <t>Pacientu skapīši (COVID nodaļa)</t>
  </si>
  <si>
    <t>Portatīva ultrasonogrāfijas iekārta (Uzņemšanas nodaāli, COVID nodaļai)</t>
  </si>
  <si>
    <t>16.12.2021.</t>
  </si>
  <si>
    <t xml:space="preserve">SIA Tradinteks" </t>
  </si>
  <si>
    <t>Tvaika tīrīšanas un dezinfekcijas iekārta</t>
  </si>
  <si>
    <t>10.02.2022.</t>
  </si>
  <si>
    <t xml:space="preserve">SIA " Amrid" </t>
  </si>
  <si>
    <t>Kardiogrāfs ar statīvu COVID nodaļai</t>
  </si>
  <si>
    <t xml:space="preserve">SIA " NMS Elpa" </t>
  </si>
  <si>
    <t>Statīvs kardiogrāfam COVID nodaļai</t>
  </si>
  <si>
    <t>07.12.2021.</t>
  </si>
  <si>
    <t xml:space="preserve">SIA " NMS ELPA" </t>
  </si>
  <si>
    <t>Vakuumsūkņi ar statīvu COVID nodaļai</t>
  </si>
  <si>
    <t>Augstas plūsmas skābekļa terapijas iekārta</t>
  </si>
  <si>
    <t>Guļrati (Uzņemšanas nodala, pacientu transportēšanai)</t>
  </si>
  <si>
    <t xml:space="preserve">06.12.2021. </t>
  </si>
  <si>
    <t xml:space="preserve">SIA  " NMS Elpa" </t>
  </si>
  <si>
    <t>Stacionārais USG aparāts COVID pacientu izmeklēšanai</t>
  </si>
  <si>
    <t>Piekļuves kontroles sistēma slimnīcai</t>
  </si>
  <si>
    <t xml:space="preserve">AR 04175 </t>
  </si>
  <si>
    <t xml:space="preserve">SIA " Rears" </t>
  </si>
  <si>
    <t>2022. gada augusts</t>
  </si>
  <si>
    <t>24.08.2022.</t>
  </si>
  <si>
    <t>30.08.2022.</t>
  </si>
  <si>
    <t xml:space="preserve">SIS " Tradinteks" </t>
  </si>
  <si>
    <t>05.07.2022.</t>
  </si>
  <si>
    <t>Faktiski apgūts 2022. gadā (segti no FM rīk. Nr.426)</t>
  </si>
  <si>
    <t>segti no FM rīk. Nr.426</t>
  </si>
  <si>
    <t>2022. gada jūlijs</t>
  </si>
  <si>
    <t>30.09.2022.</t>
  </si>
  <si>
    <t xml:space="preserve">SIA  A.Medical" </t>
  </si>
  <si>
    <t>2022. gada septembris</t>
  </si>
  <si>
    <t>Nepieciešams finansējums 2022. gadam (jaunie rēķini par periodu (septembris) (segti līdz kopējai iezīmētajai līguma summai)</t>
  </si>
  <si>
    <t>Piešķirts  finansējums par faktiski realizētiem 2022. gada pasākumiem (2022.gada 27.oktobra FM rīk.648)</t>
  </si>
  <si>
    <t>Piešķirts  finansējums par faktiski realizētiem 2022. gada pasākumiem (2022.gada 7.oktobra FM rīk.593)</t>
  </si>
  <si>
    <t>Faktiski apgūts 2022. gadā (segti no FM rīk. Nr.648)</t>
  </si>
  <si>
    <t>segti no FM rīk. Nr.648</t>
  </si>
  <si>
    <t>Papildus nepieciešams finansējums, kas iekļauts rīkojuma projektā norēķiniem līdz pilnai līguma summai. Pārējo Jelgavas slimnīca segs sava budžeta ietvaros.</t>
  </si>
  <si>
    <t>SIA "Rīgas 2.slimnīca"</t>
  </si>
  <si>
    <t>Informācija par finanšu līdzekļu izlietojumu - PAPILDUS FINANSĒJUMS</t>
  </si>
  <si>
    <t>1. Skābekļa pieslēguma sistēmas izbūve</t>
  </si>
  <si>
    <t>1.1. Skābekļa pieslēguma sistēmas izbūve, nodrošinot skābekļa pieslēgumu slimnīcas nodaļās</t>
  </si>
  <si>
    <t>198/2022</t>
  </si>
  <si>
    <t>NMS ELPA, sia</t>
  </si>
  <si>
    <t>22-01061</t>
  </si>
  <si>
    <t>daļēji segti no FM Rīk. Nr.303 (segti 65 356.06 euro). Papildus segti no FM Rīk. Nr.337 47 221 euro.</t>
  </si>
  <si>
    <t>1.2. Skābekļa tvertnes (3 tonnas ) noma</t>
  </si>
  <si>
    <t>091-22027</t>
  </si>
  <si>
    <t>Elme Messer L, sia</t>
  </si>
  <si>
    <t>22-01062</t>
  </si>
  <si>
    <t xml:space="preserve">1.3. Slimnīcas palātu skābekļa sistēmas </t>
  </si>
  <si>
    <t>091-21954</t>
  </si>
  <si>
    <t>17.02.2022.</t>
  </si>
  <si>
    <t>Elme Messer</t>
  </si>
  <si>
    <t>22-00638</t>
  </si>
  <si>
    <t>2. Medicīnas iekārtas un aprīkojums</t>
  </si>
  <si>
    <t xml:space="preserve">2.1. Neinvazīvais portatīvais ventilators  </t>
  </si>
  <si>
    <t>REM18205</t>
  </si>
  <si>
    <t>26.05.2022.</t>
  </si>
  <si>
    <t>Remedine, SIA</t>
  </si>
  <si>
    <t>22-01828</t>
  </si>
  <si>
    <t>2.2. 3 veida maskas (M, L, XL), 2 no katra</t>
  </si>
  <si>
    <t>REM18375</t>
  </si>
  <si>
    <t>22-02580</t>
  </si>
  <si>
    <t>2.3. Skābekļa ģenerators (koncentrators)</t>
  </si>
  <si>
    <t>REM 18038</t>
  </si>
  <si>
    <t>22.04.2022.</t>
  </si>
  <si>
    <t>22-01448</t>
  </si>
  <si>
    <t>segti no FM Rīk. Nr.436</t>
  </si>
  <si>
    <t>2.4. Skābekļa koncentrācijas detektors</t>
  </si>
  <si>
    <t>3. IT infrastruktūras izveidošana</t>
  </si>
  <si>
    <t>3.1. Pacientu attālināta monitoringa izveidošana 55 palātās ar monitoringa staciju (5 gab.) katras nodaļas māsu postenī</t>
  </si>
  <si>
    <t>RIX22 04627</t>
  </si>
  <si>
    <t>23.03.2022.</t>
  </si>
  <si>
    <t>Elektrika, SIA</t>
  </si>
  <si>
    <t>22-01373</t>
  </si>
  <si>
    <t>RIX22 05612</t>
  </si>
  <si>
    <t>21.04.2022.</t>
  </si>
  <si>
    <t>22-01449</t>
  </si>
  <si>
    <t>Faktiski apgūts 2022. gadā (segti no FM Rīk. Nr.436)</t>
  </si>
  <si>
    <t>Linde Gas SIA</t>
  </si>
  <si>
    <t>22-03476</t>
  </si>
  <si>
    <t>22-03477</t>
  </si>
  <si>
    <t>25.07.2022.</t>
  </si>
  <si>
    <t>Faktiski apgūts 2022. gadā (segti no FM Rīk. Nr.593)</t>
  </si>
  <si>
    <t>segti no FM Rīk. Nr.593</t>
  </si>
  <si>
    <t>Papildus nepieciešams finansējums 2022. gadā (jaunie rēķini par periodu jūlijs un septembris)</t>
  </si>
  <si>
    <t>septembris</t>
  </si>
  <si>
    <t>SIA Jēkabpils reģionālā slimnīca, reģ. Nr.50003356621</t>
  </si>
  <si>
    <t>decembris</t>
  </si>
  <si>
    <t>janvāris</t>
  </si>
  <si>
    <t>jūnijs</t>
  </si>
  <si>
    <t>Medicīnas ierīce</t>
  </si>
  <si>
    <t>Pavadzīme</t>
  </si>
  <si>
    <t>x</t>
  </si>
  <si>
    <t>Multifunkcionālās reanimācijas gulta, elektriska</t>
  </si>
  <si>
    <t>ARBOR MEDICAL KORPORĀCIJA SIA</t>
  </si>
  <si>
    <t>27.12.21.086651</t>
  </si>
  <si>
    <t>Pacenta skapīti ar statīviem</t>
  </si>
  <si>
    <t>04.02.2022.</t>
  </si>
  <si>
    <t>21.02.22 nr.088479</t>
  </si>
  <si>
    <t>Procedūru rati</t>
  </si>
  <si>
    <t>27.07.2022.</t>
  </si>
  <si>
    <t>Māsu novērošanas postenis un kameras pacientu novērošanai</t>
  </si>
  <si>
    <t>Nepirksim</t>
  </si>
  <si>
    <t>Slūžas</t>
  </si>
  <si>
    <t>Mākslīgās plaušu ventilācijas aparāti (NIVA, APST, INV)</t>
  </si>
  <si>
    <t>21.03.2022.</t>
  </si>
  <si>
    <t>25.04.22. NR.090590</t>
  </si>
  <si>
    <t>Vitālo rādītāju moniori</t>
  </si>
  <si>
    <t>16.06.2022.</t>
  </si>
  <si>
    <t>Perfuzori</t>
  </si>
  <si>
    <t>05.05.2022.</t>
  </si>
  <si>
    <t>B.BRAUN MEDICAL</t>
  </si>
  <si>
    <t>19.05.22. NR.091406</t>
  </si>
  <si>
    <t>segti no FM Rīk. Nr.426</t>
  </si>
  <si>
    <t>Enterālās barošanas sūknis</t>
  </si>
  <si>
    <t>Iekštelpu pārveide (cauruļu maiņa) - steidzama</t>
  </si>
  <si>
    <t>036/2021.</t>
  </si>
  <si>
    <t>05.01.2022.</t>
  </si>
  <si>
    <t>NMS ELPA SIA</t>
  </si>
  <si>
    <t>19.01.22.087498</t>
  </si>
  <si>
    <t>Ārējā infrastruktūras uzlabošana - skābekļa balons, attvaikotājsistēm, balona uzstādīšanas infrastruktūra un cauruļu novadīšana līdz stacionāriem)</t>
  </si>
  <si>
    <t>Faktiski apgūts 2022. gadā (segti no FM Rīk. Nr.426)</t>
  </si>
  <si>
    <t>1.5.pielikums</t>
  </si>
  <si>
    <t>BRGD SIA</t>
  </si>
  <si>
    <t>20/09/22</t>
  </si>
  <si>
    <t>20.09.2022.</t>
  </si>
  <si>
    <t>novembris</t>
  </si>
  <si>
    <t>07/11/2022</t>
  </si>
  <si>
    <t>07.11.2022.</t>
  </si>
  <si>
    <t>091-22740</t>
  </si>
  <si>
    <t>ELME MESSER SIA</t>
  </si>
  <si>
    <t>10.11.2022.</t>
  </si>
  <si>
    <t>Papildus nepieciešams finansējums 2022. gadā (jaunie rēķini par septembri un novembri)</t>
  </si>
  <si>
    <t>SIA “Liepājas reģionālā slimnīca”</t>
  </si>
  <si>
    <t>Nr</t>
  </si>
  <si>
    <t>Cena EUR par vienību bez PVN</t>
  </si>
  <si>
    <t>Cena EUR par vienību ar PVN</t>
  </si>
  <si>
    <t>Informācija par finanšu līdzekļu izlietojumu</t>
  </si>
  <si>
    <t>Maksājuma uzdevums</t>
  </si>
  <si>
    <t>Pacientu monitoru komplekti</t>
  </si>
  <si>
    <t>Pacientu monitoru stacijas/sistēmas (komplekts)</t>
  </si>
  <si>
    <t>Mākslīgās plaušu ventilācijas iekārtas</t>
  </si>
  <si>
    <t>Augstas plūsmas iekārtas</t>
  </si>
  <si>
    <t>ELPA 022993</t>
  </si>
  <si>
    <t>15.12.2021.</t>
  </si>
  <si>
    <t>SIA "NMS ELPA"</t>
  </si>
  <si>
    <t xml:space="preserve"> Neinvazīvas pozitīva spiediena plaušu ventilācijas iekārtas</t>
  </si>
  <si>
    <t>Mobilā USG iekārta</t>
  </si>
  <si>
    <t>Medicīniskie sūkņi</t>
  </si>
  <si>
    <t>Perfūzijas iekārtas</t>
  </si>
  <si>
    <t>Infūzijas iekārtas</t>
  </si>
  <si>
    <t>Skābekļa ražošanas stacija (papildus, rezervē, lai varam nodrošināt lielāku kapacitāti)</t>
  </si>
  <si>
    <t>Funkcionālās gultas</t>
  </si>
  <si>
    <t xml:space="preserve">Elektriskās impendances tomogrāfs </t>
  </si>
  <si>
    <t xml:space="preserve"> Pacientu termoregulācijas vadības sistēma</t>
  </si>
  <si>
    <t xml:space="preserve"> Inhalācijas anestētiķu sedācijas iekārta </t>
  </si>
  <si>
    <t>Pozicionēšanas balstu sistēma (spilveni)</t>
  </si>
  <si>
    <t>Endoskopu mazgājamā mašīna (FBS)</t>
  </si>
  <si>
    <t>Endoskopu uzglabāšanas skapis (FBS)</t>
  </si>
  <si>
    <t>Videolaringoskopi</t>
  </si>
  <si>
    <t>Enterālas barošanas iekārtas</t>
  </si>
  <si>
    <t>Virsmu dezinfekcijas iekārta</t>
  </si>
  <si>
    <t>Personāla telpu gaisa dezinfekcija</t>
  </si>
  <si>
    <t>Anestēzijas iekārta</t>
  </si>
  <si>
    <t>1.4.pielikums</t>
  </si>
  <si>
    <t>ARB 208750</t>
  </si>
  <si>
    <t>SIA "Arbor Medical Korporācija"</t>
  </si>
  <si>
    <t>ARB 206681</t>
  </si>
  <si>
    <t>31.08.2022.</t>
  </si>
  <si>
    <t>ARB 206678</t>
  </si>
  <si>
    <t>25.08.2022.</t>
  </si>
  <si>
    <t>10799</t>
  </si>
  <si>
    <t>MED 221864</t>
  </si>
  <si>
    <t>SIA "MEDEKSPERTS"</t>
  </si>
  <si>
    <t>ARB 207514</t>
  </si>
  <si>
    <t>316037 BLV</t>
  </si>
  <si>
    <t>SIA "B.Braun Medical"</t>
  </si>
  <si>
    <t>AM220700572</t>
  </si>
  <si>
    <t>SIA "A.Medical"</t>
  </si>
  <si>
    <t>09841</t>
  </si>
  <si>
    <t>R220601-1</t>
  </si>
  <si>
    <t>SIA "UMT"</t>
  </si>
  <si>
    <t>07211</t>
  </si>
  <si>
    <t>ARB 206118</t>
  </si>
  <si>
    <t>SIA "ARbor Medical Korporācija"</t>
  </si>
  <si>
    <t>09976</t>
  </si>
  <si>
    <t>ELPA 025589</t>
  </si>
  <si>
    <t>PRGM343312</t>
  </si>
  <si>
    <t>SIA "Medilink"</t>
  </si>
  <si>
    <t>ARB 207333</t>
  </si>
  <si>
    <t>MED 221900</t>
  </si>
  <si>
    <t>316039 BLV</t>
  </si>
  <si>
    <t>ABTK222656</t>
  </si>
  <si>
    <t>SIA "Amerikas Baltijas Tehnoloģiju Korporācija"</t>
  </si>
  <si>
    <t>TR 222492</t>
  </si>
  <si>
    <t>SIA "TRADINTEK"</t>
  </si>
  <si>
    <t>27.10.2022.</t>
  </si>
  <si>
    <t>23.09.2022.</t>
  </si>
  <si>
    <t>06.09.2022.</t>
  </si>
  <si>
    <t>01.06.2022.</t>
  </si>
  <si>
    <t>05.08.2022.</t>
  </si>
  <si>
    <t>28.10.2022.</t>
  </si>
  <si>
    <t>02.09.2022.</t>
  </si>
  <si>
    <t>22.09.2022.</t>
  </si>
  <si>
    <t>16.09.2022.</t>
  </si>
  <si>
    <t>augusts</t>
  </si>
  <si>
    <t>oktobris</t>
  </si>
  <si>
    <t>Akūtā nieru aizstājējterapijas iekārta</t>
  </si>
  <si>
    <t>Papildus nepieciešams finansējums 2022. gadā (jaunie rēķini par jūniju, jūliju, augustu, septembri, oktobri un  novembri)</t>
  </si>
  <si>
    <t>Netiks iegādāta</t>
  </si>
  <si>
    <t>oktobris-decembris</t>
  </si>
  <si>
    <t>1. Ieguldījumi infrastruktūrā un ēkas tehniskajā nodrošinājumā</t>
  </si>
  <si>
    <t>1.1. punkts. Starpsienu montāžas un izbūves darbi:</t>
  </si>
  <si>
    <t>Aizkari ar rāvējslēdzēju aprūpes vajadzībām</t>
  </si>
  <si>
    <t>25.10.2021.</t>
  </si>
  <si>
    <t>Stalve</t>
  </si>
  <si>
    <t>21-03553</t>
  </si>
  <si>
    <t>04.11.2021.</t>
  </si>
  <si>
    <t>21-03557</t>
  </si>
  <si>
    <t>22-00268</t>
  </si>
  <si>
    <t>14.02.2022.</t>
  </si>
  <si>
    <t>K Senukai</t>
  </si>
  <si>
    <t>22-00632</t>
  </si>
  <si>
    <t>Segti no segti no FM Rīk. Nr.303 (38.68 euro) un FM Rīk. Nr.337 (8.83 euro).</t>
  </si>
  <si>
    <t>2.1. Monitors pacientu vitālo funkciju novērošanas ar ratiem</t>
  </si>
  <si>
    <t>TR 220008</t>
  </si>
  <si>
    <t>06.01.2022.</t>
  </si>
  <si>
    <t>TRADINTEK SIA</t>
  </si>
  <si>
    <t>22-00269</t>
  </si>
  <si>
    <t>2.2. Neinvazīva mākslīgās plaušas ventilācijas iekārta</t>
  </si>
  <si>
    <t>GRAINLV245</t>
  </si>
  <si>
    <t>25.01.2022.</t>
  </si>
  <si>
    <t>UAB GRAINA LATVIA filiāle</t>
  </si>
  <si>
    <t>22-00271</t>
  </si>
  <si>
    <t>2.3. Mobīla palātas digitāla rentgena iekārta</t>
  </si>
  <si>
    <t>ARB 200851</t>
  </si>
  <si>
    <t>24.02.2022.</t>
  </si>
  <si>
    <t>22-00637</t>
  </si>
  <si>
    <t>2.5. Defibrilātors</t>
  </si>
  <si>
    <t>TR 222078</t>
  </si>
  <si>
    <t>„TRADINTEK” SIA</t>
  </si>
  <si>
    <t>22-01057</t>
  </si>
  <si>
    <t>2.6. Perfūzijas sūknis</t>
  </si>
  <si>
    <t>TR 220009</t>
  </si>
  <si>
    <t>11.01.2022.</t>
  </si>
  <si>
    <t>22-00270</t>
  </si>
  <si>
    <t>2.7. Infūzijas sūknis</t>
  </si>
  <si>
    <t>2.8. Portatīvs pulsa oksimetrs</t>
  </si>
  <si>
    <t>ABMG 220269</t>
  </si>
  <si>
    <t>Sabiedrība ar ierobežotu atbildību "AB MEDICAL GROUP RIGA"</t>
  </si>
  <si>
    <t>22-00641</t>
  </si>
  <si>
    <t>2.9. Enterālās barošanas sūknis</t>
  </si>
  <si>
    <t>306106 BLV</t>
  </si>
  <si>
    <t>B.Braun Medical SIA</t>
  </si>
  <si>
    <t>22-0444</t>
  </si>
  <si>
    <t>segti ar FM rīk. Nr.426</t>
  </si>
  <si>
    <t>2.10. Krūšu kurvja portatīvā vakuuma iekārta</t>
  </si>
  <si>
    <t>KJS 220333</t>
  </si>
  <si>
    <t>KJ Servis, SIA</t>
  </si>
  <si>
    <t>22-01443</t>
  </si>
  <si>
    <t>2.11. Videolaringoskops</t>
  </si>
  <si>
    <t>TGC03281</t>
  </si>
  <si>
    <t>Artropulss, SIA</t>
  </si>
  <si>
    <t>22-01445</t>
  </si>
  <si>
    <t>2.12. punkts. Bezkontakta termometrs:</t>
  </si>
  <si>
    <t>Infrasarkanie termometri</t>
  </si>
  <si>
    <t>MMD 764518</t>
  </si>
  <si>
    <t>08.11.2021.</t>
  </si>
  <si>
    <t>Magnum medical</t>
  </si>
  <si>
    <t>21-03559</t>
  </si>
  <si>
    <t>MMD 764520</t>
  </si>
  <si>
    <t>21-03560</t>
  </si>
  <si>
    <t>2.13. punkts. Pulsoksitometrs, pirksta, portatīvs</t>
  </si>
  <si>
    <t>ARB 116127</t>
  </si>
  <si>
    <t>03.11.2021.</t>
  </si>
  <si>
    <t>Arbor Medical Korporācija</t>
  </si>
  <si>
    <t>21-03555</t>
  </si>
  <si>
    <t>2.14. Elektrokardiogrāfs, mobils ar DICOM funkciju (WiFe)</t>
  </si>
  <si>
    <t>ELPA 023463</t>
  </si>
  <si>
    <t>Sabiedrība ar ierobežotu atbildību "NMS ELPA"</t>
  </si>
  <si>
    <t>22-01056</t>
  </si>
  <si>
    <t>2.15. Skābekļa mitrinātāja trauks ar dozimetru</t>
  </si>
  <si>
    <t>3. Ar pacientu aprūpi saistītās nepieciešamās iekārtas un aprīkojums</t>
  </si>
  <si>
    <t>3.1. Gulta pacientu, funkcionāla, elektriska</t>
  </si>
  <si>
    <t>ARB 119303</t>
  </si>
  <si>
    <t>24.01.2022.</t>
  </si>
  <si>
    <t>22-00629</t>
  </si>
  <si>
    <t>3.2. Pacienta nakts skapītis vismaz ar 2 atvilknēm un papildus paceļamu funkcionālu ēdināšanas dēli</t>
  </si>
  <si>
    <t>ARB 201019</t>
  </si>
  <si>
    <t>22-01064</t>
  </si>
  <si>
    <t>segti no FM Rīk. Nr.337</t>
  </si>
  <si>
    <t>3.4. Kušete, hidrauliskas ar augstuma regulāciju</t>
  </si>
  <si>
    <t>ARB 201193</t>
  </si>
  <si>
    <t>22-01054</t>
  </si>
  <si>
    <t>3.5. Guļrati uzņemšanai</t>
  </si>
  <si>
    <t>3.6. Pacienta guļrati nodaļai</t>
  </si>
  <si>
    <t>ARB 201203</t>
  </si>
  <si>
    <t>22-01751</t>
  </si>
  <si>
    <t>3.7. Pretizgulējumu matracis</t>
  </si>
  <si>
    <t>ELPA 023547</t>
  </si>
  <si>
    <t>25.02.2022.</t>
  </si>
  <si>
    <t>22-00639</t>
  </si>
  <si>
    <t>3.8. Aktīvais pretizgulējumu matracis ar kompresoru</t>
  </si>
  <si>
    <t>3.9. Pacienu pacēlājs</t>
  </si>
  <si>
    <t>AM220300365</t>
  </si>
  <si>
    <t>A.Medical, SIA</t>
  </si>
  <si>
    <t>22-01440</t>
  </si>
  <si>
    <t>3.10. Aizslietnis, divdaļīgs, uz ritentiņiem, salokāms</t>
  </si>
  <si>
    <t>LATO 00253</t>
  </si>
  <si>
    <t>UAB "Slaugivita"</t>
  </si>
  <si>
    <t>22-01147</t>
  </si>
  <si>
    <t>22-01118</t>
  </si>
  <si>
    <t>3.11. Šībermašīna</t>
  </si>
  <si>
    <t>AM 220200252</t>
  </si>
  <si>
    <t>SIA “A.MEDICAL”</t>
  </si>
  <si>
    <t>22-00631</t>
  </si>
  <si>
    <t>AM 220200550</t>
  </si>
  <si>
    <t>22.02.2022.</t>
  </si>
  <si>
    <t>22-00635</t>
  </si>
  <si>
    <t>3.12. Pacientu sēdrati</t>
  </si>
  <si>
    <t>ELPA 023525</t>
  </si>
  <si>
    <t>23.02.2022.</t>
  </si>
  <si>
    <t>22-00640</t>
  </si>
  <si>
    <t>3.13. Statīvi (infūzijām, ar 4 zariem)</t>
  </si>
  <si>
    <t>ARB 200913</t>
  </si>
  <si>
    <t>22-01053</t>
  </si>
  <si>
    <t>ARB 201949</t>
  </si>
  <si>
    <t>22-01441</t>
  </si>
  <si>
    <t>segti ar FM rīk.Nr.426</t>
  </si>
  <si>
    <t>3.14. Slīdmatrači pacienta pārvietošanai</t>
  </si>
  <si>
    <t>ELPA 023631</t>
  </si>
  <si>
    <t>22-01060</t>
  </si>
  <si>
    <t>3.15. Nebulaizeri</t>
  </si>
  <si>
    <t>REM 17776</t>
  </si>
  <si>
    <t>REMEDINE, SIA</t>
  </si>
  <si>
    <t>22-01058</t>
  </si>
  <si>
    <t>3.16. Pārvietojamie galdiņi, 2 līmeņu, uz ritentiņiem</t>
  </si>
  <si>
    <t>ARB 203611</t>
  </si>
  <si>
    <t>SIA "Arbor Medical korporācija"</t>
  </si>
  <si>
    <t>22-01825</t>
  </si>
  <si>
    <t>AM220600112</t>
  </si>
  <si>
    <t>06.06.2022.</t>
  </si>
  <si>
    <t>22-01971</t>
  </si>
  <si>
    <t>3.17. Termo kastes ēdiena pārvedāšanai, dezinficējamas</t>
  </si>
  <si>
    <t>S 2022-028</t>
  </si>
  <si>
    <t>SIA "BFGS"</t>
  </si>
  <si>
    <t>22-00633</t>
  </si>
  <si>
    <t>3.18. Papildus rati ēdiena pārvadāšanai</t>
  </si>
  <si>
    <t>3.19. Aparāts bahilām, automātisks</t>
  </si>
  <si>
    <t>AM220500005</t>
  </si>
  <si>
    <t>22-01534</t>
  </si>
  <si>
    <t>3.20. Gultas veļas komplekti (virspalags, spilvendrāna, palags, puspalags), veļas maisi, spilveni, flaneļa segas</t>
  </si>
  <si>
    <t>KAT 22017</t>
  </si>
  <si>
    <t>02.02.2022.</t>
  </si>
  <si>
    <t>SIA "KATŪNS"</t>
  </si>
  <si>
    <t>22-00634</t>
  </si>
  <si>
    <t>KAT 22028</t>
  </si>
  <si>
    <t>28.02.2022.</t>
  </si>
  <si>
    <t>3.21. Pacientu krekli</t>
  </si>
  <si>
    <t>4. Dezinfekcijas, uzkopšanas un veļas nodrošinājums</t>
  </si>
  <si>
    <t>4.1.Portatīva gaisa un telpas attīrīšans iekārta</t>
  </si>
  <si>
    <t>AMR 00791</t>
  </si>
  <si>
    <t>Sabiedrība ar ierobežotu atbildību "Amrid"</t>
  </si>
  <si>
    <t>22-00636</t>
  </si>
  <si>
    <t>4.2. Ultravioletā (UV) starojuma baktericīdas lampas</t>
  </si>
  <si>
    <t>BSL-012022-33</t>
  </si>
  <si>
    <t>26.01.2022.</t>
  </si>
  <si>
    <t>Biosan Latvia SIA</t>
  </si>
  <si>
    <t>22-00272</t>
  </si>
  <si>
    <t>4.3. punkts. Grīdas mazgājamā mašīna</t>
  </si>
  <si>
    <t>FE20015166</t>
  </si>
  <si>
    <t>29.11.2021.</t>
  </si>
  <si>
    <t>Fevex</t>
  </si>
  <si>
    <t>21-03563</t>
  </si>
  <si>
    <t>4.4. Veļas mazgājamā mašīna</t>
  </si>
  <si>
    <t>FE20018401</t>
  </si>
  <si>
    <t>Sabiedrība ar ierobežotu atbildību "FEVEX"</t>
  </si>
  <si>
    <t>22-01055</t>
  </si>
  <si>
    <t>4.5. Veļas žāvētājs</t>
  </si>
  <si>
    <t>FE 20017634</t>
  </si>
  <si>
    <t>15.02.2022.</t>
  </si>
  <si>
    <t>22-00630</t>
  </si>
  <si>
    <t>4.6. Veļas rullis</t>
  </si>
  <si>
    <t>4.7. punkts. Netīrās veļas rati ar noslēgtām malām, 1 nolaižamu</t>
  </si>
  <si>
    <t>BG 732135</t>
  </si>
  <si>
    <t>23.11.2021.</t>
  </si>
  <si>
    <t>BG</t>
  </si>
  <si>
    <t>21-03429</t>
  </si>
  <si>
    <t>4.8. punkts. Atkritumu rati ar 4 riteņiem, nolaižamu malu</t>
  </si>
  <si>
    <t>4.9. Atkritumu tvertnes (kājas pedālis vāka pacelšanai) 100l:</t>
  </si>
  <si>
    <t>Spaiņi 50l</t>
  </si>
  <si>
    <t>ZE 21/4102</t>
  </si>
  <si>
    <t>Zeimans</t>
  </si>
  <si>
    <t>21-03556</t>
  </si>
  <si>
    <t>ZE 21/4129</t>
  </si>
  <si>
    <t>09.11.2021.</t>
  </si>
  <si>
    <t>21-03561</t>
  </si>
  <si>
    <t>4.10. Atkritumu tvertnes (kājas pedālis vāka pacelšanai) 200l:</t>
  </si>
  <si>
    <t>Atkritumu maisu turētāji</t>
  </si>
  <si>
    <t>ZE 21/4059</t>
  </si>
  <si>
    <t>05.11.2021.</t>
  </si>
  <si>
    <t>21-03558</t>
  </si>
  <si>
    <t>BG 731361</t>
  </si>
  <si>
    <t>21-03428</t>
  </si>
  <si>
    <t>4.11. punkts. Automātiskās dezinfekcijas iekārta rokām. T.sk.:</t>
  </si>
  <si>
    <t>Roku dezinfekcijas stends</t>
  </si>
  <si>
    <t>ZE 21//4214</t>
  </si>
  <si>
    <t>21-03562</t>
  </si>
  <si>
    <t>Statīvi roku dezinfekcijas līdzekļiem</t>
  </si>
  <si>
    <t>BG 731469</t>
  </si>
  <si>
    <t>21-03430</t>
  </si>
  <si>
    <t>Dozatori ar sensoru</t>
  </si>
  <si>
    <t>Baterijas</t>
  </si>
  <si>
    <t>Kesko Senukai Latvia</t>
  </si>
  <si>
    <t>22-00002</t>
  </si>
  <si>
    <t>Baterijas Duracell Industrial AA</t>
  </si>
  <si>
    <t>5. Cita veida pozīcijas</t>
  </si>
  <si>
    <t>5.1. punkts. Aukstuma iekārtu uzstādīšana pagrabstāva morgā</t>
  </si>
  <si>
    <t>2021/111</t>
  </si>
  <si>
    <t>Europa serviss</t>
  </si>
  <si>
    <t>21-03392</t>
  </si>
  <si>
    <t>5.2. Līķu rati</t>
  </si>
  <si>
    <t>GEN220322-1</t>
  </si>
  <si>
    <t>Sabiedrība ar ierobežotu atbildību "GenMedica Baltic"</t>
  </si>
  <si>
    <t>22-01063</t>
  </si>
  <si>
    <t>5.3. Noliktavas konteiners medicīnas preču uzglabāšanai, izm. 6,058 x 2,438 x 2,591 mm</t>
  </si>
  <si>
    <t>MODU 6561/22</t>
  </si>
  <si>
    <t>MODUL, SIA</t>
  </si>
  <si>
    <t>22-01059</t>
  </si>
  <si>
    <t>5.4. Platformu ratiņi, alumīnija, ar noņemamiem rokturiem, kravnesību vismaz 300 kg</t>
  </si>
  <si>
    <t>RKB 681</t>
  </si>
  <si>
    <t>RK Birojs SIA</t>
  </si>
  <si>
    <t>22-00659</t>
  </si>
  <si>
    <t>1.6.pielikums</t>
  </si>
  <si>
    <t>Nepieciešams finansējums par faktiski realizētiem 2022. gada pasākumiem (apstiprināts ar MK rīk. Nr.812)</t>
  </si>
  <si>
    <t>Summa EUR kopā ar PVN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</si>
</sst>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&quot; &quot;* #,##0&quot; &quot;;&quot;-&quot;* #,##0&quot; &quot;;&quot; &quot;* &quot;-&quot;#&quot; &quot;;&quot; &quot;@&quot; &quot;"/>
    <numFmt numFmtId="166" formatCode="0.00_ ;\-0.00\ "/>
  </numFmts>
  <fonts count="48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  <family val="2"/>
      <charset val="186"/>
    </font>
    <font>
      <sz val="10"/>
      <name val="Arial"/>
      <family val="2"/>
      <charset val="186"/>
    </font>
    <font>
      <sz val="11"/>
      <name val="Calibri"/>
      <family val="2"/>
      <charset val="186"/>
      <scheme val="minor"/>
    </font>
    <font>
      <sz val="10"/>
      <name val="Arial"/>
      <family val="2"/>
    </font>
    <font>
      <b/>
      <i/>
      <u/>
      <sz val="11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sz val="9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name val="Calibri"/>
      <family val="2"/>
      <charset val="186"/>
      <scheme val="minor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</font>
    <font>
      <sz val="8"/>
      <color theme="1"/>
      <name val="Times New Roman"/>
      <family val="1"/>
      <charset val="186"/>
    </font>
    <font>
      <sz val="10"/>
      <name val="Times New Roman"/>
      <family val="1"/>
    </font>
    <font>
      <sz val="11"/>
      <color rgb="FFFF0000"/>
      <name val="Calibri"/>
      <family val="2"/>
      <charset val="186"/>
      <scheme val="minor"/>
    </font>
    <font>
      <b/>
      <sz val="14"/>
      <color theme="1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b/>
      <sz val="11"/>
      <name val="Times New Roman"/>
      <family val="1"/>
    </font>
    <font>
      <sz val="12"/>
      <name val="Times New Roman"/>
      <family val="1"/>
      <charset val="186"/>
    </font>
    <font>
      <b/>
      <sz val="11"/>
      <color rgb="FFFF0000"/>
      <name val="Times New Roman"/>
      <family val="1"/>
    </font>
    <font>
      <sz val="11"/>
      <color rgb="FF000000"/>
      <name val="Times New Roman"/>
      <family val="1"/>
    </font>
    <font>
      <i/>
      <sz val="11"/>
      <color theme="1"/>
      <name val="Times New Roman"/>
      <family val="1"/>
    </font>
    <font>
      <sz val="10"/>
      <color rgb="FFFF0000"/>
      <name val="Times New Roman"/>
      <family val="1"/>
      <charset val="186"/>
    </font>
  </fonts>
  <fills count="2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6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718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1" xfId="0" applyFill="1" applyBorder="1"/>
    <xf numFmtId="4" fontId="0" fillId="3" borderId="1" xfId="0" applyNumberFormat="1" applyFill="1" applyBorder="1"/>
    <xf numFmtId="0" fontId="1" fillId="2" borderId="1" xfId="0" applyFont="1" applyFill="1" applyBorder="1" applyAlignment="1">
      <alignment wrapText="1"/>
    </xf>
    <xf numFmtId="4" fontId="0" fillId="0" borderId="1" xfId="0" applyNumberFormat="1" applyFill="1" applyBorder="1"/>
    <xf numFmtId="3" fontId="0" fillId="3" borderId="1" xfId="0" applyNumberFormat="1" applyFill="1" applyBorder="1"/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right" vertical="top" wrapText="1"/>
    </xf>
    <xf numFmtId="4" fontId="11" fillId="0" borderId="0" xfId="0" applyNumberFormat="1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10" fillId="8" borderId="13" xfId="0" applyFont="1" applyFill="1" applyBorder="1" applyAlignment="1">
      <alignment vertical="top" wrapText="1"/>
    </xf>
    <xf numFmtId="4" fontId="0" fillId="0" borderId="0" xfId="0" applyNumberFormat="1"/>
    <xf numFmtId="0" fontId="7" fillId="3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0" fillId="5" borderId="1" xfId="0" applyFill="1" applyBorder="1"/>
    <xf numFmtId="0" fontId="0" fillId="0" borderId="1" xfId="0" applyFill="1" applyBorder="1"/>
    <xf numFmtId="0" fontId="7" fillId="10" borderId="0" xfId="0" applyFont="1" applyFill="1" applyAlignment="1">
      <alignment horizontal="center" wrapText="1"/>
    </xf>
    <xf numFmtId="0" fontId="0" fillId="10" borderId="0" xfId="0" applyFill="1"/>
    <xf numFmtId="4" fontId="0" fillId="5" borderId="1" xfId="0" applyNumberFormat="1" applyFill="1" applyBorder="1"/>
    <xf numFmtId="3" fontId="8" fillId="0" borderId="1" xfId="0" applyNumberFormat="1" applyFont="1" applyFill="1" applyBorder="1" applyAlignment="1">
      <alignment wrapText="1"/>
    </xf>
    <xf numFmtId="3" fontId="0" fillId="0" borderId="1" xfId="0" applyNumberFormat="1" applyFill="1" applyBorder="1"/>
    <xf numFmtId="0" fontId="0" fillId="0" borderId="0" xfId="0" applyFill="1"/>
    <xf numFmtId="3" fontId="0" fillId="10" borderId="0" xfId="0" applyNumberFormat="1" applyFill="1"/>
    <xf numFmtId="4" fontId="10" fillId="0" borderId="0" xfId="0" applyNumberFormat="1" applyFont="1" applyAlignment="1">
      <alignment vertical="top" wrapText="1"/>
    </xf>
    <xf numFmtId="0" fontId="17" fillId="0" borderId="0" xfId="0" applyFont="1" applyAlignment="1">
      <alignment vertical="top" wrapText="1"/>
    </xf>
    <xf numFmtId="0" fontId="11" fillId="0" borderId="0" xfId="0" applyFont="1" applyAlignment="1">
      <alignment vertical="top" wrapText="1"/>
    </xf>
    <xf numFmtId="4" fontId="17" fillId="0" borderId="0" xfId="0" applyNumberFormat="1" applyFont="1" applyAlignment="1">
      <alignment vertical="top" wrapText="1"/>
    </xf>
    <xf numFmtId="4" fontId="10" fillId="8" borderId="0" xfId="0" applyNumberFormat="1" applyFont="1" applyFill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1" fillId="8" borderId="1" xfId="0" applyFont="1" applyFill="1" applyBorder="1"/>
    <xf numFmtId="4" fontId="1" fillId="8" borderId="0" xfId="0" applyNumberFormat="1" applyFont="1" applyFill="1"/>
    <xf numFmtId="0" fontId="5" fillId="0" borderId="1" xfId="0" applyFont="1" applyFill="1" applyBorder="1"/>
    <xf numFmtId="0" fontId="19" fillId="0" borderId="1" xfId="0" applyFont="1" applyFill="1" applyBorder="1" applyAlignment="1">
      <alignment wrapText="1"/>
    </xf>
    <xf numFmtId="4" fontId="20" fillId="0" borderId="1" xfId="0" applyNumberFormat="1" applyFont="1" applyFill="1" applyBorder="1" applyAlignment="1">
      <alignment wrapText="1"/>
    </xf>
    <xf numFmtId="3" fontId="20" fillId="0" borderId="1" xfId="0" applyNumberFormat="1" applyFont="1" applyFill="1" applyBorder="1" applyAlignment="1">
      <alignment wrapText="1"/>
    </xf>
    <xf numFmtId="3" fontId="5" fillId="0" borderId="1" xfId="0" applyNumberFormat="1" applyFont="1" applyFill="1" applyBorder="1"/>
    <xf numFmtId="4" fontId="5" fillId="0" borderId="1" xfId="0" applyNumberFormat="1" applyFont="1" applyFill="1" applyBorder="1"/>
    <xf numFmtId="0" fontId="9" fillId="0" borderId="1" xfId="0" applyFont="1" applyFill="1" applyBorder="1" applyAlignment="1">
      <alignment wrapText="1"/>
    </xf>
    <xf numFmtId="0" fontId="0" fillId="0" borderId="14" xfId="0" applyFill="1" applyBorder="1"/>
    <xf numFmtId="0" fontId="7" fillId="12" borderId="1" xfId="0" applyFont="1" applyFill="1" applyBorder="1" applyAlignment="1">
      <alignment horizontal="center" wrapText="1"/>
    </xf>
    <xf numFmtId="0" fontId="0" fillId="12" borderId="1" xfId="0" applyFill="1" applyBorder="1"/>
    <xf numFmtId="3" fontId="0" fillId="12" borderId="1" xfId="0" applyNumberFormat="1" applyFill="1" applyBorder="1"/>
    <xf numFmtId="0" fontId="7" fillId="9" borderId="1" xfId="0" applyFont="1" applyFill="1" applyBorder="1" applyAlignment="1">
      <alignment horizontal="center" wrapText="1"/>
    </xf>
    <xf numFmtId="0" fontId="0" fillId="9" borderId="1" xfId="0" applyFill="1" applyBorder="1"/>
    <xf numFmtId="3" fontId="0" fillId="9" borderId="1" xfId="0" applyNumberFormat="1" applyFill="1" applyBorder="1"/>
    <xf numFmtId="0" fontId="7" fillId="13" borderId="1" xfId="0" applyFont="1" applyFill="1" applyBorder="1" applyAlignment="1">
      <alignment horizontal="center" wrapText="1"/>
    </xf>
    <xf numFmtId="0" fontId="0" fillId="13" borderId="1" xfId="0" applyFill="1" applyBorder="1"/>
    <xf numFmtId="3" fontId="0" fillId="13" borderId="1" xfId="0" applyNumberFormat="1" applyFill="1" applyBorder="1"/>
    <xf numFmtId="0" fontId="1" fillId="2" borderId="1" xfId="0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left" wrapText="1"/>
    </xf>
    <xf numFmtId="0" fontId="18" fillId="8" borderId="1" xfId="0" applyFont="1" applyFill="1" applyBorder="1"/>
    <xf numFmtId="3" fontId="18" fillId="8" borderId="1" xfId="0" applyNumberFormat="1" applyFont="1" applyFill="1" applyBorder="1"/>
    <xf numFmtId="4" fontId="21" fillId="8" borderId="1" xfId="0" applyNumberFormat="1" applyFont="1" applyFill="1" applyBorder="1"/>
    <xf numFmtId="4" fontId="18" fillId="8" borderId="1" xfId="0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wrapText="1"/>
    </xf>
    <xf numFmtId="4" fontId="10" fillId="13" borderId="0" xfId="0" applyNumberFormat="1" applyFont="1" applyFill="1" applyAlignment="1">
      <alignment vertical="top" wrapText="1"/>
    </xf>
    <xf numFmtId="0" fontId="10" fillId="11" borderId="0" xfId="0" applyFont="1" applyFill="1" applyAlignment="1">
      <alignment vertical="top" wrapText="1"/>
    </xf>
    <xf numFmtId="4" fontId="10" fillId="11" borderId="0" xfId="0" applyNumberFormat="1" applyFont="1" applyFill="1" applyAlignment="1">
      <alignment vertical="top" wrapText="1"/>
    </xf>
    <xf numFmtId="0" fontId="10" fillId="13" borderId="0" xfId="0" applyFont="1" applyFill="1" applyAlignment="1">
      <alignment vertical="top" wrapText="1"/>
    </xf>
    <xf numFmtId="0" fontId="10" fillId="14" borderId="0" xfId="0" applyFont="1" applyFill="1" applyAlignment="1">
      <alignment vertical="top" wrapText="1"/>
    </xf>
    <xf numFmtId="4" fontId="10" fillId="14" borderId="0" xfId="0" applyNumberFormat="1" applyFont="1" applyFill="1" applyAlignment="1">
      <alignment vertical="top" wrapText="1"/>
    </xf>
    <xf numFmtId="0" fontId="10" fillId="9" borderId="0" xfId="0" applyFont="1" applyFill="1" applyAlignment="1">
      <alignment vertical="top" wrapText="1"/>
    </xf>
    <xf numFmtId="4" fontId="10" fillId="9" borderId="0" xfId="0" applyNumberFormat="1" applyFont="1" applyFill="1" applyAlignment="1">
      <alignment vertical="top" wrapText="1"/>
    </xf>
    <xf numFmtId="0" fontId="5" fillId="0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4" fontId="0" fillId="10" borderId="1" xfId="0" applyNumberFormat="1" applyFill="1" applyBorder="1"/>
    <xf numFmtId="4" fontId="22" fillId="8" borderId="1" xfId="0" applyNumberFormat="1" applyFont="1" applyFill="1" applyBorder="1"/>
    <xf numFmtId="0" fontId="0" fillId="0" borderId="2" xfId="0" applyFill="1" applyBorder="1"/>
    <xf numFmtId="0" fontId="0" fillId="0" borderId="2" xfId="0" applyBorder="1"/>
    <xf numFmtId="3" fontId="0" fillId="0" borderId="2" xfId="0" applyNumberFormat="1" applyFill="1" applyBorder="1"/>
    <xf numFmtId="0" fontId="7" fillId="14" borderId="15" xfId="0" applyFont="1" applyFill="1" applyBorder="1" applyAlignment="1">
      <alignment horizontal="center" wrapText="1"/>
    </xf>
    <xf numFmtId="0" fontId="0" fillId="14" borderId="16" xfId="0" applyFill="1" applyBorder="1"/>
    <xf numFmtId="3" fontId="0" fillId="14" borderId="16" xfId="0" applyNumberFormat="1" applyFill="1" applyBorder="1"/>
    <xf numFmtId="3" fontId="0" fillId="0" borderId="16" xfId="0" applyNumberFormat="1" applyFill="1" applyBorder="1"/>
    <xf numFmtId="4" fontId="0" fillId="14" borderId="1" xfId="0" applyNumberFormat="1" applyFill="1" applyBorder="1"/>
    <xf numFmtId="0" fontId="23" fillId="9" borderId="0" xfId="0" applyFont="1" applyFill="1" applyAlignment="1">
      <alignment horizontal="right" wrapText="1"/>
    </xf>
    <xf numFmtId="0" fontId="9" fillId="9" borderId="1" xfId="0" applyFont="1" applyFill="1" applyBorder="1" applyAlignment="1">
      <alignment wrapText="1"/>
    </xf>
    <xf numFmtId="3" fontId="8" fillId="9" borderId="1" xfId="0" applyNumberFormat="1" applyFont="1" applyFill="1" applyBorder="1" applyAlignment="1">
      <alignment wrapText="1"/>
    </xf>
    <xf numFmtId="4" fontId="24" fillId="0" borderId="0" xfId="0" applyNumberFormat="1" applyFont="1" applyAlignment="1">
      <alignment vertical="top" wrapText="1"/>
    </xf>
    <xf numFmtId="0" fontId="15" fillId="16" borderId="13" xfId="0" applyFont="1" applyFill="1" applyBorder="1" applyAlignment="1">
      <alignment vertical="top" wrapText="1"/>
    </xf>
    <xf numFmtId="4" fontId="25" fillId="0" borderId="0" xfId="0" applyNumberFormat="1" applyFont="1" applyAlignment="1">
      <alignment vertical="top" wrapText="1"/>
    </xf>
    <xf numFmtId="3" fontId="5" fillId="0" borderId="16" xfId="0" applyNumberFormat="1" applyFont="1" applyFill="1" applyBorder="1"/>
    <xf numFmtId="4" fontId="0" fillId="14" borderId="16" xfId="0" applyNumberFormat="1" applyFill="1" applyBorder="1"/>
    <xf numFmtId="4" fontId="0" fillId="0" borderId="16" xfId="0" applyNumberFormat="1" applyFill="1" applyBorder="1"/>
    <xf numFmtId="0" fontId="13" fillId="6" borderId="13" xfId="0" applyFont="1" applyFill="1" applyBorder="1" applyAlignment="1">
      <alignment horizontal="center" vertical="center" wrapText="1"/>
    </xf>
    <xf numFmtId="0" fontId="10" fillId="16" borderId="0" xfId="0" applyFont="1" applyFill="1" applyAlignment="1">
      <alignment vertical="top" wrapText="1"/>
    </xf>
    <xf numFmtId="4" fontId="10" fillId="16" borderId="0" xfId="0" applyNumberFormat="1" applyFont="1" applyFill="1" applyAlignment="1">
      <alignment vertical="top" wrapText="1"/>
    </xf>
    <xf numFmtId="4" fontId="10" fillId="17" borderId="0" xfId="0" applyNumberFormat="1" applyFont="1" applyFill="1" applyAlignment="1">
      <alignment vertical="top" wrapText="1"/>
    </xf>
    <xf numFmtId="0" fontId="10" fillId="17" borderId="13" xfId="0" applyFont="1" applyFill="1" applyBorder="1" applyAlignment="1">
      <alignment vertical="top" wrapText="1"/>
    </xf>
    <xf numFmtId="0" fontId="10" fillId="16" borderId="13" xfId="0" applyFont="1" applyFill="1" applyBorder="1" applyAlignment="1">
      <alignment vertical="top" wrapText="1"/>
    </xf>
    <xf numFmtId="0" fontId="11" fillId="16" borderId="13" xfId="0" applyFont="1" applyFill="1" applyBorder="1" applyAlignment="1">
      <alignment vertical="top" wrapText="1"/>
    </xf>
    <xf numFmtId="4" fontId="10" fillId="6" borderId="0" xfId="0" applyNumberFormat="1" applyFont="1" applyFill="1" applyAlignment="1">
      <alignment vertical="top" wrapText="1"/>
    </xf>
    <xf numFmtId="4" fontId="10" fillId="15" borderId="0" xfId="0" applyNumberFormat="1" applyFont="1" applyFill="1" applyAlignment="1">
      <alignment vertical="top" wrapText="1"/>
    </xf>
    <xf numFmtId="4" fontId="16" fillId="0" borderId="0" xfId="0" applyNumberFormat="1" applyFont="1" applyAlignment="1">
      <alignment vertical="top" wrapText="1"/>
    </xf>
    <xf numFmtId="0" fontId="10" fillId="15" borderId="0" xfId="0" applyFont="1" applyFill="1" applyAlignment="1">
      <alignment vertical="top" wrapText="1"/>
    </xf>
    <xf numFmtId="0" fontId="11" fillId="4" borderId="0" xfId="0" applyFont="1" applyFill="1" applyAlignment="1">
      <alignment vertical="top" wrapText="1"/>
    </xf>
    <xf numFmtId="0" fontId="10" fillId="8" borderId="0" xfId="0" applyFont="1" applyFill="1" applyAlignment="1">
      <alignment vertical="top" wrapText="1"/>
    </xf>
    <xf numFmtId="0" fontId="10" fillId="17" borderId="0" xfId="0" applyFont="1" applyFill="1" applyAlignment="1">
      <alignment vertical="top" wrapText="1"/>
    </xf>
    <xf numFmtId="0" fontId="13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165" fontId="13" fillId="0" borderId="13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horizontal="center" vertical="center" wrapText="1"/>
    </xf>
    <xf numFmtId="0" fontId="27" fillId="8" borderId="13" xfId="0" applyFont="1" applyFill="1" applyBorder="1" applyAlignment="1">
      <alignment horizontal="left" vertical="center" wrapText="1"/>
    </xf>
    <xf numFmtId="0" fontId="27" fillId="8" borderId="13" xfId="0" applyFont="1" applyFill="1" applyBorder="1" applyAlignment="1">
      <alignment horizontal="center" vertical="center"/>
    </xf>
    <xf numFmtId="165" fontId="27" fillId="8" borderId="13" xfId="5" applyNumberFormat="1" applyFont="1" applyFill="1" applyBorder="1" applyAlignment="1">
      <alignment horizontal="center" vertical="center"/>
    </xf>
    <xf numFmtId="0" fontId="28" fillId="0" borderId="13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center" vertical="center"/>
    </xf>
    <xf numFmtId="165" fontId="28" fillId="0" borderId="13" xfId="5" applyNumberFormat="1" applyFont="1" applyFill="1" applyBorder="1" applyAlignment="1">
      <alignment horizontal="center" vertical="center"/>
    </xf>
    <xf numFmtId="0" fontId="28" fillId="0" borderId="13" xfId="0" applyFont="1" applyBorder="1" applyAlignment="1">
      <alignment vertical="top" wrapText="1"/>
    </xf>
    <xf numFmtId="4" fontId="28" fillId="0" borderId="13" xfId="0" applyNumberFormat="1" applyFont="1" applyBorder="1" applyAlignment="1">
      <alignment vertical="top" wrapText="1"/>
    </xf>
    <xf numFmtId="0" fontId="14" fillId="4" borderId="13" xfId="0" applyFont="1" applyFill="1" applyBorder="1" applyAlignment="1">
      <alignment horizontal="left" vertical="top" wrapText="1"/>
    </xf>
    <xf numFmtId="0" fontId="27" fillId="16" borderId="13" xfId="0" applyFont="1" applyFill="1" applyBorder="1" applyAlignment="1">
      <alignment horizontal="left" vertical="center" wrapText="1"/>
    </xf>
    <xf numFmtId="0" fontId="15" fillId="16" borderId="13" xfId="0" applyFont="1" applyFill="1" applyBorder="1" applyAlignment="1">
      <alignment horizontal="center" vertical="center"/>
    </xf>
    <xf numFmtId="165" fontId="15" fillId="16" borderId="13" xfId="5" applyNumberFormat="1" applyFont="1" applyFill="1" applyBorder="1" applyAlignment="1">
      <alignment horizontal="center" vertical="center"/>
    </xf>
    <xf numFmtId="4" fontId="15" fillId="16" borderId="13" xfId="0" applyNumberFormat="1" applyFont="1" applyFill="1" applyBorder="1" applyAlignment="1">
      <alignment vertical="top" wrapText="1"/>
    </xf>
    <xf numFmtId="0" fontId="15" fillId="16" borderId="13" xfId="0" applyFont="1" applyFill="1" applyBorder="1" applyAlignment="1">
      <alignment horizontal="left" vertical="top" wrapText="1"/>
    </xf>
    <xf numFmtId="0" fontId="11" fillId="16" borderId="13" xfId="0" applyFont="1" applyFill="1" applyBorder="1" applyAlignment="1">
      <alignment horizontal="left" vertical="top" wrapText="1"/>
    </xf>
    <xf numFmtId="0" fontId="27" fillId="16" borderId="13" xfId="0" applyFont="1" applyFill="1" applyBorder="1" applyAlignment="1">
      <alignment horizontal="left" vertical="center"/>
    </xf>
    <xf numFmtId="0" fontId="15" fillId="16" borderId="13" xfId="0" applyFont="1" applyFill="1" applyBorder="1" applyAlignment="1">
      <alignment horizontal="right" vertical="top" wrapText="1"/>
    </xf>
    <xf numFmtId="0" fontId="27" fillId="8" borderId="13" xfId="0" applyFont="1" applyFill="1" applyBorder="1" applyAlignment="1">
      <alignment horizontal="left" vertical="center"/>
    </xf>
    <xf numFmtId="4" fontId="10" fillId="8" borderId="13" xfId="0" applyNumberFormat="1" applyFont="1" applyFill="1" applyBorder="1" applyAlignment="1">
      <alignment vertical="top" wrapText="1"/>
    </xf>
    <xf numFmtId="0" fontId="10" fillId="8" borderId="13" xfId="0" applyFont="1" applyFill="1" applyBorder="1" applyAlignment="1">
      <alignment horizontal="left" vertical="top" wrapText="1"/>
    </xf>
    <xf numFmtId="0" fontId="27" fillId="11" borderId="13" xfId="0" applyFont="1" applyFill="1" applyBorder="1" applyAlignment="1">
      <alignment horizontal="left" vertical="center"/>
    </xf>
    <xf numFmtId="0" fontId="27" fillId="11" borderId="13" xfId="0" applyFont="1" applyFill="1" applyBorder="1" applyAlignment="1">
      <alignment horizontal="center" vertical="center"/>
    </xf>
    <xf numFmtId="165" fontId="27" fillId="11" borderId="13" xfId="5" applyNumberFormat="1" applyFont="1" applyFill="1" applyBorder="1" applyAlignment="1">
      <alignment horizontal="center" vertical="center"/>
    </xf>
    <xf numFmtId="0" fontId="10" fillId="11" borderId="13" xfId="0" applyFont="1" applyFill="1" applyBorder="1" applyAlignment="1">
      <alignment vertical="top" wrapText="1"/>
    </xf>
    <xf numFmtId="14" fontId="10" fillId="11" borderId="13" xfId="0" applyNumberFormat="1" applyFont="1" applyFill="1" applyBorder="1" applyAlignment="1">
      <alignment horizontal="left" vertical="top" wrapText="1"/>
    </xf>
    <xf numFmtId="4" fontId="10" fillId="11" borderId="13" xfId="0" applyNumberFormat="1" applyFont="1" applyFill="1" applyBorder="1" applyAlignment="1">
      <alignment vertical="top" wrapText="1"/>
    </xf>
    <xf numFmtId="0" fontId="10" fillId="11" borderId="13" xfId="0" applyFont="1" applyFill="1" applyBorder="1" applyAlignment="1">
      <alignment horizontal="left" vertical="top" wrapText="1"/>
    </xf>
    <xf numFmtId="0" fontId="27" fillId="14" borderId="13" xfId="0" applyFont="1" applyFill="1" applyBorder="1" applyAlignment="1">
      <alignment horizontal="left" vertical="center" wrapText="1"/>
    </xf>
    <xf numFmtId="0" fontId="27" fillId="14" borderId="13" xfId="0" applyFont="1" applyFill="1" applyBorder="1" applyAlignment="1">
      <alignment horizontal="center" vertical="center"/>
    </xf>
    <xf numFmtId="165" fontId="27" fillId="14" borderId="13" xfId="5" applyNumberFormat="1" applyFont="1" applyFill="1" applyBorder="1" applyAlignment="1">
      <alignment horizontal="center" vertical="center"/>
    </xf>
    <xf numFmtId="0" fontId="10" fillId="14" borderId="13" xfId="0" applyFont="1" applyFill="1" applyBorder="1" applyAlignment="1">
      <alignment vertical="top" wrapText="1"/>
    </xf>
    <xf numFmtId="4" fontId="10" fillId="14" borderId="13" xfId="0" applyNumberFormat="1" applyFont="1" applyFill="1" applyBorder="1" applyAlignment="1">
      <alignment vertical="top" wrapText="1"/>
    </xf>
    <xf numFmtId="0" fontId="10" fillId="14" borderId="13" xfId="0" applyFont="1" applyFill="1" applyBorder="1" applyAlignment="1">
      <alignment horizontal="left" vertical="top" wrapText="1"/>
    </xf>
    <xf numFmtId="0" fontId="27" fillId="11" borderId="13" xfId="0" applyFont="1" applyFill="1" applyBorder="1" applyAlignment="1">
      <alignment horizontal="left" vertical="center" wrapText="1"/>
    </xf>
    <xf numFmtId="0" fontId="27" fillId="16" borderId="13" xfId="0" applyFont="1" applyFill="1" applyBorder="1" applyAlignment="1">
      <alignment horizontal="center" vertical="center"/>
    </xf>
    <xf numFmtId="165" fontId="27" fillId="16" borderId="13" xfId="5" applyNumberFormat="1" applyFont="1" applyFill="1" applyBorder="1" applyAlignment="1">
      <alignment horizontal="center" vertical="center"/>
    </xf>
    <xf numFmtId="4" fontId="10" fillId="16" borderId="13" xfId="0" applyNumberFormat="1" applyFont="1" applyFill="1" applyBorder="1" applyAlignment="1">
      <alignment vertical="top" wrapText="1"/>
    </xf>
    <xf numFmtId="0" fontId="27" fillId="17" borderId="13" xfId="0" applyFont="1" applyFill="1" applyBorder="1" applyAlignment="1">
      <alignment horizontal="left" vertical="center" wrapText="1"/>
    </xf>
    <xf numFmtId="0" fontId="27" fillId="17" borderId="13" xfId="0" applyFont="1" applyFill="1" applyBorder="1" applyAlignment="1">
      <alignment horizontal="center" vertical="center"/>
    </xf>
    <xf numFmtId="165" fontId="27" fillId="17" borderId="13" xfId="5" applyNumberFormat="1" applyFont="1" applyFill="1" applyBorder="1" applyAlignment="1">
      <alignment horizontal="center" vertical="center"/>
    </xf>
    <xf numFmtId="4" fontId="10" fillId="17" borderId="13" xfId="0" applyNumberFormat="1" applyFont="1" applyFill="1" applyBorder="1" applyAlignment="1">
      <alignment vertical="top" wrapText="1"/>
    </xf>
    <xf numFmtId="0" fontId="11" fillId="8" borderId="13" xfId="0" applyFont="1" applyFill="1" applyBorder="1" applyAlignment="1">
      <alignment vertical="top" wrapText="1"/>
    </xf>
    <xf numFmtId="4" fontId="11" fillId="8" borderId="13" xfId="0" applyNumberFormat="1" applyFont="1" applyFill="1" applyBorder="1" applyAlignment="1">
      <alignment vertical="top" wrapText="1"/>
    </xf>
    <xf numFmtId="0" fontId="11" fillId="11" borderId="13" xfId="0" applyFont="1" applyFill="1" applyBorder="1" applyAlignment="1">
      <alignment vertical="top" wrapText="1"/>
    </xf>
    <xf numFmtId="4" fontId="11" fillId="11" borderId="13" xfId="0" applyNumberFormat="1" applyFont="1" applyFill="1" applyBorder="1" applyAlignment="1">
      <alignment vertical="top" wrapText="1"/>
    </xf>
    <xf numFmtId="165" fontId="27" fillId="11" borderId="13" xfId="5" applyNumberFormat="1" applyFont="1" applyFill="1" applyBorder="1" applyAlignment="1">
      <alignment horizontal="right" vertical="center"/>
    </xf>
    <xf numFmtId="0" fontId="11" fillId="16" borderId="13" xfId="0" applyFont="1" applyFill="1" applyBorder="1" applyAlignment="1">
      <alignment horizontal="center" vertical="top" wrapText="1"/>
    </xf>
    <xf numFmtId="4" fontId="11" fillId="16" borderId="13" xfId="0" applyNumberFormat="1" applyFont="1" applyFill="1" applyBorder="1" applyAlignment="1">
      <alignment vertical="top" wrapText="1"/>
    </xf>
    <xf numFmtId="0" fontId="11" fillId="16" borderId="13" xfId="0" applyFont="1" applyFill="1" applyBorder="1" applyAlignment="1">
      <alignment horizontal="right" vertical="top" wrapText="1"/>
    </xf>
    <xf numFmtId="0" fontId="15" fillId="5" borderId="13" xfId="0" applyFont="1" applyFill="1" applyBorder="1" applyAlignment="1">
      <alignment vertical="top" wrapText="1"/>
    </xf>
    <xf numFmtId="4" fontId="15" fillId="5" borderId="13" xfId="0" applyNumberFormat="1" applyFont="1" applyFill="1" applyBorder="1" applyAlignment="1">
      <alignment vertical="top" wrapText="1"/>
    </xf>
    <xf numFmtId="0" fontId="15" fillId="5" borderId="13" xfId="0" applyFont="1" applyFill="1" applyBorder="1" applyAlignment="1">
      <alignment horizontal="right" vertical="top" wrapText="1"/>
    </xf>
    <xf numFmtId="0" fontId="15" fillId="5" borderId="13" xfId="0" applyFont="1" applyFill="1" applyBorder="1" applyAlignment="1">
      <alignment horizontal="left" vertical="top" wrapText="1"/>
    </xf>
    <xf numFmtId="0" fontId="10" fillId="5" borderId="0" xfId="0" applyFont="1" applyFill="1" applyAlignment="1">
      <alignment vertical="top" wrapText="1"/>
    </xf>
    <xf numFmtId="4" fontId="15" fillId="14" borderId="0" xfId="0" applyNumberFormat="1" applyFont="1" applyFill="1" applyAlignment="1">
      <alignment wrapText="1"/>
    </xf>
    <xf numFmtId="0" fontId="29" fillId="5" borderId="13" xfId="0" applyFont="1" applyFill="1" applyBorder="1" applyAlignment="1">
      <alignment horizontal="left" vertical="center" wrapText="1"/>
    </xf>
    <xf numFmtId="0" fontId="29" fillId="5" borderId="13" xfId="0" applyFont="1" applyFill="1" applyBorder="1" applyAlignment="1">
      <alignment horizontal="center" vertical="center"/>
    </xf>
    <xf numFmtId="165" fontId="29" fillId="5" borderId="13" xfId="5" applyNumberFormat="1" applyFont="1" applyFill="1" applyBorder="1" applyAlignment="1">
      <alignment horizontal="center" vertical="center"/>
    </xf>
    <xf numFmtId="0" fontId="29" fillId="5" borderId="13" xfId="0" applyFont="1" applyFill="1" applyBorder="1" applyAlignment="1">
      <alignment vertical="top" wrapText="1"/>
    </xf>
    <xf numFmtId="4" fontId="29" fillId="5" borderId="13" xfId="0" applyNumberFormat="1" applyFont="1" applyFill="1" applyBorder="1" applyAlignment="1">
      <alignment vertical="top" wrapText="1"/>
    </xf>
    <xf numFmtId="0" fontId="29" fillId="5" borderId="13" xfId="0" applyFont="1" applyFill="1" applyBorder="1" applyAlignment="1">
      <alignment horizontal="left" vertical="top" wrapText="1"/>
    </xf>
    <xf numFmtId="0" fontId="11" fillId="5" borderId="13" xfId="0" applyFont="1" applyFill="1" applyBorder="1" applyAlignment="1">
      <alignment vertical="top" wrapText="1"/>
    </xf>
    <xf numFmtId="4" fontId="11" fillId="5" borderId="13" xfId="0" applyNumberFormat="1" applyFont="1" applyFill="1" applyBorder="1" applyAlignment="1">
      <alignment vertical="top" wrapText="1"/>
    </xf>
    <xf numFmtId="165" fontId="27" fillId="16" borderId="13" xfId="5" applyNumberFormat="1" applyFont="1" applyFill="1" applyBorder="1" applyAlignment="1">
      <alignment horizontal="right" vertical="center"/>
    </xf>
    <xf numFmtId="0" fontId="10" fillId="18" borderId="0" xfId="0" applyFont="1" applyFill="1" applyAlignment="1">
      <alignment vertical="top" wrapText="1"/>
    </xf>
    <xf numFmtId="4" fontId="15" fillId="18" borderId="0" xfId="0" applyNumberFormat="1" applyFont="1" applyFill="1" applyAlignment="1">
      <alignment wrapText="1"/>
    </xf>
    <xf numFmtId="0" fontId="11" fillId="18" borderId="13" xfId="0" applyFont="1" applyFill="1" applyBorder="1" applyAlignment="1">
      <alignment vertical="top" wrapText="1"/>
    </xf>
    <xf numFmtId="4" fontId="11" fillId="18" borderId="13" xfId="0" applyNumberFormat="1" applyFont="1" applyFill="1" applyBorder="1" applyAlignment="1">
      <alignment vertical="top" wrapText="1"/>
    </xf>
    <xf numFmtId="0" fontId="27" fillId="19" borderId="13" xfId="0" applyFont="1" applyFill="1" applyBorder="1" applyAlignment="1">
      <alignment horizontal="left" vertical="center" wrapText="1"/>
    </xf>
    <xf numFmtId="0" fontId="15" fillId="19" borderId="13" xfId="0" applyFont="1" applyFill="1" applyBorder="1" applyAlignment="1">
      <alignment horizontal="center" vertical="center"/>
    </xf>
    <xf numFmtId="165" fontId="15" fillId="19" borderId="13" xfId="5" applyNumberFormat="1" applyFont="1" applyFill="1" applyBorder="1" applyAlignment="1">
      <alignment horizontal="center" vertical="center"/>
    </xf>
    <xf numFmtId="0" fontId="15" fillId="19" borderId="13" xfId="0" applyFont="1" applyFill="1" applyBorder="1" applyAlignment="1">
      <alignment vertical="top" wrapText="1"/>
    </xf>
    <xf numFmtId="4" fontId="15" fillId="19" borderId="13" xfId="0" applyNumberFormat="1" applyFont="1" applyFill="1" applyBorder="1" applyAlignment="1">
      <alignment vertical="top" wrapText="1"/>
    </xf>
    <xf numFmtId="0" fontId="10" fillId="19" borderId="0" xfId="0" applyFont="1" applyFill="1" applyAlignment="1">
      <alignment vertical="top" wrapText="1"/>
    </xf>
    <xf numFmtId="4" fontId="13" fillId="19" borderId="0" xfId="0" applyNumberFormat="1" applyFont="1" applyFill="1" applyAlignment="1">
      <alignment wrapText="1"/>
    </xf>
    <xf numFmtId="4" fontId="15" fillId="5" borderId="0" xfId="0" applyNumberFormat="1" applyFont="1" applyFill="1" applyAlignment="1">
      <alignment wrapText="1"/>
    </xf>
    <xf numFmtId="43" fontId="11" fillId="0" borderId="0" xfId="0" applyNumberFormat="1" applyFont="1" applyAlignment="1">
      <alignment vertical="top" wrapText="1"/>
    </xf>
    <xf numFmtId="0" fontId="15" fillId="19" borderId="13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vertical="top" wrapText="1"/>
    </xf>
    <xf numFmtId="2" fontId="10" fillId="0" borderId="0" xfId="0" applyNumberFormat="1" applyFont="1" applyAlignment="1">
      <alignment vertical="top" wrapText="1"/>
    </xf>
    <xf numFmtId="0" fontId="10" fillId="6" borderId="0" xfId="0" applyFont="1" applyFill="1" applyAlignment="1">
      <alignment vertical="top" wrapText="1"/>
    </xf>
    <xf numFmtId="2" fontId="13" fillId="6" borderId="13" xfId="0" applyNumberFormat="1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left" vertical="center" wrapText="1"/>
    </xf>
    <xf numFmtId="0" fontId="13" fillId="7" borderId="10" xfId="0" applyFont="1" applyFill="1" applyBorder="1" applyAlignment="1">
      <alignment horizontal="center" vertical="center" wrapText="1"/>
    </xf>
    <xf numFmtId="3" fontId="13" fillId="7" borderId="10" xfId="0" applyNumberFormat="1" applyFont="1" applyFill="1" applyBorder="1" applyAlignment="1">
      <alignment horizontal="center" vertical="center" wrapText="1"/>
    </xf>
    <xf numFmtId="4" fontId="13" fillId="7" borderId="10" xfId="0" applyNumberFormat="1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center" vertical="center" wrapText="1"/>
    </xf>
    <xf numFmtId="2" fontId="31" fillId="0" borderId="13" xfId="0" applyNumberFormat="1" applyFont="1" applyBorder="1" applyAlignment="1">
      <alignment vertical="center" wrapText="1"/>
    </xf>
    <xf numFmtId="0" fontId="31" fillId="0" borderId="13" xfId="0" applyFont="1" applyBorder="1"/>
    <xf numFmtId="2" fontId="31" fillId="0" borderId="13" xfId="0" applyNumberFormat="1" applyFont="1" applyBorder="1"/>
    <xf numFmtId="49" fontId="31" fillId="0" borderId="13" xfId="0" applyNumberFormat="1" applyFont="1" applyBorder="1" applyAlignment="1">
      <alignment horizontal="left"/>
    </xf>
    <xf numFmtId="0" fontId="31" fillId="0" borderId="13" xfId="0" applyFont="1" applyBorder="1" applyAlignment="1">
      <alignment vertical="top" wrapText="1"/>
    </xf>
    <xf numFmtId="0" fontId="32" fillId="0" borderId="0" xfId="0" applyFont="1" applyAlignment="1">
      <alignment vertical="top" wrapText="1"/>
    </xf>
    <xf numFmtId="0" fontId="33" fillId="13" borderId="13" xfId="0" applyFont="1" applyFill="1" applyBorder="1" applyAlignment="1">
      <alignment horizontal="left" vertical="center" wrapText="1"/>
    </xf>
    <xf numFmtId="0" fontId="34" fillId="13" borderId="13" xfId="0" applyFont="1" applyFill="1" applyBorder="1" applyAlignment="1">
      <alignment horizontal="center" vertical="center" wrapText="1"/>
    </xf>
    <xf numFmtId="4" fontId="34" fillId="13" borderId="13" xfId="0" applyNumberFormat="1" applyFont="1" applyFill="1" applyBorder="1" applyAlignment="1">
      <alignment horizontal="center" vertical="center" wrapText="1"/>
    </xf>
    <xf numFmtId="14" fontId="34" fillId="13" borderId="13" xfId="0" applyNumberFormat="1" applyFont="1" applyFill="1" applyBorder="1" applyAlignment="1">
      <alignment horizontal="center" vertical="center" wrapText="1"/>
    </xf>
    <xf numFmtId="4" fontId="34" fillId="13" borderId="13" xfId="0" applyNumberFormat="1" applyFont="1" applyFill="1" applyBorder="1" applyAlignment="1">
      <alignment horizontal="center" vertical="center"/>
    </xf>
    <xf numFmtId="0" fontId="34" fillId="13" borderId="13" xfId="0" applyFont="1" applyFill="1" applyBorder="1" applyAlignment="1">
      <alignment horizontal="center" vertical="center"/>
    </xf>
    <xf numFmtId="14" fontId="34" fillId="13" borderId="13" xfId="0" applyNumberFormat="1" applyFont="1" applyFill="1" applyBorder="1" applyAlignment="1">
      <alignment horizontal="center" vertical="center"/>
    </xf>
    <xf numFmtId="49" fontId="34" fillId="13" borderId="13" xfId="0" applyNumberFormat="1" applyFont="1" applyFill="1" applyBorder="1" applyAlignment="1">
      <alignment horizontal="center" vertical="center"/>
    </xf>
    <xf numFmtId="0" fontId="33" fillId="9" borderId="13" xfId="0" applyFont="1" applyFill="1" applyBorder="1" applyAlignment="1">
      <alignment horizontal="left" vertical="center" wrapText="1"/>
    </xf>
    <xf numFmtId="0" fontId="34" fillId="9" borderId="13" xfId="0" applyFont="1" applyFill="1" applyBorder="1" applyAlignment="1">
      <alignment horizontal="center" vertical="center" wrapText="1"/>
    </xf>
    <xf numFmtId="4" fontId="34" fillId="9" borderId="13" xfId="0" applyNumberFormat="1" applyFont="1" applyFill="1" applyBorder="1" applyAlignment="1">
      <alignment horizontal="center" vertical="center"/>
    </xf>
    <xf numFmtId="0" fontId="34" fillId="9" borderId="13" xfId="0" applyFont="1" applyFill="1" applyBorder="1" applyAlignment="1">
      <alignment horizontal="center" vertical="center"/>
    </xf>
    <xf numFmtId="49" fontId="34" fillId="9" borderId="13" xfId="0" applyNumberFormat="1" applyFont="1" applyFill="1" applyBorder="1" applyAlignment="1">
      <alignment horizontal="center" vertical="center"/>
    </xf>
    <xf numFmtId="0" fontId="35" fillId="0" borderId="13" xfId="0" applyFont="1" applyBorder="1" applyAlignment="1">
      <alignment vertical="center" wrapText="1"/>
    </xf>
    <xf numFmtId="0" fontId="34" fillId="0" borderId="13" xfId="0" applyFont="1" applyBorder="1" applyAlignment="1">
      <alignment horizontal="center" vertical="center" wrapText="1"/>
    </xf>
    <xf numFmtId="4" fontId="34" fillId="0" borderId="13" xfId="0" applyNumberFormat="1" applyFont="1" applyBorder="1" applyAlignment="1">
      <alignment horizontal="center" vertical="center" wrapText="1"/>
    </xf>
    <xf numFmtId="0" fontId="34" fillId="0" borderId="13" xfId="0" applyFont="1" applyBorder="1"/>
    <xf numFmtId="2" fontId="34" fillId="0" borderId="13" xfId="0" applyNumberFormat="1" applyFont="1" applyBorder="1"/>
    <xf numFmtId="49" fontId="34" fillId="0" borderId="13" xfId="0" applyNumberFormat="1" applyFont="1" applyBorder="1" applyAlignment="1">
      <alignment horizontal="left"/>
    </xf>
    <xf numFmtId="0" fontId="35" fillId="11" borderId="13" xfId="0" applyFont="1" applyFill="1" applyBorder="1" applyAlignment="1">
      <alignment horizontal="left" vertical="center" wrapText="1"/>
    </xf>
    <xf numFmtId="0" fontId="34" fillId="11" borderId="13" xfId="0" applyFont="1" applyFill="1" applyBorder="1" applyAlignment="1">
      <alignment horizontal="center" vertical="center" wrapText="1"/>
    </xf>
    <xf numFmtId="4" fontId="34" fillId="11" borderId="13" xfId="5" applyNumberFormat="1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horizontal="center"/>
    </xf>
    <xf numFmtId="14" fontId="34" fillId="11" borderId="10" xfId="0" applyNumberFormat="1" applyFont="1" applyFill="1" applyBorder="1" applyAlignment="1">
      <alignment horizontal="center"/>
    </xf>
    <xf numFmtId="4" fontId="34" fillId="11" borderId="13" xfId="0" applyNumberFormat="1" applyFont="1" applyFill="1" applyBorder="1" applyAlignment="1">
      <alignment horizontal="center"/>
    </xf>
    <xf numFmtId="49" fontId="34" fillId="11" borderId="13" xfId="0" applyNumberFormat="1" applyFont="1" applyFill="1" applyBorder="1" applyAlignment="1">
      <alignment horizontal="center"/>
    </xf>
    <xf numFmtId="0" fontId="36" fillId="11" borderId="13" xfId="0" applyFont="1" applyFill="1" applyBorder="1" applyAlignment="1">
      <alignment horizontal="left" vertical="top" wrapText="1"/>
    </xf>
    <xf numFmtId="0" fontId="35" fillId="6" borderId="13" xfId="0" applyFont="1" applyFill="1" applyBorder="1" applyAlignment="1">
      <alignment horizontal="left" vertical="center" wrapText="1"/>
    </xf>
    <xf numFmtId="0" fontId="34" fillId="6" borderId="13" xfId="0" applyFont="1" applyFill="1" applyBorder="1" applyAlignment="1">
      <alignment horizontal="center" vertical="center" wrapText="1"/>
    </xf>
    <xf numFmtId="4" fontId="34" fillId="6" borderId="13" xfId="0" applyNumberFormat="1" applyFont="1" applyFill="1" applyBorder="1" applyAlignment="1">
      <alignment horizontal="center" vertical="center" wrapText="1"/>
    </xf>
    <xf numFmtId="0" fontId="37" fillId="6" borderId="13" xfId="0" applyFont="1" applyFill="1" applyBorder="1" applyAlignment="1">
      <alignment horizontal="center"/>
    </xf>
    <xf numFmtId="14" fontId="37" fillId="6" borderId="13" xfId="0" applyNumberFormat="1" applyFont="1" applyFill="1" applyBorder="1" applyAlignment="1">
      <alignment horizontal="center"/>
    </xf>
    <xf numFmtId="2" fontId="37" fillId="6" borderId="13" xfId="0" applyNumberFormat="1" applyFont="1" applyFill="1" applyBorder="1" applyAlignment="1">
      <alignment horizontal="center"/>
    </xf>
    <xf numFmtId="49" fontId="37" fillId="6" borderId="13" xfId="0" applyNumberFormat="1" applyFont="1" applyFill="1" applyBorder="1" applyAlignment="1">
      <alignment horizontal="center"/>
    </xf>
    <xf numFmtId="0" fontId="35" fillId="14" borderId="10" xfId="0" applyFont="1" applyFill="1" applyBorder="1" applyAlignment="1">
      <alignment horizontal="left" vertical="center" wrapText="1"/>
    </xf>
    <xf numFmtId="0" fontId="34" fillId="14" borderId="10" xfId="0" applyFont="1" applyFill="1" applyBorder="1" applyAlignment="1">
      <alignment horizontal="center" vertical="center" wrapText="1"/>
    </xf>
    <xf numFmtId="4" fontId="34" fillId="14" borderId="10" xfId="0" applyNumberFormat="1" applyFont="1" applyFill="1" applyBorder="1" applyAlignment="1">
      <alignment horizontal="center" vertical="center" wrapText="1"/>
    </xf>
    <xf numFmtId="0" fontId="34" fillId="14" borderId="10" xfId="0" applyFont="1" applyFill="1" applyBorder="1" applyAlignment="1">
      <alignment horizontal="center"/>
    </xf>
    <xf numFmtId="14" fontId="34" fillId="14" borderId="10" xfId="0" applyNumberFormat="1" applyFont="1" applyFill="1" applyBorder="1" applyAlignment="1">
      <alignment horizontal="center"/>
    </xf>
    <xf numFmtId="4" fontId="34" fillId="14" borderId="10" xfId="0" applyNumberFormat="1" applyFont="1" applyFill="1" applyBorder="1" applyAlignment="1">
      <alignment horizontal="center"/>
    </xf>
    <xf numFmtId="49" fontId="34" fillId="14" borderId="10" xfId="0" applyNumberFormat="1" applyFont="1" applyFill="1" applyBorder="1" applyAlignment="1">
      <alignment horizontal="center"/>
    </xf>
    <xf numFmtId="0" fontId="36" fillId="14" borderId="13" xfId="0" applyFont="1" applyFill="1" applyBorder="1" applyAlignment="1">
      <alignment horizontal="left" vertical="top" wrapText="1"/>
    </xf>
    <xf numFmtId="4" fontId="34" fillId="0" borderId="13" xfId="0" applyNumberFormat="1" applyFont="1" applyBorder="1"/>
    <xf numFmtId="0" fontId="36" fillId="0" borderId="13" xfId="0" applyFont="1" applyBorder="1" applyAlignment="1">
      <alignment horizontal="left" vertical="top" wrapText="1"/>
    </xf>
    <xf numFmtId="0" fontId="34" fillId="14" borderId="8" xfId="0" applyFont="1" applyFill="1" applyBorder="1" applyAlignment="1">
      <alignment horizontal="center"/>
    </xf>
    <xf numFmtId="14" fontId="34" fillId="14" borderId="13" xfId="0" applyNumberFormat="1" applyFont="1" applyFill="1" applyBorder="1" applyAlignment="1">
      <alignment horizontal="center"/>
    </xf>
    <xf numFmtId="4" fontId="34" fillId="14" borderId="13" xfId="0" applyNumberFormat="1" applyFont="1" applyFill="1" applyBorder="1" applyAlignment="1">
      <alignment horizontal="center"/>
    </xf>
    <xf numFmtId="49" fontId="34" fillId="14" borderId="8" xfId="0" applyNumberFormat="1" applyFont="1" applyFill="1" applyBorder="1" applyAlignment="1">
      <alignment horizontal="center"/>
    </xf>
    <xf numFmtId="0" fontId="34" fillId="14" borderId="17" xfId="0" applyFont="1" applyFill="1" applyBorder="1" applyAlignment="1">
      <alignment horizontal="center"/>
    </xf>
    <xf numFmtId="14" fontId="34" fillId="14" borderId="5" xfId="0" applyNumberFormat="1" applyFont="1" applyFill="1" applyBorder="1" applyAlignment="1">
      <alignment horizontal="center"/>
    </xf>
    <xf numFmtId="4" fontId="34" fillId="14" borderId="5" xfId="0" applyNumberFormat="1" applyFont="1" applyFill="1" applyBorder="1" applyAlignment="1">
      <alignment horizontal="center"/>
    </xf>
    <xf numFmtId="49" fontId="34" fillId="14" borderId="17" xfId="0" applyNumberFormat="1" applyFont="1" applyFill="1" applyBorder="1" applyAlignment="1">
      <alignment horizontal="center"/>
    </xf>
    <xf numFmtId="0" fontId="34" fillId="0" borderId="0" xfId="0" applyFont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2" fontId="34" fillId="0" borderId="0" xfId="0" applyNumberFormat="1" applyFont="1" applyAlignment="1">
      <alignment horizontal="center" vertical="center" wrapText="1"/>
    </xf>
    <xf numFmtId="0" fontId="34" fillId="0" borderId="0" xfId="0" applyFont="1"/>
    <xf numFmtId="2" fontId="34" fillId="0" borderId="0" xfId="0" applyNumberFormat="1" applyFont="1"/>
    <xf numFmtId="49" fontId="34" fillId="0" borderId="0" xfId="0" applyNumberFormat="1" applyFont="1" applyAlignment="1">
      <alignment horizontal="left"/>
    </xf>
    <xf numFmtId="0" fontId="34" fillId="0" borderId="0" xfId="0" applyFont="1" applyAlignment="1">
      <alignment horizontal="center" vertical="top" wrapText="1"/>
    </xf>
    <xf numFmtId="4" fontId="15" fillId="0" borderId="0" xfId="0" applyNumberFormat="1" applyFont="1" applyAlignment="1">
      <alignment vertical="top" wrapText="1"/>
    </xf>
    <xf numFmtId="0" fontId="11" fillId="0" borderId="0" xfId="0" applyFont="1" applyAlignment="1">
      <alignment horizontal="center" vertical="center" wrapText="1"/>
    </xf>
    <xf numFmtId="0" fontId="34" fillId="15" borderId="13" xfId="0" applyFont="1" applyFill="1" applyBorder="1" applyAlignment="1">
      <alignment horizontal="center"/>
    </xf>
    <xf numFmtId="4" fontId="34" fillId="15" borderId="13" xfId="0" applyNumberFormat="1" applyFont="1" applyFill="1" applyBorder="1" applyAlignment="1">
      <alignment horizontal="center"/>
    </xf>
    <xf numFmtId="49" fontId="34" fillId="15" borderId="13" xfId="0" applyNumberFormat="1" applyFont="1" applyFill="1" applyBorder="1" applyAlignment="1">
      <alignment horizontal="center"/>
    </xf>
    <xf numFmtId="4" fontId="25" fillId="0" borderId="0" xfId="0" applyNumberFormat="1" applyFont="1" applyAlignment="1">
      <alignment horizontal="right" vertical="center" wrapText="1"/>
    </xf>
    <xf numFmtId="0" fontId="11" fillId="15" borderId="0" xfId="0" applyFont="1" applyFill="1" applyAlignment="1">
      <alignment horizontal="center" vertical="center" wrapText="1"/>
    </xf>
    <xf numFmtId="0" fontId="36" fillId="15" borderId="13" xfId="0" applyFont="1" applyFill="1" applyBorder="1" applyAlignment="1">
      <alignment horizontal="left" vertical="top" wrapText="1"/>
    </xf>
    <xf numFmtId="0" fontId="34" fillId="15" borderId="13" xfId="0" applyFont="1" applyFill="1" applyBorder="1" applyAlignment="1">
      <alignment horizontal="center" vertical="center" wrapText="1"/>
    </xf>
    <xf numFmtId="0" fontId="36" fillId="13" borderId="13" xfId="0" applyFont="1" applyFill="1" applyBorder="1" applyAlignment="1">
      <alignment horizontal="left" vertical="center" wrapText="1"/>
    </xf>
    <xf numFmtId="0" fontId="38" fillId="9" borderId="13" xfId="0" applyFont="1" applyFill="1" applyBorder="1" applyAlignment="1">
      <alignment horizontal="left" vertical="center" wrapText="1"/>
    </xf>
    <xf numFmtId="0" fontId="36" fillId="0" borderId="13" xfId="0" applyFont="1" applyBorder="1" applyAlignment="1">
      <alignment horizontal="center" vertical="top" wrapText="1"/>
    </xf>
    <xf numFmtId="0" fontId="36" fillId="6" borderId="13" xfId="0" applyFont="1" applyFill="1" applyBorder="1" applyAlignment="1">
      <alignment horizontal="left" vertical="top" wrapText="1"/>
    </xf>
    <xf numFmtId="0" fontId="13" fillId="0" borderId="13" xfId="0" applyFont="1" applyBorder="1" applyAlignment="1">
      <alignment horizontal="center" vertical="center" wrapText="1"/>
    </xf>
    <xf numFmtId="0" fontId="34" fillId="14" borderId="1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40" fillId="0" borderId="0" xfId="0" applyFont="1" applyAlignment="1">
      <alignment vertical="top"/>
    </xf>
    <xf numFmtId="0" fontId="10" fillId="8" borderId="0" xfId="0" applyFont="1" applyFill="1" applyAlignment="1">
      <alignment vertical="top"/>
    </xf>
    <xf numFmtId="4" fontId="10" fillId="8" borderId="0" xfId="0" applyNumberFormat="1" applyFont="1" applyFill="1" applyAlignment="1">
      <alignment vertical="top"/>
    </xf>
    <xf numFmtId="0" fontId="10" fillId="16" borderId="0" xfId="0" applyFont="1" applyFill="1" applyAlignment="1">
      <alignment vertical="top"/>
    </xf>
    <xf numFmtId="4" fontId="10" fillId="16" borderId="0" xfId="0" applyNumberFormat="1" applyFont="1" applyFill="1" applyAlignment="1">
      <alignment vertical="top"/>
    </xf>
    <xf numFmtId="0" fontId="10" fillId="0" borderId="0" xfId="0" applyFont="1" applyAlignment="1">
      <alignment horizontal="right" vertical="top"/>
    </xf>
    <xf numFmtId="0" fontId="10" fillId="2" borderId="0" xfId="0" applyFont="1" applyFill="1" applyAlignment="1">
      <alignment vertical="top"/>
    </xf>
    <xf numFmtId="4" fontId="10" fillId="2" borderId="0" xfId="0" applyNumberFormat="1" applyFont="1" applyFill="1" applyAlignment="1">
      <alignment vertical="top"/>
    </xf>
    <xf numFmtId="0" fontId="10" fillId="15" borderId="0" xfId="0" applyFont="1" applyFill="1" applyAlignment="1">
      <alignment vertical="top"/>
    </xf>
    <xf numFmtId="0" fontId="10" fillId="14" borderId="0" xfId="0" applyFont="1" applyFill="1" applyAlignment="1">
      <alignment vertical="top"/>
    </xf>
    <xf numFmtId="4" fontId="10" fillId="14" borderId="0" xfId="0" applyNumberFormat="1" applyFont="1" applyFill="1" applyAlignment="1">
      <alignment vertical="top"/>
    </xf>
    <xf numFmtId="0" fontId="10" fillId="9" borderId="0" xfId="0" applyFont="1" applyFill="1" applyAlignment="1">
      <alignment vertical="top"/>
    </xf>
    <xf numFmtId="4" fontId="10" fillId="9" borderId="0" xfId="0" applyNumberFormat="1" applyFont="1" applyFill="1" applyAlignment="1">
      <alignment vertical="top"/>
    </xf>
    <xf numFmtId="0" fontId="10" fillId="17" borderId="0" xfId="0" applyFont="1" applyFill="1" applyAlignment="1">
      <alignment vertical="top"/>
    </xf>
    <xf numFmtId="4" fontId="10" fillId="17" borderId="0" xfId="0" applyNumberFormat="1" applyFont="1" applyFill="1" applyAlignment="1">
      <alignment vertical="top"/>
    </xf>
    <xf numFmtId="0" fontId="13" fillId="6" borderId="13" xfId="0" applyFont="1" applyFill="1" applyBorder="1" applyAlignment="1">
      <alignment horizontal="center" vertical="center" wrapText="1"/>
    </xf>
    <xf numFmtId="0" fontId="32" fillId="6" borderId="13" xfId="0" applyFont="1" applyFill="1" applyBorder="1" applyAlignment="1">
      <alignment vertical="center"/>
    </xf>
    <xf numFmtId="0" fontId="32" fillId="6" borderId="13" xfId="0" applyFont="1" applyFill="1" applyBorder="1" applyAlignment="1">
      <alignment horizontal="center" vertical="center"/>
    </xf>
    <xf numFmtId="0" fontId="32" fillId="6" borderId="13" xfId="0" applyFont="1" applyFill="1" applyBorder="1" applyAlignment="1">
      <alignment horizontal="center" vertical="center" wrapText="1"/>
    </xf>
    <xf numFmtId="0" fontId="13" fillId="7" borderId="13" xfId="0" applyFont="1" applyFill="1" applyBorder="1" applyAlignment="1">
      <alignment horizontal="center" vertical="center"/>
    </xf>
    <xf numFmtId="3" fontId="13" fillId="7" borderId="13" xfId="0" applyNumberFormat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vertical="center" wrapText="1"/>
    </xf>
    <xf numFmtId="0" fontId="10" fillId="8" borderId="13" xfId="0" applyFont="1" applyFill="1" applyBorder="1" applyAlignment="1">
      <alignment horizontal="center" vertical="center"/>
    </xf>
    <xf numFmtId="3" fontId="10" fillId="8" borderId="13" xfId="0" applyNumberFormat="1" applyFont="1" applyFill="1" applyBorder="1" applyAlignment="1">
      <alignment horizontal="right" vertical="center"/>
    </xf>
    <xf numFmtId="1" fontId="10" fillId="8" borderId="13" xfId="0" applyNumberFormat="1" applyFont="1" applyFill="1" applyBorder="1" applyAlignment="1">
      <alignment horizontal="right" vertical="center"/>
    </xf>
    <xf numFmtId="4" fontId="10" fillId="8" borderId="13" xfId="0" applyNumberFormat="1" applyFont="1" applyFill="1" applyBorder="1" applyAlignment="1">
      <alignment vertical="top"/>
    </xf>
    <xf numFmtId="0" fontId="10" fillId="2" borderId="13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horizontal="center" vertical="center"/>
    </xf>
    <xf numFmtId="3" fontId="10" fillId="2" borderId="13" xfId="0" applyNumberFormat="1" applyFont="1" applyFill="1" applyBorder="1" applyAlignment="1">
      <alignment horizontal="right" vertical="center"/>
    </xf>
    <xf numFmtId="1" fontId="10" fillId="2" borderId="13" xfId="0" applyNumberFormat="1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vertical="top"/>
    </xf>
    <xf numFmtId="4" fontId="10" fillId="2" borderId="13" xfId="0" applyNumberFormat="1" applyFont="1" applyFill="1" applyBorder="1" applyAlignment="1">
      <alignment vertical="top"/>
    </xf>
    <xf numFmtId="0" fontId="10" fillId="2" borderId="13" xfId="0" applyFont="1" applyFill="1" applyBorder="1" applyAlignment="1">
      <alignment vertical="top" wrapText="1"/>
    </xf>
    <xf numFmtId="0" fontId="10" fillId="17" borderId="13" xfId="0" applyFont="1" applyFill="1" applyBorder="1" applyAlignment="1">
      <alignment vertical="center" wrapText="1"/>
    </xf>
    <xf numFmtId="0" fontId="10" fillId="17" borderId="13" xfId="0" applyFont="1" applyFill="1" applyBorder="1" applyAlignment="1">
      <alignment horizontal="center" vertical="center"/>
    </xf>
    <xf numFmtId="3" fontId="10" fillId="17" borderId="13" xfId="0" applyNumberFormat="1" applyFont="1" applyFill="1" applyBorder="1" applyAlignment="1">
      <alignment horizontal="right" vertical="center"/>
    </xf>
    <xf numFmtId="0" fontId="10" fillId="17" borderId="13" xfId="0" applyFont="1" applyFill="1" applyBorder="1" applyAlignment="1">
      <alignment horizontal="right" vertical="center"/>
    </xf>
    <xf numFmtId="3" fontId="11" fillId="17" borderId="18" xfId="0" applyNumberFormat="1" applyFont="1" applyFill="1" applyBorder="1" applyAlignment="1">
      <alignment horizontal="right" vertical="center"/>
    </xf>
    <xf numFmtId="0" fontId="10" fillId="17" borderId="13" xfId="0" applyFont="1" applyFill="1" applyBorder="1" applyAlignment="1">
      <alignment vertical="top"/>
    </xf>
    <xf numFmtId="0" fontId="17" fillId="17" borderId="13" xfId="0" applyFont="1" applyFill="1" applyBorder="1" applyAlignment="1">
      <alignment vertical="top" wrapText="1"/>
    </xf>
    <xf numFmtId="0" fontId="14" fillId="0" borderId="13" xfId="0" applyFont="1" applyBorder="1" applyAlignment="1">
      <alignment vertical="center" wrapText="1"/>
    </xf>
    <xf numFmtId="0" fontId="14" fillId="0" borderId="13" xfId="0" applyFont="1" applyBorder="1" applyAlignment="1">
      <alignment horizontal="center" vertical="center"/>
    </xf>
    <xf numFmtId="3" fontId="14" fillId="0" borderId="13" xfId="0" applyNumberFormat="1" applyFont="1" applyBorder="1" applyAlignment="1">
      <alignment horizontal="right" vertical="center"/>
    </xf>
    <xf numFmtId="1" fontId="14" fillId="0" borderId="5" xfId="0" applyNumberFormat="1" applyFont="1" applyBorder="1" applyAlignment="1">
      <alignment horizontal="right" vertical="center"/>
    </xf>
    <xf numFmtId="14" fontId="14" fillId="0" borderId="13" xfId="0" applyNumberFormat="1" applyFont="1" applyBorder="1" applyAlignment="1">
      <alignment vertical="top"/>
    </xf>
    <xf numFmtId="0" fontId="14" fillId="0" borderId="13" xfId="0" applyFont="1" applyBorder="1" applyAlignment="1">
      <alignment vertical="top"/>
    </xf>
    <xf numFmtId="4" fontId="14" fillId="0" borderId="13" xfId="0" applyNumberFormat="1" applyFont="1" applyBorder="1" applyAlignment="1">
      <alignment vertical="top"/>
    </xf>
    <xf numFmtId="0" fontId="41" fillId="0" borderId="13" xfId="0" applyFont="1" applyBorder="1" applyAlignment="1">
      <alignment vertical="top" wrapText="1"/>
    </xf>
    <xf numFmtId="0" fontId="14" fillId="0" borderId="13" xfId="0" applyFont="1" applyBorder="1" applyAlignment="1">
      <alignment vertical="center"/>
    </xf>
    <xf numFmtId="1" fontId="14" fillId="0" borderId="13" xfId="0" applyNumberFormat="1" applyFont="1" applyBorder="1" applyAlignment="1">
      <alignment horizontal="right" vertical="center"/>
    </xf>
    <xf numFmtId="0" fontId="10" fillId="15" borderId="13" xfId="0" applyFont="1" applyFill="1" applyBorder="1" applyAlignment="1">
      <alignment vertical="center" wrapText="1"/>
    </xf>
    <xf numFmtId="0" fontId="10" fillId="15" borderId="13" xfId="0" applyFont="1" applyFill="1" applyBorder="1" applyAlignment="1">
      <alignment horizontal="center" vertical="center"/>
    </xf>
    <xf numFmtId="3" fontId="10" fillId="15" borderId="13" xfId="0" applyNumberFormat="1" applyFont="1" applyFill="1" applyBorder="1" applyAlignment="1">
      <alignment horizontal="right" vertical="center"/>
    </xf>
    <xf numFmtId="1" fontId="10" fillId="15" borderId="13" xfId="0" applyNumberFormat="1" applyFont="1" applyFill="1" applyBorder="1" applyAlignment="1">
      <alignment horizontal="right" vertical="center"/>
    </xf>
    <xf numFmtId="0" fontId="10" fillId="15" borderId="13" xfId="0" applyFont="1" applyFill="1" applyBorder="1" applyAlignment="1">
      <alignment vertical="top" wrapText="1"/>
    </xf>
    <xf numFmtId="4" fontId="10" fillId="15" borderId="13" xfId="0" applyNumberFormat="1" applyFont="1" applyFill="1" applyBorder="1" applyAlignment="1">
      <alignment vertical="top"/>
    </xf>
    <xf numFmtId="0" fontId="10" fillId="15" borderId="13" xfId="0" applyFont="1" applyFill="1" applyBorder="1" applyAlignment="1">
      <alignment vertical="top"/>
    </xf>
    <xf numFmtId="0" fontId="15" fillId="9" borderId="13" xfId="0" applyFont="1" applyFill="1" applyBorder="1" applyAlignment="1">
      <alignment vertical="center" wrapText="1"/>
    </xf>
    <xf numFmtId="0" fontId="15" fillId="9" borderId="13" xfId="0" applyFont="1" applyFill="1" applyBorder="1" applyAlignment="1">
      <alignment horizontal="center" vertical="center"/>
    </xf>
    <xf numFmtId="3" fontId="15" fillId="9" borderId="13" xfId="0" applyNumberFormat="1" applyFont="1" applyFill="1" applyBorder="1" applyAlignment="1">
      <alignment horizontal="right" vertical="center"/>
    </xf>
    <xf numFmtId="0" fontId="10" fillId="9" borderId="13" xfId="0" applyFont="1" applyFill="1" applyBorder="1" applyAlignment="1">
      <alignment vertical="top" wrapText="1"/>
    </xf>
    <xf numFmtId="4" fontId="15" fillId="9" borderId="13" xfId="0" applyNumberFormat="1" applyFont="1" applyFill="1" applyBorder="1" applyAlignment="1">
      <alignment vertical="top"/>
    </xf>
    <xf numFmtId="0" fontId="0" fillId="9" borderId="13" xfId="0" applyFill="1" applyBorder="1"/>
    <xf numFmtId="0" fontId="15" fillId="9" borderId="13" xfId="0" applyFont="1" applyFill="1" applyBorder="1" applyAlignment="1">
      <alignment horizontal="left" vertical="top" wrapText="1"/>
    </xf>
    <xf numFmtId="0" fontId="15" fillId="14" borderId="13" xfId="0" applyFont="1" applyFill="1" applyBorder="1" applyAlignment="1">
      <alignment vertical="center"/>
    </xf>
    <xf numFmtId="0" fontId="15" fillId="14" borderId="13" xfId="0" applyFont="1" applyFill="1" applyBorder="1" applyAlignment="1">
      <alignment horizontal="center" vertical="center"/>
    </xf>
    <xf numFmtId="3" fontId="15" fillId="14" borderId="13" xfId="0" applyNumberFormat="1" applyFont="1" applyFill="1" applyBorder="1" applyAlignment="1">
      <alignment horizontal="right" vertical="center"/>
    </xf>
    <xf numFmtId="49" fontId="15" fillId="14" borderId="13" xfId="0" applyNumberFormat="1" applyFont="1" applyFill="1" applyBorder="1" applyAlignment="1">
      <alignment horizontal="right" vertical="center"/>
    </xf>
    <xf numFmtId="3" fontId="16" fillId="14" borderId="13" xfId="0" applyNumberFormat="1" applyFont="1" applyFill="1" applyBorder="1" applyAlignment="1">
      <alignment horizontal="right" vertical="center"/>
    </xf>
    <xf numFmtId="0" fontId="36" fillId="14" borderId="13" xfId="0" applyFont="1" applyFill="1" applyBorder="1" applyAlignment="1">
      <alignment vertical="top" wrapText="1"/>
    </xf>
    <xf numFmtId="4" fontId="15" fillId="14" borderId="13" xfId="0" applyNumberFormat="1" applyFont="1" applyFill="1" applyBorder="1" applyAlignment="1">
      <alignment vertical="top"/>
    </xf>
    <xf numFmtId="0" fontId="15" fillId="14" borderId="13" xfId="0" applyFont="1" applyFill="1" applyBorder="1" applyAlignment="1">
      <alignment vertical="top"/>
    </xf>
    <xf numFmtId="0" fontId="15" fillId="14" borderId="13" xfId="0" applyFont="1" applyFill="1" applyBorder="1" applyAlignment="1">
      <alignment horizontal="left" vertical="top" wrapText="1"/>
    </xf>
    <xf numFmtId="49" fontId="15" fillId="16" borderId="13" xfId="0" applyNumberFormat="1" applyFont="1" applyFill="1" applyBorder="1" applyAlignment="1">
      <alignment horizontal="right" vertical="center"/>
    </xf>
    <xf numFmtId="3" fontId="15" fillId="16" borderId="13" xfId="0" applyNumberFormat="1" applyFont="1" applyFill="1" applyBorder="1" applyAlignment="1">
      <alignment horizontal="right" vertical="center"/>
    </xf>
    <xf numFmtId="4" fontId="15" fillId="16" borderId="13" xfId="0" applyNumberFormat="1" applyFont="1" applyFill="1" applyBorder="1" applyAlignment="1">
      <alignment vertical="top"/>
    </xf>
    <xf numFmtId="4" fontId="42" fillId="0" borderId="0" xfId="0" applyNumberFormat="1" applyFont="1" applyAlignment="1">
      <alignment vertical="top" wrapText="1"/>
    </xf>
    <xf numFmtId="0" fontId="10" fillId="18" borderId="0" xfId="0" applyFont="1" applyFill="1" applyAlignment="1">
      <alignment vertical="top"/>
    </xf>
    <xf numFmtId="4" fontId="10" fillId="18" borderId="0" xfId="0" applyNumberFormat="1" applyFont="1" applyFill="1" applyAlignment="1">
      <alignment vertical="top"/>
    </xf>
    <xf numFmtId="49" fontId="15" fillId="18" borderId="13" xfId="0" applyNumberFormat="1" applyFont="1" applyFill="1" applyBorder="1" applyAlignment="1">
      <alignment horizontal="right" vertical="center"/>
    </xf>
    <xf numFmtId="3" fontId="15" fillId="18" borderId="13" xfId="0" applyNumberFormat="1" applyFont="1" applyFill="1" applyBorder="1" applyAlignment="1">
      <alignment horizontal="right" vertical="center"/>
    </xf>
    <xf numFmtId="0" fontId="15" fillId="18" borderId="13" xfId="0" applyFont="1" applyFill="1" applyBorder="1" applyAlignment="1">
      <alignment vertical="top" wrapText="1"/>
    </xf>
    <xf numFmtId="4" fontId="15" fillId="18" borderId="13" xfId="0" applyNumberFormat="1" applyFont="1" applyFill="1" applyBorder="1" applyAlignment="1">
      <alignment vertical="top"/>
    </xf>
    <xf numFmtId="0" fontId="10" fillId="20" borderId="0" xfId="0" applyFont="1" applyFill="1" applyAlignment="1">
      <alignment vertical="top"/>
    </xf>
    <xf numFmtId="4" fontId="10" fillId="20" borderId="0" xfId="0" applyNumberFormat="1" applyFont="1" applyFill="1" applyAlignment="1">
      <alignment vertical="top"/>
    </xf>
    <xf numFmtId="49" fontId="15" fillId="20" borderId="13" xfId="0" applyNumberFormat="1" applyFont="1" applyFill="1" applyBorder="1" applyAlignment="1">
      <alignment horizontal="right" vertical="center"/>
    </xf>
    <xf numFmtId="3" fontId="15" fillId="20" borderId="13" xfId="0" applyNumberFormat="1" applyFont="1" applyFill="1" applyBorder="1" applyAlignment="1">
      <alignment horizontal="right" vertical="center"/>
    </xf>
    <xf numFmtId="0" fontId="15" fillId="20" borderId="13" xfId="0" applyFont="1" applyFill="1" applyBorder="1" applyAlignment="1">
      <alignment vertical="top" wrapText="1"/>
    </xf>
    <xf numFmtId="4" fontId="15" fillId="20" borderId="13" xfId="0" applyNumberFormat="1" applyFont="1" applyFill="1" applyBorder="1" applyAlignment="1">
      <alignment vertical="top"/>
    </xf>
    <xf numFmtId="4" fontId="0" fillId="0" borderId="0" xfId="0" applyNumberFormat="1" applyFill="1"/>
    <xf numFmtId="0" fontId="10" fillId="20" borderId="13" xfId="0" applyFont="1" applyFill="1" applyBorder="1" applyAlignment="1">
      <alignment vertical="center" wrapText="1"/>
    </xf>
    <xf numFmtId="0" fontId="10" fillId="20" borderId="13" xfId="0" applyFont="1" applyFill="1" applyBorder="1" applyAlignment="1">
      <alignment vertical="center"/>
    </xf>
    <xf numFmtId="3" fontId="10" fillId="20" borderId="13" xfId="0" applyNumberFormat="1" applyFont="1" applyFill="1" applyBorder="1" applyAlignment="1">
      <alignment vertical="center"/>
    </xf>
    <xf numFmtId="0" fontId="10" fillId="20" borderId="13" xfId="0" applyFont="1" applyFill="1" applyBorder="1" applyAlignment="1">
      <alignment horizontal="right" vertical="center"/>
    </xf>
    <xf numFmtId="0" fontId="10" fillId="20" borderId="13" xfId="0" applyFont="1" applyFill="1" applyBorder="1" applyAlignment="1">
      <alignment vertical="top" wrapText="1"/>
    </xf>
    <xf numFmtId="4" fontId="10" fillId="20" borderId="13" xfId="0" applyNumberFormat="1" applyFont="1" applyFill="1" applyBorder="1" applyAlignment="1">
      <alignment vertical="top"/>
    </xf>
    <xf numFmtId="0" fontId="10" fillId="20" borderId="13" xfId="0" applyFont="1" applyFill="1" applyBorder="1" applyAlignment="1">
      <alignment vertical="top"/>
    </xf>
    <xf numFmtId="3" fontId="43" fillId="20" borderId="13" xfId="0" applyNumberFormat="1" applyFont="1" applyFill="1" applyBorder="1" applyAlignment="1">
      <alignment horizontal="right" vertical="center"/>
    </xf>
    <xf numFmtId="14" fontId="0" fillId="0" borderId="0" xfId="0" applyNumberFormat="1"/>
    <xf numFmtId="3" fontId="0" fillId="0" borderId="0" xfId="0" applyNumberFormat="1" applyAlignment="1">
      <alignment horizontal="center"/>
    </xf>
    <xf numFmtId="3" fontId="0" fillId="0" borderId="0" xfId="0" applyNumberFormat="1"/>
    <xf numFmtId="0" fontId="39" fillId="0" borderId="0" xfId="0" applyFont="1"/>
    <xf numFmtId="0" fontId="0" fillId="0" borderId="0" xfId="0" applyAlignment="1">
      <alignment horizontal="center" vertical="center"/>
    </xf>
    <xf numFmtId="49" fontId="0" fillId="0" borderId="0" xfId="0" applyNumberFormat="1"/>
    <xf numFmtId="0" fontId="16" fillId="4" borderId="0" xfId="0" applyFont="1" applyFill="1"/>
    <xf numFmtId="3" fontId="16" fillId="4" borderId="0" xfId="0" applyNumberFormat="1" applyFont="1" applyFill="1"/>
    <xf numFmtId="49" fontId="16" fillId="4" borderId="0" xfId="0" applyNumberFormat="1" applyFont="1" applyFill="1"/>
    <xf numFmtId="14" fontId="16" fillId="0" borderId="0" xfId="0" applyNumberFormat="1" applyFont="1"/>
    <xf numFmtId="3" fontId="16" fillId="0" borderId="0" xfId="0" applyNumberFormat="1" applyFont="1" applyAlignment="1">
      <alignment horizontal="center"/>
    </xf>
    <xf numFmtId="4" fontId="16" fillId="0" borderId="0" xfId="0" applyNumberFormat="1" applyFont="1"/>
    <xf numFmtId="3" fontId="16" fillId="0" borderId="0" xfId="0" applyNumberFormat="1" applyFont="1"/>
    <xf numFmtId="0" fontId="16" fillId="4" borderId="0" xfId="0" applyFont="1" applyFill="1" applyAlignment="1">
      <alignment horizontal="center" vertical="center"/>
    </xf>
    <xf numFmtId="0" fontId="25" fillId="4" borderId="0" xfId="0" applyFont="1" applyFill="1"/>
    <xf numFmtId="0" fontId="16" fillId="0" borderId="0" xfId="0" applyFont="1"/>
    <xf numFmtId="14" fontId="44" fillId="0" borderId="0" xfId="0" applyNumberFormat="1" applyFont="1" applyAlignment="1">
      <alignment horizontal="right"/>
    </xf>
    <xf numFmtId="0" fontId="25" fillId="21" borderId="10" xfId="0" applyFont="1" applyFill="1" applyBorder="1" applyAlignment="1">
      <alignment horizontal="center" vertical="center"/>
    </xf>
    <xf numFmtId="0" fontId="25" fillId="21" borderId="10" xfId="0" applyFont="1" applyFill="1" applyBorder="1" applyAlignment="1">
      <alignment wrapText="1"/>
    </xf>
    <xf numFmtId="3" fontId="25" fillId="21" borderId="10" xfId="0" applyNumberFormat="1" applyFont="1" applyFill="1" applyBorder="1"/>
    <xf numFmtId="49" fontId="25" fillId="21" borderId="13" xfId="0" applyNumberFormat="1" applyFont="1" applyFill="1" applyBorder="1"/>
    <xf numFmtId="14" fontId="25" fillId="21" borderId="13" xfId="0" applyNumberFormat="1" applyFont="1" applyFill="1" applyBorder="1"/>
    <xf numFmtId="3" fontId="25" fillId="21" borderId="13" xfId="0" applyNumberFormat="1" applyFont="1" applyFill="1" applyBorder="1" applyAlignment="1">
      <alignment horizontal="center"/>
    </xf>
    <xf numFmtId="4" fontId="25" fillId="21" borderId="10" xfId="0" applyNumberFormat="1" applyFont="1" applyFill="1" applyBorder="1"/>
    <xf numFmtId="3" fontId="25" fillId="21" borderId="13" xfId="0" applyNumberFormat="1" applyFont="1" applyFill="1" applyBorder="1"/>
    <xf numFmtId="49" fontId="24" fillId="4" borderId="9" xfId="0" applyNumberFormat="1" applyFont="1" applyFill="1" applyBorder="1" applyAlignment="1">
      <alignment vertical="center"/>
    </xf>
    <xf numFmtId="14" fontId="24" fillId="4" borderId="13" xfId="0" applyNumberFormat="1" applyFont="1" applyFill="1" applyBorder="1" applyAlignment="1">
      <alignment vertical="center"/>
    </xf>
    <xf numFmtId="3" fontId="24" fillId="4" borderId="13" xfId="0" applyNumberFormat="1" applyFont="1" applyFill="1" applyBorder="1" applyAlignment="1">
      <alignment horizontal="center" vertical="center"/>
    </xf>
    <xf numFmtId="4" fontId="24" fillId="4" borderId="13" xfId="0" applyNumberFormat="1" applyFont="1" applyFill="1" applyBorder="1" applyAlignment="1">
      <alignment vertical="center"/>
    </xf>
    <xf numFmtId="0" fontId="24" fillId="0" borderId="13" xfId="0" applyFont="1" applyBorder="1" applyAlignment="1">
      <alignment vertical="center" wrapText="1"/>
    </xf>
    <xf numFmtId="4" fontId="24" fillId="0" borderId="13" xfId="0" applyNumberFormat="1" applyFont="1" applyBorder="1" applyAlignment="1">
      <alignment vertical="center"/>
    </xf>
    <xf numFmtId="49" fontId="24" fillId="0" borderId="9" xfId="0" applyNumberFormat="1" applyFont="1" applyBorder="1" applyAlignment="1">
      <alignment vertical="center"/>
    </xf>
    <xf numFmtId="14" fontId="24" fillId="0" borderId="13" xfId="0" applyNumberFormat="1" applyFont="1" applyBorder="1" applyAlignment="1">
      <alignment vertical="center"/>
    </xf>
    <xf numFmtId="3" fontId="24" fillId="0" borderId="13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6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top" wrapText="1"/>
    </xf>
    <xf numFmtId="0" fontId="24" fillId="0" borderId="0" xfId="0" applyFont="1" applyAlignment="1">
      <alignment vertical="top" wrapText="1"/>
    </xf>
    <xf numFmtId="0" fontId="46" fillId="4" borderId="0" xfId="0" applyFont="1" applyFill="1" applyAlignment="1">
      <alignment horizontal="left" vertical="center"/>
    </xf>
    <xf numFmtId="0" fontId="25" fillId="4" borderId="0" xfId="0" applyFont="1" applyFill="1" applyAlignment="1">
      <alignment horizontal="left" vertical="center"/>
    </xf>
    <xf numFmtId="0" fontId="16" fillId="0" borderId="13" xfId="0" applyFont="1" applyBorder="1" applyAlignment="1">
      <alignment horizontal="center" vertical="center"/>
    </xf>
    <xf numFmtId="0" fontId="16" fillId="11" borderId="13" xfId="0" applyFont="1" applyFill="1" applyBorder="1" applyAlignment="1">
      <alignment vertical="center" wrapText="1"/>
    </xf>
    <xf numFmtId="0" fontId="16" fillId="11" borderId="13" xfId="0" applyFont="1" applyFill="1" applyBorder="1" applyAlignment="1">
      <alignment horizontal="center" vertical="center"/>
    </xf>
    <xf numFmtId="3" fontId="45" fillId="11" borderId="13" xfId="0" applyNumberFormat="1" applyFont="1" applyFill="1" applyBorder="1" applyAlignment="1">
      <alignment horizontal="right" vertical="center"/>
    </xf>
    <xf numFmtId="3" fontId="16" fillId="11" borderId="13" xfId="0" applyNumberFormat="1" applyFont="1" applyFill="1" applyBorder="1" applyAlignment="1">
      <alignment horizontal="right" vertical="center"/>
    </xf>
    <xf numFmtId="49" fontId="24" fillId="11" borderId="9" xfId="0" applyNumberFormat="1" applyFont="1" applyFill="1" applyBorder="1" applyAlignment="1">
      <alignment vertical="center"/>
    </xf>
    <xf numFmtId="14" fontId="24" fillId="11" borderId="13" xfId="0" applyNumberFormat="1" applyFont="1" applyFill="1" applyBorder="1" applyAlignment="1">
      <alignment vertical="center"/>
    </xf>
    <xf numFmtId="3" fontId="24" fillId="11" borderId="13" xfId="0" applyNumberFormat="1" applyFont="1" applyFill="1" applyBorder="1" applyAlignment="1">
      <alignment horizontal="center" vertical="center"/>
    </xf>
    <xf numFmtId="4" fontId="24" fillId="11" borderId="13" xfId="0" applyNumberFormat="1" applyFont="1" applyFill="1" applyBorder="1" applyAlignment="1">
      <alignment vertical="center"/>
    </xf>
    <xf numFmtId="0" fontId="24" fillId="11" borderId="13" xfId="0" applyFont="1" applyFill="1" applyBorder="1" applyAlignment="1">
      <alignment vertical="center" wrapText="1"/>
    </xf>
    <xf numFmtId="4" fontId="16" fillId="11" borderId="0" xfId="0" applyNumberFormat="1" applyFont="1" applyFill="1"/>
    <xf numFmtId="3" fontId="16" fillId="11" borderId="0" xfId="0" applyNumberFormat="1" applyFont="1" applyFill="1" applyAlignment="1">
      <alignment horizontal="center"/>
    </xf>
    <xf numFmtId="0" fontId="16" fillId="0" borderId="1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vertical="center" wrapText="1"/>
    </xf>
    <xf numFmtId="3" fontId="45" fillId="0" borderId="13" xfId="0" applyNumberFormat="1" applyFont="1" applyFill="1" applyBorder="1" applyAlignment="1">
      <alignment horizontal="right" vertical="center"/>
    </xf>
    <xf numFmtId="3" fontId="16" fillId="0" borderId="13" xfId="0" applyNumberFormat="1" applyFont="1" applyFill="1" applyBorder="1" applyAlignment="1">
      <alignment horizontal="right" vertical="center"/>
    </xf>
    <xf numFmtId="1" fontId="24" fillId="4" borderId="13" xfId="0" applyNumberFormat="1" applyFont="1" applyFill="1" applyBorder="1" applyAlignment="1">
      <alignment horizontal="right" vertical="center"/>
    </xf>
    <xf numFmtId="1" fontId="24" fillId="11" borderId="13" xfId="0" applyNumberFormat="1" applyFont="1" applyFill="1" applyBorder="1" applyAlignment="1">
      <alignment horizontal="right" vertical="center" wrapText="1"/>
    </xf>
    <xf numFmtId="1" fontId="24" fillId="0" borderId="13" xfId="0" applyNumberFormat="1" applyFont="1" applyBorder="1" applyAlignment="1">
      <alignment horizontal="right" vertical="center"/>
    </xf>
    <xf numFmtId="3" fontId="16" fillId="10" borderId="0" xfId="0" applyNumberFormat="1" applyFont="1" applyFill="1" applyAlignment="1">
      <alignment horizontal="center"/>
    </xf>
    <xf numFmtId="4" fontId="16" fillId="10" borderId="0" xfId="0" applyNumberFormat="1" applyFont="1" applyFill="1"/>
    <xf numFmtId="0" fontId="16" fillId="10" borderId="13" xfId="0" applyFont="1" applyFill="1" applyBorder="1" applyAlignment="1">
      <alignment vertical="center" wrapText="1"/>
    </xf>
    <xf numFmtId="0" fontId="16" fillId="10" borderId="13" xfId="0" applyFont="1" applyFill="1" applyBorder="1" applyAlignment="1">
      <alignment horizontal="center" vertical="center"/>
    </xf>
    <xf numFmtId="3" fontId="45" fillId="10" borderId="13" xfId="0" applyNumberFormat="1" applyFont="1" applyFill="1" applyBorder="1" applyAlignment="1">
      <alignment horizontal="right" vertical="center"/>
    </xf>
    <xf numFmtId="3" fontId="16" fillId="10" borderId="13" xfId="0" applyNumberFormat="1" applyFont="1" applyFill="1" applyBorder="1" applyAlignment="1">
      <alignment horizontal="right" vertical="center"/>
    </xf>
    <xf numFmtId="49" fontId="24" fillId="10" borderId="9" xfId="0" applyNumberFormat="1" applyFont="1" applyFill="1" applyBorder="1" applyAlignment="1">
      <alignment vertical="center"/>
    </xf>
    <xf numFmtId="14" fontId="24" fillId="10" borderId="13" xfId="0" applyNumberFormat="1" applyFont="1" applyFill="1" applyBorder="1" applyAlignment="1">
      <alignment vertical="center"/>
    </xf>
    <xf numFmtId="3" fontId="24" fillId="10" borderId="13" xfId="0" applyNumberFormat="1" applyFont="1" applyFill="1" applyBorder="1" applyAlignment="1">
      <alignment horizontal="center" vertical="center"/>
    </xf>
    <xf numFmtId="4" fontId="24" fillId="10" borderId="13" xfId="0" applyNumberFormat="1" applyFont="1" applyFill="1" applyBorder="1" applyAlignment="1">
      <alignment vertical="center"/>
    </xf>
    <xf numFmtId="1" fontId="24" fillId="10" borderId="13" xfId="0" applyNumberFormat="1" applyFont="1" applyFill="1" applyBorder="1" applyAlignment="1">
      <alignment horizontal="right" vertical="center"/>
    </xf>
    <xf numFmtId="0" fontId="24" fillId="10" borderId="13" xfId="0" applyFont="1" applyFill="1" applyBorder="1" applyAlignment="1">
      <alignment vertical="center" wrapText="1"/>
    </xf>
    <xf numFmtId="3" fontId="16" fillId="9" borderId="0" xfId="0" applyNumberFormat="1" applyFont="1" applyFill="1" applyAlignment="1">
      <alignment horizontal="center"/>
    </xf>
    <xf numFmtId="4" fontId="16" fillId="9" borderId="0" xfId="0" applyNumberFormat="1" applyFont="1" applyFill="1"/>
    <xf numFmtId="0" fontId="16" fillId="9" borderId="13" xfId="0" applyFont="1" applyFill="1" applyBorder="1" applyAlignment="1">
      <alignment vertical="center" wrapText="1"/>
    </xf>
    <xf numFmtId="0" fontId="16" fillId="9" borderId="13" xfId="0" applyFont="1" applyFill="1" applyBorder="1" applyAlignment="1">
      <alignment horizontal="center" vertical="center"/>
    </xf>
    <xf numFmtId="3" fontId="45" fillId="9" borderId="13" xfId="0" applyNumberFormat="1" applyFont="1" applyFill="1" applyBorder="1" applyAlignment="1">
      <alignment horizontal="right" vertical="center"/>
    </xf>
    <xf numFmtId="3" fontId="16" fillId="9" borderId="13" xfId="0" applyNumberFormat="1" applyFont="1" applyFill="1" applyBorder="1" applyAlignment="1">
      <alignment horizontal="right" vertical="center"/>
    </xf>
    <xf numFmtId="49" fontId="24" fillId="9" borderId="9" xfId="0" applyNumberFormat="1" applyFont="1" applyFill="1" applyBorder="1" applyAlignment="1">
      <alignment vertical="center"/>
    </xf>
    <xf numFmtId="14" fontId="24" fillId="9" borderId="13" xfId="0" applyNumberFormat="1" applyFont="1" applyFill="1" applyBorder="1" applyAlignment="1">
      <alignment vertical="center"/>
    </xf>
    <xf numFmtId="3" fontId="24" fillId="9" borderId="13" xfId="0" applyNumberFormat="1" applyFont="1" applyFill="1" applyBorder="1" applyAlignment="1">
      <alignment horizontal="center" vertical="center"/>
    </xf>
    <xf numFmtId="4" fontId="24" fillId="9" borderId="13" xfId="0" applyNumberFormat="1" applyFont="1" applyFill="1" applyBorder="1" applyAlignment="1">
      <alignment vertical="center"/>
    </xf>
    <xf numFmtId="1" fontId="24" fillId="9" borderId="13" xfId="0" applyNumberFormat="1" applyFont="1" applyFill="1" applyBorder="1" applyAlignment="1">
      <alignment horizontal="right" vertical="center"/>
    </xf>
    <xf numFmtId="0" fontId="24" fillId="9" borderId="13" xfId="0" applyFont="1" applyFill="1" applyBorder="1" applyAlignment="1">
      <alignment vertical="center" wrapText="1"/>
    </xf>
    <xf numFmtId="3" fontId="16" fillId="22" borderId="0" xfId="0" applyNumberFormat="1" applyFont="1" applyFill="1" applyAlignment="1">
      <alignment horizontal="center"/>
    </xf>
    <xf numFmtId="4" fontId="16" fillId="22" borderId="0" xfId="0" applyNumberFormat="1" applyFont="1" applyFill="1"/>
    <xf numFmtId="0" fontId="16" fillId="22" borderId="13" xfId="0" applyFont="1" applyFill="1" applyBorder="1" applyAlignment="1">
      <alignment vertical="center" wrapText="1"/>
    </xf>
    <xf numFmtId="0" fontId="16" fillId="22" borderId="13" xfId="0" applyFont="1" applyFill="1" applyBorder="1" applyAlignment="1">
      <alignment horizontal="center" vertical="center"/>
    </xf>
    <xf numFmtId="3" fontId="45" fillId="22" borderId="13" xfId="0" applyNumberFormat="1" applyFont="1" applyFill="1" applyBorder="1" applyAlignment="1">
      <alignment horizontal="right" vertical="center"/>
    </xf>
    <xf numFmtId="3" fontId="16" fillId="22" borderId="13" xfId="0" applyNumberFormat="1" applyFont="1" applyFill="1" applyBorder="1" applyAlignment="1">
      <alignment horizontal="right" vertical="center"/>
    </xf>
    <xf numFmtId="49" fontId="24" fillId="22" borderId="9" xfId="0" applyNumberFormat="1" applyFont="1" applyFill="1" applyBorder="1" applyAlignment="1">
      <alignment vertical="center"/>
    </xf>
    <xf numFmtId="14" fontId="24" fillId="22" borderId="13" xfId="0" applyNumberFormat="1" applyFont="1" applyFill="1" applyBorder="1" applyAlignment="1">
      <alignment vertical="center"/>
    </xf>
    <xf numFmtId="3" fontId="24" fillId="22" borderId="13" xfId="0" applyNumberFormat="1" applyFont="1" applyFill="1" applyBorder="1" applyAlignment="1">
      <alignment horizontal="center" vertical="center"/>
    </xf>
    <xf numFmtId="4" fontId="24" fillId="22" borderId="13" xfId="0" applyNumberFormat="1" applyFont="1" applyFill="1" applyBorder="1" applyAlignment="1">
      <alignment vertical="center"/>
    </xf>
    <xf numFmtId="1" fontId="24" fillId="22" borderId="13" xfId="0" applyNumberFormat="1" applyFont="1" applyFill="1" applyBorder="1" applyAlignment="1">
      <alignment horizontal="right" vertical="center" wrapText="1"/>
    </xf>
    <xf numFmtId="0" fontId="24" fillId="22" borderId="13" xfId="0" applyFont="1" applyFill="1" applyBorder="1" applyAlignment="1">
      <alignment vertical="center" wrapText="1"/>
    </xf>
    <xf numFmtId="1" fontId="24" fillId="22" borderId="13" xfId="0" applyNumberFormat="1" applyFont="1" applyFill="1" applyBorder="1" applyAlignment="1">
      <alignment horizontal="right" vertical="center"/>
    </xf>
    <xf numFmtId="3" fontId="16" fillId="23" borderId="0" xfId="0" applyNumberFormat="1" applyFont="1" applyFill="1" applyAlignment="1">
      <alignment horizontal="center"/>
    </xf>
    <xf numFmtId="4" fontId="16" fillId="23" borderId="0" xfId="0" applyNumberFormat="1" applyFont="1" applyFill="1"/>
    <xf numFmtId="0" fontId="16" fillId="23" borderId="13" xfId="0" applyFont="1" applyFill="1" applyBorder="1" applyAlignment="1">
      <alignment vertical="center" wrapText="1"/>
    </xf>
    <xf numFmtId="0" fontId="16" fillId="23" borderId="13" xfId="0" applyFont="1" applyFill="1" applyBorder="1" applyAlignment="1">
      <alignment horizontal="center" vertical="center"/>
    </xf>
    <xf numFmtId="0" fontId="45" fillId="23" borderId="13" xfId="0" applyFont="1" applyFill="1" applyBorder="1" applyAlignment="1">
      <alignment horizontal="right" vertical="center"/>
    </xf>
    <xf numFmtId="0" fontId="16" fillId="23" borderId="13" xfId="0" applyFont="1" applyFill="1" applyBorder="1" applyAlignment="1">
      <alignment horizontal="right" vertical="center"/>
    </xf>
    <xf numFmtId="3" fontId="16" fillId="23" borderId="13" xfId="0" applyNumberFormat="1" applyFont="1" applyFill="1" applyBorder="1" applyAlignment="1">
      <alignment horizontal="right" vertical="center"/>
    </xf>
    <xf numFmtId="49" fontId="24" fillId="23" borderId="9" xfId="0" applyNumberFormat="1" applyFont="1" applyFill="1" applyBorder="1" applyAlignment="1">
      <alignment vertical="center"/>
    </xf>
    <xf numFmtId="14" fontId="24" fillId="23" borderId="13" xfId="0" applyNumberFormat="1" applyFont="1" applyFill="1" applyBorder="1" applyAlignment="1">
      <alignment vertical="center"/>
    </xf>
    <xf numFmtId="3" fontId="24" fillId="23" borderId="13" xfId="0" applyNumberFormat="1" applyFont="1" applyFill="1" applyBorder="1" applyAlignment="1">
      <alignment horizontal="center" vertical="center"/>
    </xf>
    <xf numFmtId="4" fontId="24" fillId="23" borderId="13" xfId="0" applyNumberFormat="1" applyFont="1" applyFill="1" applyBorder="1" applyAlignment="1">
      <alignment vertical="center"/>
    </xf>
    <xf numFmtId="1" fontId="24" fillId="23" borderId="13" xfId="0" applyNumberFormat="1" applyFont="1" applyFill="1" applyBorder="1" applyAlignment="1">
      <alignment horizontal="right" vertical="center"/>
    </xf>
    <xf numFmtId="0" fontId="24" fillId="23" borderId="13" xfId="0" applyFont="1" applyFill="1" applyBorder="1" applyAlignment="1">
      <alignment vertical="center" wrapText="1"/>
    </xf>
    <xf numFmtId="3" fontId="45" fillId="23" borderId="13" xfId="0" applyNumberFormat="1" applyFont="1" applyFill="1" applyBorder="1" applyAlignment="1">
      <alignment horizontal="right" vertical="center"/>
    </xf>
    <xf numFmtId="3" fontId="16" fillId="24" borderId="0" xfId="0" applyNumberFormat="1" applyFont="1" applyFill="1" applyAlignment="1">
      <alignment horizontal="center"/>
    </xf>
    <xf numFmtId="4" fontId="16" fillId="24" borderId="0" xfId="0" applyNumberFormat="1" applyFont="1" applyFill="1"/>
    <xf numFmtId="0" fontId="16" fillId="24" borderId="13" xfId="0" applyFont="1" applyFill="1" applyBorder="1" applyAlignment="1">
      <alignment vertical="center" wrapText="1"/>
    </xf>
    <xf numFmtId="0" fontId="16" fillId="24" borderId="13" xfId="0" applyFont="1" applyFill="1" applyBorder="1" applyAlignment="1">
      <alignment horizontal="center" vertical="center"/>
    </xf>
    <xf numFmtId="3" fontId="45" fillId="24" borderId="13" xfId="0" applyNumberFormat="1" applyFont="1" applyFill="1" applyBorder="1" applyAlignment="1">
      <alignment horizontal="right" vertical="center"/>
    </xf>
    <xf numFmtId="3" fontId="16" fillId="24" borderId="13" xfId="0" applyNumberFormat="1" applyFont="1" applyFill="1" applyBorder="1" applyAlignment="1">
      <alignment horizontal="right" vertical="center"/>
    </xf>
    <xf numFmtId="49" fontId="24" fillId="24" borderId="9" xfId="0" applyNumberFormat="1" applyFont="1" applyFill="1" applyBorder="1" applyAlignment="1">
      <alignment vertical="center"/>
    </xf>
    <xf numFmtId="14" fontId="24" fillId="24" borderId="13" xfId="0" applyNumberFormat="1" applyFont="1" applyFill="1" applyBorder="1" applyAlignment="1">
      <alignment vertical="center"/>
    </xf>
    <xf numFmtId="3" fontId="24" fillId="24" borderId="13" xfId="0" applyNumberFormat="1" applyFont="1" applyFill="1" applyBorder="1" applyAlignment="1">
      <alignment horizontal="center" vertical="center"/>
    </xf>
    <xf numFmtId="4" fontId="24" fillId="24" borderId="13" xfId="0" applyNumberFormat="1" applyFont="1" applyFill="1" applyBorder="1" applyAlignment="1">
      <alignment vertical="center"/>
    </xf>
    <xf numFmtId="1" fontId="24" fillId="24" borderId="13" xfId="0" applyNumberFormat="1" applyFont="1" applyFill="1" applyBorder="1" applyAlignment="1">
      <alignment horizontal="right" vertical="center"/>
    </xf>
    <xf numFmtId="0" fontId="24" fillId="24" borderId="13" xfId="0" applyFont="1" applyFill="1" applyBorder="1" applyAlignment="1">
      <alignment vertical="center" wrapText="1"/>
    </xf>
    <xf numFmtId="1" fontId="24" fillId="24" borderId="13" xfId="0" applyNumberFormat="1" applyFont="1" applyFill="1" applyBorder="1" applyAlignment="1">
      <alignment horizontal="right" vertical="center" wrapText="1"/>
    </xf>
    <xf numFmtId="0" fontId="25" fillId="6" borderId="13" xfId="0" applyFont="1" applyFill="1" applyBorder="1" applyAlignment="1">
      <alignment horizontal="center" vertical="center"/>
    </xf>
    <xf numFmtId="0" fontId="25" fillId="6" borderId="13" xfId="0" applyFont="1" applyFill="1" applyBorder="1" applyAlignment="1">
      <alignment horizontal="center" vertical="center" wrapText="1"/>
    </xf>
    <xf numFmtId="49" fontId="25" fillId="6" borderId="13" xfId="0" applyNumberFormat="1" applyFont="1" applyFill="1" applyBorder="1" applyAlignment="1">
      <alignment horizontal="center" vertical="center" wrapText="1"/>
    </xf>
    <xf numFmtId="14" fontId="25" fillId="6" borderId="13" xfId="0" applyNumberFormat="1" applyFont="1" applyFill="1" applyBorder="1" applyAlignment="1">
      <alignment horizontal="center" vertical="center" wrapText="1"/>
    </xf>
    <xf numFmtId="4" fontId="25" fillId="6" borderId="13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4" fontId="10" fillId="24" borderId="0" xfId="0" applyNumberFormat="1" applyFont="1" applyFill="1" applyAlignment="1">
      <alignment vertical="top" wrapText="1"/>
    </xf>
    <xf numFmtId="4" fontId="10" fillId="5" borderId="0" xfId="0" applyNumberFormat="1" applyFont="1" applyFill="1" applyAlignment="1">
      <alignment vertical="top" wrapText="1"/>
    </xf>
    <xf numFmtId="4" fontId="10" fillId="2" borderId="0" xfId="0" applyNumberFormat="1" applyFont="1" applyFill="1" applyAlignment="1">
      <alignment vertical="top" wrapText="1"/>
    </xf>
    <xf numFmtId="2" fontId="13" fillId="0" borderId="13" xfId="0" applyNumberFormat="1" applyFont="1" applyBorder="1" applyAlignment="1">
      <alignment horizontal="center" vertical="center" wrapText="1"/>
    </xf>
    <xf numFmtId="0" fontId="31" fillId="9" borderId="13" xfId="0" applyFont="1" applyFill="1" applyBorder="1" applyAlignment="1">
      <alignment vertical="center"/>
    </xf>
    <xf numFmtId="0" fontId="31" fillId="9" borderId="13" xfId="0" applyFont="1" applyFill="1" applyBorder="1" applyAlignment="1">
      <alignment horizontal="center" vertical="center" wrapText="1"/>
    </xf>
    <xf numFmtId="2" fontId="31" fillId="9" borderId="13" xfId="0" applyNumberFormat="1" applyFont="1" applyFill="1" applyBorder="1" applyAlignment="1">
      <alignment horizontal="center" vertical="center" wrapText="1"/>
    </xf>
    <xf numFmtId="2" fontId="34" fillId="9" borderId="13" xfId="0" applyNumberFormat="1" applyFont="1" applyFill="1" applyBorder="1" applyAlignment="1">
      <alignment horizontal="center" vertical="center"/>
    </xf>
    <xf numFmtId="0" fontId="34" fillId="13" borderId="13" xfId="0" applyFont="1" applyFill="1" applyBorder="1"/>
    <xf numFmtId="2" fontId="34" fillId="13" borderId="13" xfId="0" applyNumberFormat="1" applyFont="1" applyFill="1" applyBorder="1" applyAlignment="1">
      <alignment horizontal="center" vertical="center" wrapText="1"/>
    </xf>
    <xf numFmtId="2" fontId="34" fillId="13" borderId="13" xfId="0" applyNumberFormat="1" applyFont="1" applyFill="1" applyBorder="1" applyAlignment="1">
      <alignment horizontal="center" vertical="center"/>
    </xf>
    <xf numFmtId="0" fontId="34" fillId="13" borderId="13" xfId="0" applyFont="1" applyFill="1" applyBorder="1" applyAlignment="1">
      <alignment vertical="center" wrapText="1"/>
    </xf>
    <xf numFmtId="0" fontId="34" fillId="5" borderId="13" xfId="0" applyFont="1" applyFill="1" applyBorder="1" applyAlignment="1">
      <alignment horizontal="center" vertical="center" wrapText="1"/>
    </xf>
    <xf numFmtId="2" fontId="34" fillId="5" borderId="13" xfId="0" applyNumberFormat="1" applyFont="1" applyFill="1" applyBorder="1" applyAlignment="1">
      <alignment horizontal="center" vertical="center" wrapText="1"/>
    </xf>
    <xf numFmtId="0" fontId="34" fillId="5" borderId="13" xfId="0" applyFont="1" applyFill="1" applyBorder="1" applyAlignment="1">
      <alignment horizontal="center" vertical="center"/>
    </xf>
    <xf numFmtId="2" fontId="34" fillId="5" borderId="13" xfId="0" applyNumberFormat="1" applyFont="1" applyFill="1" applyBorder="1" applyAlignment="1">
      <alignment horizontal="center" vertical="center"/>
    </xf>
    <xf numFmtId="49" fontId="34" fillId="5" borderId="13" xfId="0" applyNumberFormat="1" applyFont="1" applyFill="1" applyBorder="1" applyAlignment="1">
      <alignment horizontal="center" vertical="center"/>
    </xf>
    <xf numFmtId="0" fontId="33" fillId="5" borderId="13" xfId="0" applyFont="1" applyFill="1" applyBorder="1" applyAlignment="1">
      <alignment horizontal="left" vertical="center" wrapText="1"/>
    </xf>
    <xf numFmtId="2" fontId="34" fillId="0" borderId="0" xfId="0" applyNumberFormat="1" applyFont="1" applyAlignment="1">
      <alignment horizontal="center" vertical="center"/>
    </xf>
    <xf numFmtId="2" fontId="34" fillId="0" borderId="13" xfId="0" applyNumberFormat="1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/>
    </xf>
    <xf numFmtId="2" fontId="34" fillId="0" borderId="13" xfId="0" applyNumberFormat="1" applyFont="1" applyBorder="1" applyAlignment="1">
      <alignment horizontal="center" vertical="center"/>
    </xf>
    <xf numFmtId="49" fontId="34" fillId="0" borderId="13" xfId="0" applyNumberFormat="1" applyFont="1" applyBorder="1" applyAlignment="1">
      <alignment horizontal="center" vertical="center"/>
    </xf>
    <xf numFmtId="0" fontId="34" fillId="25" borderId="13" xfId="0" applyFont="1" applyFill="1" applyBorder="1" applyAlignment="1">
      <alignment vertical="center"/>
    </xf>
    <xf numFmtId="0" fontId="34" fillId="25" borderId="13" xfId="0" applyFont="1" applyFill="1" applyBorder="1" applyAlignment="1">
      <alignment horizontal="center" vertical="center" wrapText="1"/>
    </xf>
    <xf numFmtId="166" fontId="34" fillId="25" borderId="13" xfId="5" applyNumberFormat="1" applyFont="1" applyFill="1" applyBorder="1" applyAlignment="1">
      <alignment horizontal="center" vertical="center" wrapText="1"/>
    </xf>
    <xf numFmtId="0" fontId="34" fillId="25" borderId="13" xfId="0" applyFont="1" applyFill="1" applyBorder="1" applyAlignment="1">
      <alignment horizontal="center" vertical="center"/>
    </xf>
    <xf numFmtId="2" fontId="34" fillId="25" borderId="13" xfId="0" applyNumberFormat="1" applyFont="1" applyFill="1" applyBorder="1" applyAlignment="1">
      <alignment horizontal="center" vertical="center"/>
    </xf>
    <xf numFmtId="49" fontId="34" fillId="25" borderId="13" xfId="0" applyNumberFormat="1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vertical="center" wrapText="1"/>
    </xf>
    <xf numFmtId="2" fontId="34" fillId="25" borderId="13" xfId="0" applyNumberFormat="1" applyFont="1" applyFill="1" applyBorder="1" applyAlignment="1">
      <alignment horizontal="center" vertical="center" wrapText="1"/>
    </xf>
    <xf numFmtId="0" fontId="34" fillId="5" borderId="13" xfId="0" applyFont="1" applyFill="1" applyBorder="1" applyAlignment="1">
      <alignment vertical="center"/>
    </xf>
    <xf numFmtId="14" fontId="34" fillId="5" borderId="13" xfId="0" applyNumberFormat="1" applyFont="1" applyFill="1" applyBorder="1" applyAlignment="1">
      <alignment horizontal="center" vertical="center"/>
    </xf>
    <xf numFmtId="0" fontId="34" fillId="5" borderId="13" xfId="0" applyFont="1" applyFill="1" applyBorder="1" applyAlignment="1">
      <alignment horizontal="left" vertical="center" wrapText="1"/>
    </xf>
    <xf numFmtId="0" fontId="34" fillId="25" borderId="13" xfId="0" applyFont="1" applyFill="1" applyBorder="1" applyAlignment="1">
      <alignment horizontal="left" vertical="center"/>
    </xf>
    <xf numFmtId="2" fontId="33" fillId="25" borderId="13" xfId="0" applyNumberFormat="1" applyFont="1" applyFill="1" applyBorder="1" applyAlignment="1">
      <alignment horizontal="center" vertical="center"/>
    </xf>
    <xf numFmtId="0" fontId="34" fillId="25" borderId="13" xfId="0" applyFont="1" applyFill="1" applyBorder="1" applyAlignment="1">
      <alignment horizontal="left" vertical="center" wrapText="1"/>
    </xf>
    <xf numFmtId="4" fontId="34" fillId="5" borderId="13" xfId="0" applyNumberFormat="1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vertical="center"/>
    </xf>
    <xf numFmtId="2" fontId="34" fillId="11" borderId="13" xfId="0" applyNumberFormat="1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horizontal="center" vertical="center"/>
    </xf>
    <xf numFmtId="14" fontId="34" fillId="11" borderId="13" xfId="0" applyNumberFormat="1" applyFont="1" applyFill="1" applyBorder="1" applyAlignment="1">
      <alignment horizontal="center" vertical="center"/>
    </xf>
    <xf numFmtId="2" fontId="34" fillId="11" borderId="13" xfId="0" applyNumberFormat="1" applyFont="1" applyFill="1" applyBorder="1" applyAlignment="1">
      <alignment horizontal="center" vertical="center"/>
    </xf>
    <xf numFmtId="49" fontId="34" fillId="11" borderId="13" xfId="0" applyNumberFormat="1" applyFont="1" applyFill="1" applyBorder="1" applyAlignment="1">
      <alignment horizontal="center" vertical="center"/>
    </xf>
    <xf numFmtId="0" fontId="33" fillId="11" borderId="13" xfId="0" applyFont="1" applyFill="1" applyBorder="1" applyAlignment="1">
      <alignment horizontal="left" vertical="center" wrapText="1"/>
    </xf>
    <xf numFmtId="0" fontId="34" fillId="11" borderId="10" xfId="0" applyFont="1" applyFill="1" applyBorder="1" applyAlignment="1">
      <alignment horizontal="center" vertical="center"/>
    </xf>
    <xf numFmtId="14" fontId="34" fillId="11" borderId="10" xfId="0" applyNumberFormat="1" applyFont="1" applyFill="1" applyBorder="1" applyAlignment="1">
      <alignment horizontal="center" vertical="center"/>
    </xf>
    <xf numFmtId="2" fontId="34" fillId="11" borderId="10" xfId="0" applyNumberFormat="1" applyFont="1" applyFill="1" applyBorder="1" applyAlignment="1">
      <alignment horizontal="center" vertical="center" wrapText="1"/>
    </xf>
    <xf numFmtId="49" fontId="34" fillId="11" borderId="10" xfId="0" applyNumberFormat="1" applyFont="1" applyFill="1" applyBorder="1" applyAlignment="1">
      <alignment horizontal="center" vertical="center"/>
    </xf>
    <xf numFmtId="2" fontId="34" fillId="11" borderId="10" xfId="0" applyNumberFormat="1" applyFont="1" applyFill="1" applyBorder="1" applyAlignment="1">
      <alignment horizontal="center" vertical="center"/>
    </xf>
    <xf numFmtId="2" fontId="31" fillId="0" borderId="13" xfId="0" applyNumberFormat="1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/>
    </xf>
    <xf numFmtId="0" fontId="34" fillId="0" borderId="13" xfId="0" applyFont="1" applyBorder="1" applyAlignment="1">
      <alignment horizontal="left" vertical="center" wrapText="1"/>
    </xf>
    <xf numFmtId="0" fontId="31" fillId="13" borderId="13" xfId="0" applyFont="1" applyFill="1" applyBorder="1"/>
    <xf numFmtId="0" fontId="31" fillId="13" borderId="13" xfId="0" applyFont="1" applyFill="1" applyBorder="1" applyAlignment="1">
      <alignment horizontal="center" vertical="center" wrapText="1"/>
    </xf>
    <xf numFmtId="2" fontId="31" fillId="13" borderId="13" xfId="0" applyNumberFormat="1" applyFont="1" applyFill="1" applyBorder="1" applyAlignment="1">
      <alignment horizontal="center" vertical="center" wrapText="1"/>
    </xf>
    <xf numFmtId="0" fontId="47" fillId="0" borderId="13" xfId="0" applyFont="1" applyBorder="1" applyAlignment="1">
      <alignment vertical="center"/>
    </xf>
    <xf numFmtId="0" fontId="47" fillId="0" borderId="13" xfId="0" applyFont="1" applyBorder="1" applyAlignment="1">
      <alignment horizontal="center" vertical="center" wrapText="1"/>
    </xf>
    <xf numFmtId="2" fontId="47" fillId="0" borderId="13" xfId="0" applyNumberFormat="1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/>
    </xf>
    <xf numFmtId="14" fontId="47" fillId="0" borderId="13" xfId="0" applyNumberFormat="1" applyFont="1" applyBorder="1" applyAlignment="1">
      <alignment horizontal="center" vertical="center"/>
    </xf>
    <xf numFmtId="49" fontId="47" fillId="0" borderId="13" xfId="0" applyNumberFormat="1" applyFont="1" applyBorder="1" applyAlignment="1">
      <alignment horizontal="center" vertical="center"/>
    </xf>
    <xf numFmtId="2" fontId="47" fillId="0" borderId="13" xfId="0" applyNumberFormat="1" applyFont="1" applyBorder="1" applyAlignment="1">
      <alignment horizontal="center" vertical="center"/>
    </xf>
    <xf numFmtId="4" fontId="33" fillId="25" borderId="13" xfId="0" applyNumberFormat="1" applyFont="1" applyFill="1" applyBorder="1" applyAlignment="1">
      <alignment horizontal="center" vertical="center"/>
    </xf>
    <xf numFmtId="0" fontId="33" fillId="25" borderId="13" xfId="0" applyFont="1" applyFill="1" applyBorder="1" applyAlignment="1">
      <alignment horizontal="left" vertical="center" wrapText="1"/>
    </xf>
    <xf numFmtId="0" fontId="34" fillId="11" borderId="13" xfId="0" applyFont="1" applyFill="1" applyBorder="1" applyAlignment="1">
      <alignment vertical="center" wrapText="1"/>
    </xf>
    <xf numFmtId="0" fontId="34" fillId="5" borderId="13" xfId="0" applyFont="1" applyFill="1" applyBorder="1" applyAlignment="1">
      <alignment vertical="center" wrapText="1"/>
    </xf>
    <xf numFmtId="0" fontId="34" fillId="0" borderId="13" xfId="0" applyFont="1" applyBorder="1" applyAlignment="1">
      <alignment vertical="center"/>
    </xf>
    <xf numFmtId="0" fontId="34" fillId="0" borderId="13" xfId="0" applyFont="1" applyBorder="1" applyAlignment="1">
      <alignment vertical="center" wrapText="1"/>
    </xf>
    <xf numFmtId="2" fontId="34" fillId="0" borderId="13" xfId="0" applyNumberFormat="1" applyFont="1" applyBorder="1" applyAlignment="1">
      <alignment vertical="center" wrapText="1"/>
    </xf>
    <xf numFmtId="0" fontId="34" fillId="8" borderId="13" xfId="0" applyFont="1" applyFill="1" applyBorder="1" applyAlignment="1">
      <alignment vertical="center"/>
    </xf>
    <xf numFmtId="0" fontId="34" fillId="8" borderId="13" xfId="0" applyFont="1" applyFill="1" applyBorder="1" applyAlignment="1">
      <alignment horizontal="center" vertical="center" wrapText="1"/>
    </xf>
    <xf numFmtId="2" fontId="34" fillId="8" borderId="13" xfId="0" applyNumberFormat="1" applyFont="1" applyFill="1" applyBorder="1" applyAlignment="1">
      <alignment horizontal="center" vertical="center" wrapText="1"/>
    </xf>
    <xf numFmtId="0" fontId="34" fillId="8" borderId="13" xfId="0" applyFont="1" applyFill="1" applyBorder="1" applyAlignment="1">
      <alignment horizontal="center" vertical="center"/>
    </xf>
    <xf numFmtId="14" fontId="34" fillId="8" borderId="13" xfId="0" applyNumberFormat="1" applyFont="1" applyFill="1" applyBorder="1" applyAlignment="1">
      <alignment horizontal="center" vertical="center"/>
    </xf>
    <xf numFmtId="2" fontId="34" fillId="8" borderId="13" xfId="0" applyNumberFormat="1" applyFont="1" applyFill="1" applyBorder="1" applyAlignment="1">
      <alignment horizontal="center" vertical="center"/>
    </xf>
    <xf numFmtId="49" fontId="34" fillId="8" borderId="13" xfId="0" applyNumberFormat="1" applyFont="1" applyFill="1" applyBorder="1" applyAlignment="1">
      <alignment horizontal="center" vertical="center"/>
    </xf>
    <xf numFmtId="0" fontId="33" fillId="8" borderId="13" xfId="0" applyFont="1" applyFill="1" applyBorder="1" applyAlignment="1">
      <alignment horizontal="left" vertical="center" wrapText="1"/>
    </xf>
    <xf numFmtId="0" fontId="34" fillId="24" borderId="13" xfId="0" applyFont="1" applyFill="1" applyBorder="1" applyAlignment="1">
      <alignment vertical="center"/>
    </xf>
    <xf numFmtId="0" fontId="34" fillId="24" borderId="13" xfId="0" applyFont="1" applyFill="1" applyBorder="1" applyAlignment="1">
      <alignment horizontal="center" vertical="center" wrapText="1"/>
    </xf>
    <xf numFmtId="2" fontId="34" fillId="24" borderId="13" xfId="0" applyNumberFormat="1" applyFont="1" applyFill="1" applyBorder="1" applyAlignment="1">
      <alignment horizontal="center" vertical="center" wrapText="1"/>
    </xf>
    <xf numFmtId="0" fontId="34" fillId="24" borderId="13" xfId="0" applyFont="1" applyFill="1" applyBorder="1" applyAlignment="1">
      <alignment horizontal="center" vertical="center"/>
    </xf>
    <xf numFmtId="4" fontId="33" fillId="24" borderId="13" xfId="0" applyNumberFormat="1" applyFont="1" applyFill="1" applyBorder="1" applyAlignment="1">
      <alignment horizontal="center" vertical="center"/>
    </xf>
    <xf numFmtId="49" fontId="34" fillId="24" borderId="13" xfId="0" applyNumberFormat="1" applyFont="1" applyFill="1" applyBorder="1" applyAlignment="1">
      <alignment horizontal="center" vertical="center"/>
    </xf>
    <xf numFmtId="2" fontId="34" fillId="24" borderId="13" xfId="0" applyNumberFormat="1" applyFont="1" applyFill="1" applyBorder="1" applyAlignment="1">
      <alignment horizontal="center" vertical="center"/>
    </xf>
    <xf numFmtId="0" fontId="33" fillId="24" borderId="13" xfId="0" applyFont="1" applyFill="1" applyBorder="1" applyAlignment="1">
      <alignment horizontal="left" vertical="center" wrapText="1"/>
    </xf>
    <xf numFmtId="0" fontId="34" fillId="11" borderId="13" xfId="0" applyFont="1" applyFill="1" applyBorder="1"/>
    <xf numFmtId="0" fontId="33" fillId="11" borderId="13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/>
    </xf>
    <xf numFmtId="14" fontId="34" fillId="2" borderId="13" xfId="0" applyNumberFormat="1" applyFont="1" applyFill="1" applyBorder="1" applyAlignment="1">
      <alignment horizontal="center" vertical="center"/>
    </xf>
    <xf numFmtId="2" fontId="34" fillId="2" borderId="13" xfId="0" applyNumberFormat="1" applyFont="1" applyFill="1" applyBorder="1" applyAlignment="1">
      <alignment horizontal="center" vertical="center"/>
    </xf>
    <xf numFmtId="49" fontId="34" fillId="2" borderId="13" xfId="0" applyNumberFormat="1" applyFont="1" applyFill="1" applyBorder="1" applyAlignment="1">
      <alignment horizontal="center" vertical="center"/>
    </xf>
    <xf numFmtId="0" fontId="33" fillId="2" borderId="13" xfId="0" applyFont="1" applyFill="1" applyBorder="1" applyAlignment="1">
      <alignment horizontal="left" vertical="center" wrapText="1"/>
    </xf>
    <xf numFmtId="0" fontId="34" fillId="5" borderId="13" xfId="0" applyFont="1" applyFill="1" applyBorder="1"/>
    <xf numFmtId="2" fontId="33" fillId="5" borderId="13" xfId="0" applyNumberFormat="1" applyFont="1" applyFill="1" applyBorder="1" applyAlignment="1">
      <alignment horizontal="center" vertical="center" wrapText="1"/>
    </xf>
    <xf numFmtId="0" fontId="34" fillId="8" borderId="13" xfId="0" applyFont="1" applyFill="1" applyBorder="1"/>
    <xf numFmtId="0" fontId="34" fillId="14" borderId="13" xfId="0" applyFont="1" applyFill="1" applyBorder="1"/>
    <xf numFmtId="2" fontId="34" fillId="14" borderId="13" xfId="0" applyNumberFormat="1" applyFont="1" applyFill="1" applyBorder="1" applyAlignment="1">
      <alignment horizontal="center" vertical="center" wrapText="1"/>
    </xf>
    <xf numFmtId="0" fontId="34" fillId="14" borderId="13" xfId="0" applyFont="1" applyFill="1" applyBorder="1" applyAlignment="1">
      <alignment horizontal="center" vertical="center"/>
    </xf>
    <xf numFmtId="14" fontId="34" fillId="14" borderId="13" xfId="0" applyNumberFormat="1" applyFont="1" applyFill="1" applyBorder="1" applyAlignment="1">
      <alignment horizontal="center" vertical="center"/>
    </xf>
    <xf numFmtId="2" fontId="34" fillId="14" borderId="13" xfId="0" applyNumberFormat="1" applyFont="1" applyFill="1" applyBorder="1" applyAlignment="1">
      <alignment horizontal="center" vertical="center"/>
    </xf>
    <xf numFmtId="49" fontId="34" fillId="14" borderId="13" xfId="0" applyNumberFormat="1" applyFont="1" applyFill="1" applyBorder="1" applyAlignment="1">
      <alignment horizontal="center" vertical="center"/>
    </xf>
    <xf numFmtId="0" fontId="33" fillId="14" borderId="13" xfId="0" applyFont="1" applyFill="1" applyBorder="1" applyAlignment="1">
      <alignment horizontal="left" vertical="center" wrapText="1"/>
    </xf>
    <xf numFmtId="2" fontId="33" fillId="5" borderId="13" xfId="0" applyNumberFormat="1" applyFont="1" applyFill="1" applyBorder="1" applyAlignment="1">
      <alignment horizontal="center" vertical="center"/>
    </xf>
    <xf numFmtId="0" fontId="34" fillId="26" borderId="13" xfId="0" applyFont="1" applyFill="1" applyBorder="1" applyAlignment="1">
      <alignment vertical="center" wrapText="1"/>
    </xf>
    <xf numFmtId="0" fontId="34" fillId="26" borderId="13" xfId="0" applyFont="1" applyFill="1" applyBorder="1" applyAlignment="1">
      <alignment horizontal="center" vertical="center" wrapText="1"/>
    </xf>
    <xf numFmtId="2" fontId="34" fillId="26" borderId="13" xfId="0" applyNumberFormat="1" applyFont="1" applyFill="1" applyBorder="1" applyAlignment="1">
      <alignment horizontal="center" vertical="center" wrapText="1"/>
    </xf>
    <xf numFmtId="0" fontId="34" fillId="26" borderId="13" xfId="0" applyFont="1" applyFill="1" applyBorder="1" applyAlignment="1">
      <alignment horizontal="center" vertical="center"/>
    </xf>
    <xf numFmtId="2" fontId="34" fillId="26" borderId="13" xfId="0" applyNumberFormat="1" applyFont="1" applyFill="1" applyBorder="1" applyAlignment="1">
      <alignment horizontal="center" vertical="center"/>
    </xf>
    <xf numFmtId="49" fontId="34" fillId="26" borderId="13" xfId="0" applyNumberFormat="1" applyFont="1" applyFill="1" applyBorder="1" applyAlignment="1">
      <alignment horizontal="center" vertical="center"/>
    </xf>
    <xf numFmtId="0" fontId="31" fillId="13" borderId="13" xfId="0" applyFont="1" applyFill="1" applyBorder="1" applyAlignment="1">
      <alignment vertical="center" wrapText="1"/>
    </xf>
    <xf numFmtId="0" fontId="31" fillId="13" borderId="13" xfId="0" applyFont="1" applyFill="1" applyBorder="1" applyAlignment="1">
      <alignment horizontal="center" vertical="center"/>
    </xf>
    <xf numFmtId="2" fontId="31" fillId="13" borderId="13" xfId="0" applyNumberFormat="1" applyFont="1" applyFill="1" applyBorder="1" applyAlignment="1">
      <alignment horizontal="center" vertical="center"/>
    </xf>
    <xf numFmtId="49" fontId="31" fillId="13" borderId="13" xfId="0" applyNumberFormat="1" applyFont="1" applyFill="1" applyBorder="1" applyAlignment="1">
      <alignment horizontal="center" vertical="center"/>
    </xf>
    <xf numFmtId="2" fontId="31" fillId="0" borderId="13" xfId="0" applyNumberFormat="1" applyFont="1" applyBorder="1" applyAlignment="1">
      <alignment horizontal="center" vertical="center"/>
    </xf>
    <xf numFmtId="49" fontId="31" fillId="0" borderId="13" xfId="0" applyNumberFormat="1" applyFont="1" applyBorder="1" applyAlignment="1">
      <alignment horizontal="center" vertical="center"/>
    </xf>
    <xf numFmtId="0" fontId="34" fillId="11" borderId="13" xfId="0" applyFont="1" applyFill="1" applyBorder="1" applyAlignment="1">
      <alignment horizontal="left" vertical="center" wrapText="1"/>
    </xf>
    <xf numFmtId="0" fontId="33" fillId="5" borderId="13" xfId="0" applyFont="1" applyFill="1" applyBorder="1" applyAlignment="1">
      <alignment horizontal="center" vertical="center"/>
    </xf>
    <xf numFmtId="4" fontId="5" fillId="0" borderId="1" xfId="0" applyNumberFormat="1" applyFont="1" applyBorder="1"/>
    <xf numFmtId="3" fontId="0" fillId="0" borderId="16" xfId="0" applyNumberFormat="1" applyBorder="1"/>
    <xf numFmtId="4" fontId="0" fillId="0" borderId="16" xfId="0" applyNumberFormat="1" applyBorder="1"/>
    <xf numFmtId="0" fontId="18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2" borderId="1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10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3" fillId="6" borderId="11" xfId="0" applyFont="1" applyFill="1" applyBorder="1" applyAlignment="1">
      <alignment horizontal="center" vertical="center" wrapText="1"/>
    </xf>
    <xf numFmtId="0" fontId="13" fillId="6" borderId="12" xfId="0" applyFont="1" applyFill="1" applyBorder="1" applyAlignment="1">
      <alignment horizontal="center" vertical="center" wrapText="1"/>
    </xf>
    <xf numFmtId="0" fontId="33" fillId="13" borderId="13" xfId="0" applyFont="1" applyFill="1" applyBorder="1" applyAlignment="1">
      <alignment horizontal="left" vertical="center" wrapText="1"/>
    </xf>
    <xf numFmtId="0" fontId="34" fillId="9" borderId="13" xfId="0" applyFont="1" applyFill="1" applyBorder="1" applyAlignment="1">
      <alignment horizontal="left" vertical="center"/>
    </xf>
    <xf numFmtId="0" fontId="34" fillId="25" borderId="13" xfId="0" applyFont="1" applyFill="1" applyBorder="1" applyAlignment="1">
      <alignment horizontal="center" vertical="center"/>
    </xf>
    <xf numFmtId="0" fontId="33" fillId="25" borderId="13" xfId="0" applyFont="1" applyFill="1" applyBorder="1" applyAlignment="1">
      <alignment horizontal="center" vertical="center"/>
    </xf>
    <xf numFmtId="49" fontId="33" fillId="25" borderId="13" xfId="0" applyNumberFormat="1" applyFont="1" applyFill="1" applyBorder="1" applyAlignment="1">
      <alignment horizontal="center" vertical="center"/>
    </xf>
    <xf numFmtId="2" fontId="33" fillId="25" borderId="13" xfId="0" applyNumberFormat="1" applyFont="1" applyFill="1" applyBorder="1" applyAlignment="1">
      <alignment horizontal="center" vertical="center" wrapText="1"/>
    </xf>
    <xf numFmtId="4" fontId="34" fillId="0" borderId="13" xfId="0" applyNumberFormat="1" applyFont="1" applyBorder="1" applyAlignment="1">
      <alignment horizontal="center" vertical="center" wrapText="1"/>
    </xf>
    <xf numFmtId="0" fontId="34" fillId="5" borderId="10" xfId="0" applyFont="1" applyFill="1" applyBorder="1" applyAlignment="1">
      <alignment horizontal="left" vertical="center"/>
    </xf>
    <xf numFmtId="0" fontId="34" fillId="5" borderId="5" xfId="0" applyFont="1" applyFill="1" applyBorder="1" applyAlignment="1">
      <alignment horizontal="left" vertical="center"/>
    </xf>
    <xf numFmtId="0" fontId="34" fillId="5" borderId="10" xfId="0" applyFont="1" applyFill="1" applyBorder="1" applyAlignment="1">
      <alignment horizontal="center" vertical="center" wrapText="1"/>
    </xf>
    <xf numFmtId="0" fontId="34" fillId="5" borderId="5" xfId="0" applyFont="1" applyFill="1" applyBorder="1" applyAlignment="1">
      <alignment horizontal="center" vertical="center" wrapText="1"/>
    </xf>
    <xf numFmtId="2" fontId="34" fillId="5" borderId="10" xfId="0" applyNumberFormat="1" applyFont="1" applyFill="1" applyBorder="1" applyAlignment="1">
      <alignment horizontal="center" vertical="center" wrapText="1"/>
    </xf>
    <xf numFmtId="2" fontId="34" fillId="5" borderId="5" xfId="0" applyNumberFormat="1" applyFont="1" applyFill="1" applyBorder="1" applyAlignment="1">
      <alignment horizontal="center" vertical="center" wrapText="1"/>
    </xf>
    <xf numFmtId="0" fontId="34" fillId="5" borderId="10" xfId="0" applyFont="1" applyFill="1" applyBorder="1" applyAlignment="1">
      <alignment horizontal="center" vertical="center"/>
    </xf>
    <xf numFmtId="0" fontId="34" fillId="5" borderId="5" xfId="0" applyFont="1" applyFill="1" applyBorder="1" applyAlignment="1">
      <alignment horizontal="center" vertical="center"/>
    </xf>
    <xf numFmtId="14" fontId="34" fillId="5" borderId="10" xfId="0" applyNumberFormat="1" applyFont="1" applyFill="1" applyBorder="1" applyAlignment="1">
      <alignment horizontal="center" vertical="center"/>
    </xf>
    <xf numFmtId="14" fontId="34" fillId="5" borderId="5" xfId="0" applyNumberFormat="1" applyFont="1" applyFill="1" applyBorder="1" applyAlignment="1">
      <alignment horizontal="center" vertical="center"/>
    </xf>
    <xf numFmtId="0" fontId="34" fillId="5" borderId="13" xfId="0" applyFont="1" applyFill="1" applyBorder="1" applyAlignment="1">
      <alignment horizontal="left" vertical="center"/>
    </xf>
    <xf numFmtId="0" fontId="34" fillId="5" borderId="13" xfId="0" applyFont="1" applyFill="1" applyBorder="1" applyAlignment="1">
      <alignment horizontal="center" vertical="center" wrapText="1"/>
    </xf>
    <xf numFmtId="2" fontId="34" fillId="5" borderId="13" xfId="0" applyNumberFormat="1" applyFont="1" applyFill="1" applyBorder="1" applyAlignment="1">
      <alignment horizontal="center" vertical="center" wrapText="1"/>
    </xf>
    <xf numFmtId="0" fontId="34" fillId="5" borderId="13" xfId="0" applyFont="1" applyFill="1" applyBorder="1" applyAlignment="1">
      <alignment horizontal="center" vertical="center"/>
    </xf>
    <xf numFmtId="0" fontId="34" fillId="0" borderId="10" xfId="0" applyFont="1" applyBorder="1" applyAlignment="1">
      <alignment horizontal="left"/>
    </xf>
    <xf numFmtId="0" fontId="34" fillId="0" borderId="5" xfId="0" applyFont="1" applyBorder="1" applyAlignment="1">
      <alignment horizontal="left"/>
    </xf>
    <xf numFmtId="0" fontId="34" fillId="0" borderId="10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2" fontId="34" fillId="0" borderId="10" xfId="0" applyNumberFormat="1" applyFont="1" applyBorder="1" applyAlignment="1">
      <alignment horizontal="center" vertical="center" wrapText="1"/>
    </xf>
    <xf numFmtId="2" fontId="34" fillId="0" borderId="5" xfId="0" applyNumberFormat="1" applyFont="1" applyBorder="1" applyAlignment="1">
      <alignment horizontal="center" vertical="center" wrapText="1"/>
    </xf>
    <xf numFmtId="0" fontId="34" fillId="5" borderId="13" xfId="0" applyFont="1" applyFill="1" applyBorder="1" applyAlignment="1">
      <alignment horizontal="left" vertical="center" wrapText="1"/>
    </xf>
    <xf numFmtId="49" fontId="34" fillId="5" borderId="13" xfId="0" applyNumberFormat="1" applyFont="1" applyFill="1" applyBorder="1" applyAlignment="1">
      <alignment horizontal="center" vertical="center"/>
    </xf>
    <xf numFmtId="2" fontId="34" fillId="5" borderId="13" xfId="0" applyNumberFormat="1" applyFont="1" applyFill="1" applyBorder="1" applyAlignment="1">
      <alignment horizontal="center" vertical="center"/>
    </xf>
    <xf numFmtId="0" fontId="27" fillId="16" borderId="10" xfId="0" applyFont="1" applyFill="1" applyBorder="1" applyAlignment="1">
      <alignment horizontal="left" vertical="center" wrapText="1"/>
    </xf>
    <xf numFmtId="0" fontId="27" fillId="16" borderId="5" xfId="0" applyFont="1" applyFill="1" applyBorder="1" applyAlignment="1">
      <alignment horizontal="left" vertical="center" wrapText="1"/>
    </xf>
    <xf numFmtId="0" fontId="11" fillId="16" borderId="10" xfId="0" applyFont="1" applyFill="1" applyBorder="1" applyAlignment="1">
      <alignment horizontal="center" vertical="top" wrapText="1"/>
    </xf>
    <xf numFmtId="0" fontId="11" fillId="16" borderId="5" xfId="0" applyFont="1" applyFill="1" applyBorder="1" applyAlignment="1">
      <alignment horizontal="center" vertical="top" wrapText="1"/>
    </xf>
    <xf numFmtId="165" fontId="27" fillId="16" borderId="10" xfId="5" applyNumberFormat="1" applyFont="1" applyFill="1" applyBorder="1" applyAlignment="1">
      <alignment horizontal="center" vertical="center"/>
    </xf>
    <xf numFmtId="165" fontId="27" fillId="16" borderId="5" xfId="5" applyNumberFormat="1" applyFont="1" applyFill="1" applyBorder="1" applyAlignment="1">
      <alignment horizontal="center" vertical="center"/>
    </xf>
    <xf numFmtId="0" fontId="10" fillId="8" borderId="10" xfId="0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center" vertical="center" wrapText="1"/>
    </xf>
    <xf numFmtId="0" fontId="27" fillId="16" borderId="10" xfId="0" applyFont="1" applyFill="1" applyBorder="1" applyAlignment="1">
      <alignment horizontal="left" vertical="center"/>
    </xf>
    <xf numFmtId="0" fontId="27" fillId="16" borderId="5" xfId="0" applyFont="1" applyFill="1" applyBorder="1" applyAlignment="1">
      <alignment horizontal="left" vertical="center"/>
    </xf>
    <xf numFmtId="0" fontId="15" fillId="16" borderId="10" xfId="0" applyFont="1" applyFill="1" applyBorder="1" applyAlignment="1">
      <alignment horizontal="center" vertical="center"/>
    </xf>
    <xf numFmtId="0" fontId="15" fillId="16" borderId="5" xfId="0" applyFont="1" applyFill="1" applyBorder="1" applyAlignment="1">
      <alignment horizontal="center" vertical="center"/>
    </xf>
    <xf numFmtId="165" fontId="15" fillId="16" borderId="10" xfId="5" applyNumberFormat="1" applyFont="1" applyFill="1" applyBorder="1" applyAlignment="1">
      <alignment horizontal="center" vertical="center"/>
    </xf>
    <xf numFmtId="165" fontId="15" fillId="16" borderId="5" xfId="5" applyNumberFormat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 wrapText="1"/>
    </xf>
    <xf numFmtId="4" fontId="10" fillId="8" borderId="13" xfId="0" applyNumberFormat="1" applyFont="1" applyFill="1" applyBorder="1" applyAlignment="1">
      <alignment horizontal="right" vertical="center" wrapText="1"/>
    </xf>
    <xf numFmtId="0" fontId="10" fillId="8" borderId="13" xfId="0" applyFont="1" applyFill="1" applyBorder="1" applyAlignment="1">
      <alignment horizontal="right" vertical="center" wrapText="1"/>
    </xf>
    <xf numFmtId="0" fontId="13" fillId="0" borderId="13" xfId="0" applyFont="1" applyBorder="1" applyAlignment="1">
      <alignment horizontal="center" vertical="center" wrapText="1"/>
    </xf>
    <xf numFmtId="0" fontId="15" fillId="16" borderId="10" xfId="0" applyFont="1" applyFill="1" applyBorder="1" applyAlignment="1">
      <alignment horizontal="center" vertical="center" wrapText="1"/>
    </xf>
    <xf numFmtId="0" fontId="15" fillId="16" borderId="19" xfId="0" applyFont="1" applyFill="1" applyBorder="1" applyAlignment="1">
      <alignment horizontal="center" vertical="center" wrapText="1"/>
    </xf>
    <xf numFmtId="0" fontId="15" fillId="16" borderId="5" xfId="0" applyFont="1" applyFill="1" applyBorder="1" applyAlignment="1">
      <alignment horizontal="center" vertical="center" wrapText="1"/>
    </xf>
    <xf numFmtId="3" fontId="15" fillId="16" borderId="10" xfId="0" applyNumberFormat="1" applyFont="1" applyFill="1" applyBorder="1" applyAlignment="1">
      <alignment horizontal="center" vertical="center"/>
    </xf>
    <xf numFmtId="3" fontId="15" fillId="16" borderId="19" xfId="0" applyNumberFormat="1" applyFont="1" applyFill="1" applyBorder="1" applyAlignment="1">
      <alignment horizontal="center" vertical="center"/>
    </xf>
    <xf numFmtId="3" fontId="15" fillId="16" borderId="5" xfId="0" applyNumberFormat="1" applyFont="1" applyFill="1" applyBorder="1" applyAlignment="1">
      <alignment horizontal="center" vertical="center"/>
    </xf>
    <xf numFmtId="0" fontId="15" fillId="16" borderId="19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32" fillId="6" borderId="13" xfId="0" applyFont="1" applyFill="1" applyBorder="1" applyAlignment="1">
      <alignment horizontal="center" vertical="center" wrapText="1"/>
    </xf>
    <xf numFmtId="0" fontId="25" fillId="6" borderId="7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 wrapText="1"/>
    </xf>
    <xf numFmtId="0" fontId="25" fillId="6" borderId="9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 wrapText="1"/>
    </xf>
    <xf numFmtId="0" fontId="35" fillId="14" borderId="13" xfId="0" applyFont="1" applyFill="1" applyBorder="1" applyAlignment="1">
      <alignment horizontal="left" vertical="center" wrapText="1"/>
    </xf>
    <xf numFmtId="0" fontId="34" fillId="14" borderId="13" xfId="0" applyFont="1" applyFill="1" applyBorder="1" applyAlignment="1">
      <alignment horizontal="center" vertical="center" wrapText="1"/>
    </xf>
    <xf numFmtId="4" fontId="34" fillId="14" borderId="13" xfId="0" applyNumberFormat="1" applyFont="1" applyFill="1" applyBorder="1" applyAlignment="1">
      <alignment horizontal="center" vertical="center" wrapText="1"/>
    </xf>
    <xf numFmtId="0" fontId="34" fillId="14" borderId="10" xfId="0" applyFont="1" applyFill="1" applyBorder="1" applyAlignment="1">
      <alignment horizontal="center" vertical="center"/>
    </xf>
    <xf numFmtId="0" fontId="34" fillId="14" borderId="5" xfId="0" applyFont="1" applyFill="1" applyBorder="1" applyAlignment="1">
      <alignment horizontal="center" vertical="center"/>
    </xf>
    <xf numFmtId="0" fontId="35" fillId="15" borderId="10" xfId="0" applyFont="1" applyFill="1" applyBorder="1" applyAlignment="1">
      <alignment vertical="center" wrapText="1"/>
    </xf>
    <xf numFmtId="0" fontId="35" fillId="15" borderId="5" xfId="0" applyFont="1" applyFill="1" applyBorder="1" applyAlignment="1">
      <alignment vertical="center" wrapText="1"/>
    </xf>
    <xf numFmtId="4" fontId="34" fillId="15" borderId="10" xfId="0" applyNumberFormat="1" applyFont="1" applyFill="1" applyBorder="1" applyAlignment="1">
      <alignment horizontal="center" vertical="center" wrapText="1"/>
    </xf>
    <xf numFmtId="4" fontId="34" fillId="15" borderId="5" xfId="0" applyNumberFormat="1" applyFont="1" applyFill="1" applyBorder="1" applyAlignment="1">
      <alignment horizontal="center" vertical="center" wrapText="1"/>
    </xf>
  </cellXfs>
  <cellStyles count="8">
    <cellStyle name="Comma" xfId="5" builtinId="3"/>
    <cellStyle name="Comma 2" xfId="2" xr:uid="{00000000-0005-0000-0000-000001000000}"/>
    <cellStyle name="Komats 2" xfId="6" xr:uid="{129B082E-402C-4CFB-AF14-A0871F628F6A}"/>
    <cellStyle name="Normal" xfId="0" builtinId="0"/>
    <cellStyle name="Normal 2" xfId="3" xr:uid="{00000000-0005-0000-0000-000003000000}"/>
    <cellStyle name="Normal 3" xfId="1" xr:uid="{00000000-0005-0000-0000-000004000000}"/>
    <cellStyle name="Normal 3 2" xfId="4" xr:uid="{00000000-0005-0000-0000-000005000000}"/>
    <cellStyle name="Normal 3 3" xfId="7" xr:uid="{DC82956A-9840-4942-9EF9-F0A65936CB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zandberga\Downloads\VManotp_111022%20(4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zandberga\Downloads\VManotp_200722__2_%20(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psavilkums"/>
      <sheetName val="Rezekne_799"/>
      <sheetName val="Vidzem_899"/>
      <sheetName val="Madona_899"/>
      <sheetName val="Dzemd_904"/>
    </sheetNames>
    <sheetDataSet>
      <sheetData sheetId="0"/>
      <sheetData sheetId="1">
        <row r="40">
          <cell r="B40">
            <v>81486</v>
          </cell>
        </row>
      </sheetData>
      <sheetData sheetId="2">
        <row r="51">
          <cell r="B51">
            <v>29645</v>
          </cell>
        </row>
      </sheetData>
      <sheetData sheetId="3">
        <row r="28">
          <cell r="B28">
            <v>111562</v>
          </cell>
        </row>
      </sheetData>
      <sheetData sheetId="4">
        <row r="45">
          <cell r="B45">
            <v>83394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psavilkums"/>
      <sheetName val="R.2.sl_799"/>
      <sheetName val="Rezekne_799"/>
      <sheetName val="Jekabp_899"/>
      <sheetName val="Preiļi_899"/>
      <sheetName val="Limb_899"/>
      <sheetName val="R.2.sl_899"/>
      <sheetName val="Dzemd_904"/>
    </sheetNames>
    <sheetDataSet>
      <sheetData sheetId="0">
        <row r="16">
          <cell r="H16">
            <v>34714.6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48F36-04C3-4AE1-8BA2-ED6EED836AEF}">
  <sheetPr>
    <tabColor rgb="FF00B050"/>
    <pageSetUpPr fitToPage="1"/>
  </sheetPr>
  <dimension ref="A1:W76"/>
  <sheetViews>
    <sheetView tabSelected="1" zoomScale="90" zoomScaleNormal="90" zoomScaleSheetLayoutView="90" workbookViewId="0">
      <pane xSplit="1" ySplit="7" topLeftCell="F40" activePane="bottomRight" state="frozen"/>
      <selection pane="topRight" activeCell="B1" sqref="B1"/>
      <selection pane="bottomLeft" activeCell="A6" sqref="A6"/>
      <selection pane="bottomRight" activeCell="T63" sqref="T63"/>
    </sheetView>
  </sheetViews>
  <sheetFormatPr defaultRowHeight="15" x14ac:dyDescent="0.25"/>
  <cols>
    <col min="1" max="1" width="50.5703125" customWidth="1"/>
    <col min="2" max="2" width="11.42578125" hidden="1" customWidth="1"/>
    <col min="3" max="3" width="0.28515625" customWidth="1"/>
    <col min="4" max="4" width="16.5703125" customWidth="1"/>
    <col min="5" max="6" width="13.42578125" customWidth="1"/>
    <col min="7" max="7" width="15.28515625" customWidth="1"/>
    <col min="8" max="8" width="16.28515625" customWidth="1"/>
    <col min="9" max="9" width="20.5703125" customWidth="1"/>
    <col min="10" max="11" width="20.85546875" customWidth="1"/>
    <col min="12" max="12" width="21.5703125" customWidth="1"/>
    <col min="13" max="13" width="22" customWidth="1"/>
    <col min="14" max="15" width="20.42578125" customWidth="1"/>
    <col min="16" max="16" width="18.140625" customWidth="1"/>
    <col min="17" max="18" width="16.28515625" hidden="1" customWidth="1"/>
    <col min="19" max="19" width="22.42578125" customWidth="1"/>
    <col min="20" max="20" width="12.140625" customWidth="1"/>
    <col min="21" max="21" width="14.85546875" customWidth="1"/>
    <col min="22" max="22" width="11" bestFit="1" customWidth="1"/>
    <col min="23" max="23" width="12.85546875" customWidth="1"/>
  </cols>
  <sheetData>
    <row r="1" spans="1:21" ht="15.75" x14ac:dyDescent="0.25">
      <c r="S1" s="9" t="s">
        <v>84</v>
      </c>
    </row>
    <row r="2" spans="1:21" ht="87" customHeight="1" x14ac:dyDescent="0.25"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9" t="s">
        <v>107</v>
      </c>
    </row>
    <row r="3" spans="1:21" ht="16.5" customHeight="1" x14ac:dyDescent="0.25">
      <c r="A3" s="627" t="s">
        <v>108</v>
      </c>
      <c r="B3" s="627"/>
      <c r="C3" s="627"/>
      <c r="D3" s="627"/>
      <c r="E3" s="627"/>
      <c r="F3" s="627"/>
      <c r="G3" s="627"/>
      <c r="H3" s="627"/>
      <c r="I3" s="627"/>
      <c r="J3" s="627"/>
      <c r="K3" s="627"/>
      <c r="L3" s="627"/>
      <c r="M3" s="627"/>
      <c r="N3" s="627"/>
      <c r="O3" s="627"/>
      <c r="P3" s="627"/>
      <c r="Q3" s="627"/>
      <c r="R3" s="627"/>
      <c r="S3" s="627"/>
    </row>
    <row r="4" spans="1:21" ht="24.75" customHeight="1" x14ac:dyDescent="0.25"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ht="35.25" customHeight="1" x14ac:dyDescent="0.25">
      <c r="A5" s="2" t="s">
        <v>9</v>
      </c>
      <c r="B5" s="628" t="s">
        <v>97</v>
      </c>
      <c r="C5" s="628"/>
      <c r="D5" s="628"/>
      <c r="E5" s="628"/>
      <c r="F5" s="628"/>
      <c r="G5" s="628"/>
      <c r="H5" s="629" t="s">
        <v>105</v>
      </c>
      <c r="I5" s="629" t="s">
        <v>123</v>
      </c>
      <c r="J5" s="629" t="s">
        <v>124</v>
      </c>
      <c r="K5" s="633" t="s">
        <v>125</v>
      </c>
      <c r="L5" s="633" t="s">
        <v>131</v>
      </c>
      <c r="M5" s="633" t="s">
        <v>204</v>
      </c>
      <c r="N5" s="629" t="s">
        <v>203</v>
      </c>
      <c r="O5" s="633" t="s">
        <v>606</v>
      </c>
      <c r="P5" s="633" t="s">
        <v>130</v>
      </c>
      <c r="Q5" s="631" t="s">
        <v>99</v>
      </c>
      <c r="R5" s="631" t="s">
        <v>98</v>
      </c>
      <c r="S5" s="629" t="s">
        <v>104</v>
      </c>
    </row>
    <row r="6" spans="1:21" ht="72.599999999999994" customHeight="1" x14ac:dyDescent="0.25">
      <c r="A6" s="3"/>
      <c r="B6" s="6" t="s">
        <v>5</v>
      </c>
      <c r="C6" s="6" t="s">
        <v>4</v>
      </c>
      <c r="D6" s="51" t="s">
        <v>95</v>
      </c>
      <c r="E6" s="51" t="s">
        <v>12</v>
      </c>
      <c r="F6" s="68" t="s">
        <v>109</v>
      </c>
      <c r="G6" s="57" t="s">
        <v>0</v>
      </c>
      <c r="H6" s="630"/>
      <c r="I6" s="630"/>
      <c r="J6" s="630"/>
      <c r="K6" s="634"/>
      <c r="L6" s="634"/>
      <c r="M6" s="634"/>
      <c r="N6" s="630"/>
      <c r="O6" s="634"/>
      <c r="P6" s="634"/>
      <c r="Q6" s="632"/>
      <c r="R6" s="632"/>
      <c r="S6" s="630"/>
    </row>
    <row r="7" spans="1:21" ht="18.75" customHeight="1" x14ac:dyDescent="0.25">
      <c r="A7" s="58" t="s">
        <v>106</v>
      </c>
      <c r="B7" s="32"/>
      <c r="C7" s="32"/>
      <c r="D7" s="33">
        <f>D8+D17+D39</f>
        <v>5727448</v>
      </c>
      <c r="E7" s="33">
        <f>E9+E14+E17+E39</f>
        <v>6688008</v>
      </c>
      <c r="F7" s="33">
        <f>F59</f>
        <v>3385031</v>
      </c>
      <c r="G7" s="33">
        <f>G9+G17+G39+G59+G14</f>
        <v>10073039</v>
      </c>
      <c r="H7" s="33">
        <v>1380010.14</v>
      </c>
      <c r="I7" s="33">
        <f>I8+I17+I39</f>
        <v>3255493</v>
      </c>
      <c r="J7" s="33">
        <f>J8+J17+J39+J59</f>
        <v>618983</v>
      </c>
      <c r="K7" s="33">
        <f>K8+K17+K39+K59</f>
        <v>574001</v>
      </c>
      <c r="L7" s="33">
        <f>L8+L17+L39+L59</f>
        <v>444853</v>
      </c>
      <c r="M7" s="33">
        <v>114416</v>
      </c>
      <c r="N7" s="33">
        <v>245038</v>
      </c>
      <c r="O7" s="33">
        <f>O8+O17+O39+O59</f>
        <v>306087</v>
      </c>
      <c r="P7" s="33">
        <f>P8+P17+P39+P59</f>
        <v>1747425</v>
      </c>
      <c r="Q7" s="33">
        <v>717574.24</v>
      </c>
      <c r="R7" s="33">
        <v>3629863.62</v>
      </c>
      <c r="S7" s="70">
        <f>G7-I7-J7-K7-L7-M7-N7-O7-P7</f>
        <v>2766743</v>
      </c>
      <c r="U7" s="14"/>
    </row>
    <row r="8" spans="1:21" ht="63" customHeight="1" x14ac:dyDescent="0.25">
      <c r="A8" s="16" t="s">
        <v>112</v>
      </c>
      <c r="B8" s="17"/>
      <c r="C8" s="17"/>
      <c r="D8" s="21">
        <f>D15+D16+D10+D11+D12</f>
        <v>1045916</v>
      </c>
      <c r="E8" s="21">
        <f>E15+E16+E10+E11+E12+E13</f>
        <v>4590901</v>
      </c>
      <c r="F8" s="21">
        <f t="shared" ref="F8" si="0">F15+F16+F10+F11+F12</f>
        <v>0</v>
      </c>
      <c r="G8" s="21">
        <f>G15+G16+G10+G11+G12+G13</f>
        <v>4590901</v>
      </c>
      <c r="H8" s="21">
        <f>H9+H14</f>
        <v>370182.62</v>
      </c>
      <c r="I8" s="21">
        <f>I15+I16+I10+I11+I12+I13</f>
        <v>2453261</v>
      </c>
      <c r="J8" s="21">
        <f>J15+J16+J10+J11+J12+J13</f>
        <v>0</v>
      </c>
      <c r="K8" s="21">
        <v>249865</v>
      </c>
      <c r="L8" s="21">
        <v>206451</v>
      </c>
      <c r="M8" s="21">
        <v>0</v>
      </c>
      <c r="N8" s="21">
        <v>175112</v>
      </c>
      <c r="O8" s="21">
        <f>O15+O16+O10+O11+O12+O13</f>
        <v>81486</v>
      </c>
      <c r="P8" s="21">
        <f>P15+P16+P10+P11+P12+P13</f>
        <v>106395.99999999999</v>
      </c>
      <c r="Q8" s="21">
        <v>332286.24</v>
      </c>
      <c r="R8" s="21">
        <v>343447.14</v>
      </c>
      <c r="S8" s="21">
        <f>G8-I8-J8-K8-L8-M8-N8-O8-P8</f>
        <v>1318330</v>
      </c>
      <c r="U8" s="14"/>
    </row>
    <row r="9" spans="1:21" ht="33" customHeight="1" x14ac:dyDescent="0.25">
      <c r="A9" s="79" t="s">
        <v>113</v>
      </c>
      <c r="B9" s="46"/>
      <c r="C9" s="46"/>
      <c r="D9" s="81">
        <f>D10+D11+D12+D13</f>
        <v>287496</v>
      </c>
      <c r="E9" s="81">
        <f>E10+E11+E12+E13</f>
        <v>3074062</v>
      </c>
      <c r="F9" s="81">
        <f t="shared" ref="F9" si="1">F10+F11+F12+F13</f>
        <v>0</v>
      </c>
      <c r="G9" s="81">
        <f>G10+G11+G12+G13</f>
        <v>3074062</v>
      </c>
      <c r="H9" s="81">
        <f>H10+H11+H12+H13</f>
        <v>285959.26</v>
      </c>
      <c r="I9" s="81">
        <f t="shared" ref="I9:R9" si="2">I10+I11+I12+I13</f>
        <v>1696237</v>
      </c>
      <c r="J9" s="81">
        <f t="shared" si="2"/>
        <v>0</v>
      </c>
      <c r="K9" s="81">
        <v>249865</v>
      </c>
      <c r="L9" s="81">
        <v>206451</v>
      </c>
      <c r="M9" s="81">
        <v>0</v>
      </c>
      <c r="N9" s="81">
        <v>175112</v>
      </c>
      <c r="O9" s="81">
        <f>O10+O11+O12+O13</f>
        <v>81486</v>
      </c>
      <c r="P9" s="81">
        <f>P10+P11+P12+P13</f>
        <v>106395.99999999999</v>
      </c>
      <c r="Q9" s="81">
        <f t="shared" si="2"/>
        <v>0</v>
      </c>
      <c r="R9" s="81">
        <f t="shared" si="2"/>
        <v>1536.7400000000198</v>
      </c>
      <c r="S9" s="81">
        <f>S10+S11+S12+S13</f>
        <v>558515</v>
      </c>
      <c r="T9" s="376"/>
      <c r="U9" s="14"/>
    </row>
    <row r="10" spans="1:21" ht="18.75" customHeight="1" x14ac:dyDescent="0.25">
      <c r="A10" s="34" t="s">
        <v>7</v>
      </c>
      <c r="B10" s="35" t="s">
        <v>63</v>
      </c>
      <c r="C10" s="35" t="s">
        <v>64</v>
      </c>
      <c r="D10" s="37">
        <v>49075</v>
      </c>
      <c r="E10" s="37">
        <v>1190485</v>
      </c>
      <c r="F10" s="37">
        <v>0</v>
      </c>
      <c r="G10" s="38">
        <f>E10+F10</f>
        <v>1190485</v>
      </c>
      <c r="H10" s="39">
        <v>49075</v>
      </c>
      <c r="I10" s="39">
        <v>585579</v>
      </c>
      <c r="J10" s="39">
        <v>0</v>
      </c>
      <c r="K10" s="39">
        <v>0</v>
      </c>
      <c r="L10" s="39">
        <v>206451</v>
      </c>
      <c r="M10" s="39"/>
      <c r="N10" s="39"/>
      <c r="O10" s="624">
        <f>[1]Rezekne_799!B40</f>
        <v>81486</v>
      </c>
      <c r="P10" s="39"/>
      <c r="Q10" s="39"/>
      <c r="R10" s="39">
        <v>0</v>
      </c>
      <c r="S10" s="39">
        <f>G10-I10-J10-K10-L10-M10-N10-O10-P10</f>
        <v>316969</v>
      </c>
      <c r="U10" s="14"/>
    </row>
    <row r="11" spans="1:21" ht="17.25" customHeight="1" x14ac:dyDescent="0.25">
      <c r="A11" s="18" t="s">
        <v>2</v>
      </c>
      <c r="B11" s="40" t="s">
        <v>11</v>
      </c>
      <c r="C11" s="40" t="s">
        <v>65</v>
      </c>
      <c r="D11" s="22">
        <v>175421</v>
      </c>
      <c r="E11" s="22">
        <v>1621775</v>
      </c>
      <c r="F11" s="22">
        <v>0</v>
      </c>
      <c r="G11" s="38">
        <f>E11+F11</f>
        <v>1621775</v>
      </c>
      <c r="H11" s="39">
        <v>173884.25999999998</v>
      </c>
      <c r="I11" s="39">
        <v>1090402</v>
      </c>
      <c r="J11" s="39">
        <v>0</v>
      </c>
      <c r="K11" s="39">
        <v>249865</v>
      </c>
      <c r="L11" s="39">
        <v>0</v>
      </c>
      <c r="M11" s="39"/>
      <c r="N11" s="39">
        <v>175112</v>
      </c>
      <c r="O11" s="624"/>
      <c r="P11" s="39">
        <f>Jelg_799!B53</f>
        <v>106395.99999999999</v>
      </c>
      <c r="Q11" s="39"/>
      <c r="R11" s="39">
        <v>1536.7400000000198</v>
      </c>
      <c r="S11" s="39">
        <f>G11-I11-J11-K11-L11-M11-N11-O11-P11</f>
        <v>0</v>
      </c>
      <c r="U11" s="14"/>
    </row>
    <row r="12" spans="1:21" ht="18" customHeight="1" x14ac:dyDescent="0.25">
      <c r="A12" s="34" t="s">
        <v>8</v>
      </c>
      <c r="B12" s="35" t="s">
        <v>40</v>
      </c>
      <c r="C12" s="35" t="s">
        <v>66</v>
      </c>
      <c r="D12" s="37">
        <v>63000</v>
      </c>
      <c r="E12" s="37">
        <v>21000</v>
      </c>
      <c r="F12" s="37">
        <v>0</v>
      </c>
      <c r="G12" s="38">
        <f>E12+F12</f>
        <v>21000</v>
      </c>
      <c r="H12" s="39">
        <v>63000</v>
      </c>
      <c r="I12" s="39">
        <v>20256</v>
      </c>
      <c r="J12" s="39">
        <v>0</v>
      </c>
      <c r="K12" s="39">
        <v>0</v>
      </c>
      <c r="L12" s="39">
        <v>0</v>
      </c>
      <c r="M12" s="39"/>
      <c r="N12" s="39"/>
      <c r="O12" s="624"/>
      <c r="P12" s="39"/>
      <c r="Q12" s="39"/>
      <c r="R12" s="39">
        <v>0</v>
      </c>
      <c r="S12" s="39">
        <f t="shared" ref="S11:S13" si="3">G12-I12-J12-K12-L12-M12-N12-O12-P12</f>
        <v>744</v>
      </c>
      <c r="U12" s="14"/>
    </row>
    <row r="13" spans="1:21" ht="19.5" customHeight="1" x14ac:dyDescent="0.25">
      <c r="A13" s="41" t="s">
        <v>13</v>
      </c>
      <c r="B13" s="40"/>
      <c r="C13" s="40"/>
      <c r="D13" s="22"/>
      <c r="E13" s="37">
        <v>240802</v>
      </c>
      <c r="F13" s="22">
        <v>0</v>
      </c>
      <c r="G13" s="38">
        <f>E13+F13</f>
        <v>240802</v>
      </c>
      <c r="H13" s="39">
        <v>0</v>
      </c>
      <c r="I13" s="39">
        <v>0</v>
      </c>
      <c r="J13" s="39">
        <v>0</v>
      </c>
      <c r="K13" s="39">
        <v>0</v>
      </c>
      <c r="L13" s="39">
        <v>0</v>
      </c>
      <c r="M13" s="39"/>
      <c r="N13" s="39"/>
      <c r="O13" s="624"/>
      <c r="P13" s="39"/>
      <c r="Q13" s="39"/>
      <c r="R13" s="39">
        <v>0</v>
      </c>
      <c r="S13" s="39">
        <f t="shared" si="3"/>
        <v>240802</v>
      </c>
      <c r="U13" s="14"/>
    </row>
    <row r="14" spans="1:21" ht="35.25" customHeight="1" x14ac:dyDescent="0.25">
      <c r="A14" s="79" t="s">
        <v>114</v>
      </c>
      <c r="B14" s="80"/>
      <c r="C14" s="80"/>
      <c r="D14" s="81">
        <f>D15+D16</f>
        <v>758420</v>
      </c>
      <c r="E14" s="81">
        <f>E15+E16</f>
        <v>1516839</v>
      </c>
      <c r="F14" s="81">
        <f t="shared" ref="F14:H14" si="4">F15+F16</f>
        <v>0</v>
      </c>
      <c r="G14" s="81">
        <f t="shared" si="4"/>
        <v>1516839</v>
      </c>
      <c r="H14" s="81">
        <f t="shared" si="4"/>
        <v>84223.359999999986</v>
      </c>
      <c r="I14" s="81">
        <f t="shared" ref="I14" si="5">I15+I16</f>
        <v>757024</v>
      </c>
      <c r="J14" s="81">
        <f t="shared" ref="J14:P14" si="6">J15+J16</f>
        <v>0</v>
      </c>
      <c r="K14" s="81">
        <v>0</v>
      </c>
      <c r="L14" s="81">
        <v>0</v>
      </c>
      <c r="M14" s="81">
        <v>0</v>
      </c>
      <c r="N14" s="81">
        <v>0</v>
      </c>
      <c r="O14" s="81">
        <f>O15+O16</f>
        <v>0</v>
      </c>
      <c r="P14" s="81">
        <f t="shared" si="6"/>
        <v>0</v>
      </c>
      <c r="Q14" s="81">
        <f t="shared" ref="Q14" si="7">Q15+Q16</f>
        <v>332286.24</v>
      </c>
      <c r="R14" s="81">
        <f t="shared" ref="R14" si="8">R15+R16</f>
        <v>341910.4</v>
      </c>
      <c r="S14" s="81">
        <f>S15+S16</f>
        <v>759815</v>
      </c>
      <c r="U14" s="14"/>
    </row>
    <row r="15" spans="1:21" ht="21.75" customHeight="1" x14ac:dyDescent="0.25">
      <c r="A15" s="34" t="s">
        <v>60</v>
      </c>
      <c r="B15" s="35" t="s">
        <v>40</v>
      </c>
      <c r="C15" s="35" t="s">
        <v>61</v>
      </c>
      <c r="D15" s="36">
        <v>381795</v>
      </c>
      <c r="E15" s="37">
        <v>763591</v>
      </c>
      <c r="F15" s="37">
        <v>0</v>
      </c>
      <c r="G15" s="38">
        <f>E15+F15</f>
        <v>763591</v>
      </c>
      <c r="H15" s="39">
        <v>49508.759999999995</v>
      </c>
      <c r="I15" s="39">
        <v>3776</v>
      </c>
      <c r="J15" s="39">
        <v>0</v>
      </c>
      <c r="K15" s="39">
        <v>0</v>
      </c>
      <c r="L15" s="39">
        <v>0</v>
      </c>
      <c r="M15" s="39"/>
      <c r="N15" s="39"/>
      <c r="O15" s="624">
        <v>0</v>
      </c>
      <c r="P15" s="39"/>
      <c r="Q15" s="39">
        <v>332286.24</v>
      </c>
      <c r="R15" s="39"/>
      <c r="S15" s="39">
        <f>G15-I15-J15-K15-L15-M15-N15-O15-P15</f>
        <v>759815</v>
      </c>
      <c r="U15" s="14"/>
    </row>
    <row r="16" spans="1:21" ht="18.75" customHeight="1" x14ac:dyDescent="0.25">
      <c r="A16" s="18" t="s">
        <v>10</v>
      </c>
      <c r="B16" s="40" t="s">
        <v>59</v>
      </c>
      <c r="C16" s="40" t="s">
        <v>62</v>
      </c>
      <c r="D16" s="22">
        <v>376625</v>
      </c>
      <c r="E16" s="22">
        <v>753248</v>
      </c>
      <c r="F16" s="22">
        <v>0</v>
      </c>
      <c r="G16" s="38">
        <f t="shared" ref="G16" si="9">E16+F16</f>
        <v>753248</v>
      </c>
      <c r="H16" s="39">
        <v>34714.6</v>
      </c>
      <c r="I16" s="39">
        <v>753248</v>
      </c>
      <c r="J16" s="39">
        <v>0</v>
      </c>
      <c r="K16" s="39">
        <v>0</v>
      </c>
      <c r="L16" s="39">
        <v>0</v>
      </c>
      <c r="M16" s="39"/>
      <c r="N16" s="39"/>
      <c r="O16" s="624">
        <v>0</v>
      </c>
      <c r="P16" s="39"/>
      <c r="Q16" s="39"/>
      <c r="R16" s="39">
        <v>341910.4</v>
      </c>
      <c r="S16" s="39">
        <f>G16-I16-J16-K16-L16-M16-N16-O16-P16</f>
        <v>0</v>
      </c>
      <c r="U16" s="14"/>
    </row>
    <row r="17" spans="1:21" ht="96.75" customHeight="1" x14ac:dyDescent="0.25">
      <c r="A17" s="15" t="s">
        <v>115</v>
      </c>
      <c r="B17" s="4"/>
      <c r="C17" s="4"/>
      <c r="D17" s="8">
        <f>SUM(D18:D38)</f>
        <v>4284321</v>
      </c>
      <c r="E17" s="8">
        <f t="shared" ref="E17:F17" si="10">SUM(E18:E38)</f>
        <v>1976769</v>
      </c>
      <c r="F17" s="8">
        <f t="shared" si="10"/>
        <v>0</v>
      </c>
      <c r="G17" s="5">
        <f>SUM(G18:G38)</f>
        <v>1976769</v>
      </c>
      <c r="H17" s="5">
        <v>906493.49</v>
      </c>
      <c r="I17" s="5">
        <f>SUM(I18:I38)</f>
        <v>770257</v>
      </c>
      <c r="J17" s="8">
        <f>SUM(J18:J38)</f>
        <v>77373</v>
      </c>
      <c r="K17" s="8">
        <f>SUM(K18:K38)</f>
        <v>75482</v>
      </c>
      <c r="L17" s="8">
        <v>75871</v>
      </c>
      <c r="M17" s="8">
        <v>2745</v>
      </c>
      <c r="N17" s="8">
        <v>15561</v>
      </c>
      <c r="O17" s="8">
        <f>SUM(O18:O38)</f>
        <v>0</v>
      </c>
      <c r="P17" s="8">
        <f>SUM(P18:P38)</f>
        <v>786660</v>
      </c>
      <c r="Q17" s="5">
        <v>276842</v>
      </c>
      <c r="R17" s="5">
        <v>3100985.5100000002</v>
      </c>
      <c r="S17" s="5">
        <f>G17-I17-J17-K17-L17-M17-N17-O17-P17</f>
        <v>172820</v>
      </c>
      <c r="T17" s="14"/>
      <c r="U17" s="14"/>
    </row>
    <row r="18" spans="1:21" ht="20.25" customHeight="1" x14ac:dyDescent="0.25">
      <c r="A18" s="18" t="s">
        <v>13</v>
      </c>
      <c r="B18" s="40" t="s">
        <v>23</v>
      </c>
      <c r="C18" s="40" t="s">
        <v>24</v>
      </c>
      <c r="D18" s="22">
        <v>399140</v>
      </c>
      <c r="E18" s="22">
        <v>171060</v>
      </c>
      <c r="F18" s="22">
        <v>0</v>
      </c>
      <c r="G18" s="38">
        <f>E18+F18</f>
        <v>171060</v>
      </c>
      <c r="H18" s="39">
        <v>81086.94</v>
      </c>
      <c r="I18" s="39">
        <v>122682</v>
      </c>
      <c r="J18" s="39">
        <v>0</v>
      </c>
      <c r="K18" s="39">
        <v>48378</v>
      </c>
      <c r="L18" s="39">
        <v>0</v>
      </c>
      <c r="M18" s="39"/>
      <c r="N18" s="39"/>
      <c r="O18" s="624"/>
      <c r="P18" s="39"/>
      <c r="Q18" s="39">
        <v>60000</v>
      </c>
      <c r="R18" s="39">
        <v>258053.05999999994</v>
      </c>
      <c r="S18" s="7">
        <f>G18-I18-J18-K18-L18-M18-N18-O18-P18</f>
        <v>0</v>
      </c>
      <c r="U18" s="14"/>
    </row>
    <row r="19" spans="1:21" s="24" customFormat="1" ht="20.25" customHeight="1" x14ac:dyDescent="0.25">
      <c r="A19" s="18" t="s">
        <v>1</v>
      </c>
      <c r="B19" s="40" t="s">
        <v>28</v>
      </c>
      <c r="C19" s="40" t="s">
        <v>37</v>
      </c>
      <c r="D19" s="22">
        <v>392192</v>
      </c>
      <c r="E19" s="22">
        <v>650000</v>
      </c>
      <c r="F19" s="22">
        <v>0</v>
      </c>
      <c r="G19" s="38">
        <f t="shared" ref="G19:G46" si="11">E19+F19</f>
        <v>650000</v>
      </c>
      <c r="H19" s="39">
        <v>41401.360000000001</v>
      </c>
      <c r="I19" s="39">
        <v>147073</v>
      </c>
      <c r="J19" s="39">
        <v>0</v>
      </c>
      <c r="K19" s="39">
        <v>27104</v>
      </c>
      <c r="L19" s="39">
        <v>30846</v>
      </c>
      <c r="M19" s="39">
        <v>2745</v>
      </c>
      <c r="N19" s="39"/>
      <c r="O19" s="624"/>
      <c r="P19" s="39">
        <f>Jekabp_899!B39</f>
        <v>361914</v>
      </c>
      <c r="Q19" s="39"/>
      <c r="R19" s="39">
        <v>350790.64</v>
      </c>
      <c r="S19" s="7">
        <f t="shared" ref="S19:S38" si="12">G19-I19-J19-K19-L19-M19-N19-O19-P19</f>
        <v>80318</v>
      </c>
      <c r="U19" s="365"/>
    </row>
    <row r="20" spans="1:21" s="24" customFormat="1" ht="16.5" customHeight="1" x14ac:dyDescent="0.25">
      <c r="A20" s="18" t="s">
        <v>3</v>
      </c>
      <c r="B20" s="40" t="s">
        <v>23</v>
      </c>
      <c r="C20" s="40" t="s">
        <v>46</v>
      </c>
      <c r="D20" s="22">
        <v>991075</v>
      </c>
      <c r="E20" s="22">
        <v>424746</v>
      </c>
      <c r="F20" s="22">
        <v>0</v>
      </c>
      <c r="G20" s="38">
        <f>E20+F20</f>
        <v>424746</v>
      </c>
      <c r="H20" s="39">
        <v>11904.22</v>
      </c>
      <c r="I20" s="39">
        <v>0</v>
      </c>
      <c r="J20" s="39">
        <v>0</v>
      </c>
      <c r="K20" s="39">
        <v>0</v>
      </c>
      <c r="L20" s="39">
        <v>0</v>
      </c>
      <c r="M20" s="39"/>
      <c r="N20" s="39"/>
      <c r="O20" s="624"/>
      <c r="P20" s="39">
        <f>E20</f>
        <v>424746</v>
      </c>
      <c r="Q20" s="39"/>
      <c r="R20" s="39">
        <v>979170.78</v>
      </c>
      <c r="S20" s="7">
        <f t="shared" si="12"/>
        <v>0</v>
      </c>
      <c r="U20" s="365"/>
    </row>
    <row r="21" spans="1:21" ht="17.25" customHeight="1" x14ac:dyDescent="0.25">
      <c r="A21" s="18" t="s">
        <v>7</v>
      </c>
      <c r="B21" s="40" t="s">
        <v>28</v>
      </c>
      <c r="C21" s="40" t="s">
        <v>38</v>
      </c>
      <c r="D21" s="22">
        <v>485888</v>
      </c>
      <c r="E21" s="22">
        <v>0</v>
      </c>
      <c r="F21" s="22">
        <v>0</v>
      </c>
      <c r="G21" s="38">
        <f t="shared" si="11"/>
        <v>0</v>
      </c>
      <c r="H21" s="39">
        <v>304459.33999999997</v>
      </c>
      <c r="I21" s="39">
        <v>0</v>
      </c>
      <c r="J21" s="39">
        <v>0</v>
      </c>
      <c r="K21" s="39">
        <v>0</v>
      </c>
      <c r="L21" s="39">
        <v>0</v>
      </c>
      <c r="M21" s="39"/>
      <c r="N21" s="39"/>
      <c r="O21" s="624"/>
      <c r="P21" s="39"/>
      <c r="Q21" s="39"/>
      <c r="R21" s="39">
        <v>181428.66000000003</v>
      </c>
      <c r="S21" s="7">
        <f t="shared" si="12"/>
        <v>0</v>
      </c>
      <c r="U21" s="14"/>
    </row>
    <row r="22" spans="1:21" ht="17.25" customHeight="1" x14ac:dyDescent="0.25">
      <c r="A22" s="18" t="s">
        <v>8</v>
      </c>
      <c r="B22" s="40" t="s">
        <v>30</v>
      </c>
      <c r="C22" s="40" t="s">
        <v>42</v>
      </c>
      <c r="D22" s="22">
        <f>56441+144720</f>
        <v>201161</v>
      </c>
      <c r="E22" s="22">
        <f>8500+32991</f>
        <v>41491</v>
      </c>
      <c r="F22" s="22">
        <v>0</v>
      </c>
      <c r="G22" s="38">
        <f t="shared" si="11"/>
        <v>41491</v>
      </c>
      <c r="H22" s="39">
        <v>187271.5</v>
      </c>
      <c r="I22" s="39">
        <v>33330</v>
      </c>
      <c r="J22" s="39">
        <v>0</v>
      </c>
      <c r="K22" s="39">
        <v>0</v>
      </c>
      <c r="L22" s="39">
        <v>0</v>
      </c>
      <c r="M22" s="39"/>
      <c r="N22" s="39"/>
      <c r="O22" s="624"/>
      <c r="P22" s="39"/>
      <c r="Q22" s="39"/>
      <c r="R22" s="39">
        <v>13889.5</v>
      </c>
      <c r="S22" s="7">
        <f t="shared" si="12"/>
        <v>8161</v>
      </c>
      <c r="U22" s="14"/>
    </row>
    <row r="23" spans="1:21" ht="18" customHeight="1" x14ac:dyDescent="0.25">
      <c r="A23" s="18" t="s">
        <v>14</v>
      </c>
      <c r="B23" s="40" t="s">
        <v>11</v>
      </c>
      <c r="C23" s="40" t="s">
        <v>45</v>
      </c>
      <c r="D23" s="22">
        <v>9681</v>
      </c>
      <c r="E23" s="22">
        <v>4149</v>
      </c>
      <c r="F23" s="22">
        <v>0</v>
      </c>
      <c r="G23" s="38">
        <f t="shared" si="11"/>
        <v>4149</v>
      </c>
      <c r="H23" s="39">
        <v>9681</v>
      </c>
      <c r="I23" s="39">
        <v>4146</v>
      </c>
      <c r="J23" s="39">
        <v>0</v>
      </c>
      <c r="K23" s="39">
        <v>0</v>
      </c>
      <c r="L23" s="39">
        <v>0</v>
      </c>
      <c r="M23" s="39"/>
      <c r="N23" s="39"/>
      <c r="O23" s="624"/>
      <c r="P23" s="39"/>
      <c r="Q23" s="39"/>
      <c r="R23" s="39">
        <v>0</v>
      </c>
      <c r="S23" s="7">
        <f t="shared" si="12"/>
        <v>3</v>
      </c>
      <c r="U23" s="14"/>
    </row>
    <row r="24" spans="1:21" ht="18.75" customHeight="1" x14ac:dyDescent="0.25">
      <c r="A24" s="18" t="s">
        <v>79</v>
      </c>
      <c r="B24" s="40" t="s">
        <v>40</v>
      </c>
      <c r="C24" s="40" t="s">
        <v>44</v>
      </c>
      <c r="D24" s="22">
        <v>126032</v>
      </c>
      <c r="E24" s="22">
        <v>49838</v>
      </c>
      <c r="F24" s="22">
        <v>0</v>
      </c>
      <c r="G24" s="38">
        <f t="shared" si="11"/>
        <v>49838</v>
      </c>
      <c r="H24" s="39">
        <v>1498.34</v>
      </c>
      <c r="I24" s="39">
        <v>49838</v>
      </c>
      <c r="J24" s="39">
        <v>0</v>
      </c>
      <c r="K24" s="39">
        <v>0</v>
      </c>
      <c r="L24" s="39">
        <v>0</v>
      </c>
      <c r="M24" s="39"/>
      <c r="N24" s="39"/>
      <c r="O24" s="624"/>
      <c r="P24" s="39"/>
      <c r="Q24" s="39"/>
      <c r="R24" s="39">
        <v>124533.66</v>
      </c>
      <c r="S24" s="7">
        <f t="shared" si="12"/>
        <v>0</v>
      </c>
      <c r="U24" s="14"/>
    </row>
    <row r="25" spans="1:21" ht="19.5" customHeight="1" x14ac:dyDescent="0.25">
      <c r="A25" s="18" t="s">
        <v>15</v>
      </c>
      <c r="B25" s="40" t="s">
        <v>28</v>
      </c>
      <c r="C25" s="40" t="s">
        <v>29</v>
      </c>
      <c r="D25" s="22">
        <v>58783</v>
      </c>
      <c r="E25" s="22">
        <v>25193</v>
      </c>
      <c r="F25" s="22">
        <v>0</v>
      </c>
      <c r="G25" s="38">
        <f>E25+F25</f>
        <v>25193</v>
      </c>
      <c r="H25" s="39">
        <v>30951.31</v>
      </c>
      <c r="I25" s="39">
        <v>25193</v>
      </c>
      <c r="J25" s="39">
        <v>0</v>
      </c>
      <c r="K25" s="39">
        <v>0</v>
      </c>
      <c r="L25" s="39">
        <v>0</v>
      </c>
      <c r="M25" s="39"/>
      <c r="N25" s="39"/>
      <c r="O25" s="624"/>
      <c r="P25" s="39"/>
      <c r="Q25" s="39"/>
      <c r="R25" s="39">
        <v>27831.689999999995</v>
      </c>
      <c r="S25" s="7">
        <f t="shared" si="12"/>
        <v>0</v>
      </c>
      <c r="U25" s="14"/>
    </row>
    <row r="26" spans="1:21" ht="17.25" customHeight="1" x14ac:dyDescent="0.25">
      <c r="A26" s="18" t="s">
        <v>78</v>
      </c>
      <c r="B26" s="40" t="s">
        <v>28</v>
      </c>
      <c r="C26" s="40" t="s">
        <v>39</v>
      </c>
      <c r="D26" s="22">
        <v>179462</v>
      </c>
      <c r="E26" s="22">
        <v>71577</v>
      </c>
      <c r="F26" s="22">
        <v>0</v>
      </c>
      <c r="G26" s="38">
        <f t="shared" si="11"/>
        <v>71577</v>
      </c>
      <c r="H26" s="39">
        <v>27026.639999999999</v>
      </c>
      <c r="I26" s="39">
        <v>71577</v>
      </c>
      <c r="J26" s="39">
        <v>0</v>
      </c>
      <c r="K26" s="39">
        <v>0</v>
      </c>
      <c r="L26" s="39">
        <v>0</v>
      </c>
      <c r="M26" s="39"/>
      <c r="N26" s="39"/>
      <c r="O26" s="624"/>
      <c r="P26" s="39"/>
      <c r="Q26" s="39"/>
      <c r="R26" s="39">
        <v>152435.35999999999</v>
      </c>
      <c r="S26" s="7">
        <f t="shared" si="12"/>
        <v>0</v>
      </c>
      <c r="U26" s="14"/>
    </row>
    <row r="27" spans="1:21" ht="15.75" customHeight="1" x14ac:dyDescent="0.25">
      <c r="A27" s="18" t="s">
        <v>16</v>
      </c>
      <c r="B27" s="40" t="s">
        <v>23</v>
      </c>
      <c r="C27" s="40" t="s">
        <v>25</v>
      </c>
      <c r="D27" s="22">
        <v>78855</v>
      </c>
      <c r="E27" s="22">
        <v>33795</v>
      </c>
      <c r="F27" s="22">
        <v>0</v>
      </c>
      <c r="G27" s="38">
        <f t="shared" si="11"/>
        <v>33795</v>
      </c>
      <c r="H27" s="39">
        <v>20072.75</v>
      </c>
      <c r="I27" s="39">
        <v>17010</v>
      </c>
      <c r="J27" s="39">
        <v>0</v>
      </c>
      <c r="K27" s="39">
        <v>0</v>
      </c>
      <c r="L27" s="39">
        <v>0</v>
      </c>
      <c r="M27" s="39"/>
      <c r="N27" s="39"/>
      <c r="O27" s="624"/>
      <c r="P27" s="39"/>
      <c r="Q27" s="39"/>
      <c r="R27" s="39">
        <v>58782.249999999993</v>
      </c>
      <c r="S27" s="7">
        <f t="shared" si="12"/>
        <v>16785</v>
      </c>
      <c r="U27" s="14"/>
    </row>
    <row r="28" spans="1:21" s="24" customFormat="1" x14ac:dyDescent="0.25">
      <c r="A28" s="34" t="s">
        <v>17</v>
      </c>
      <c r="B28" s="35"/>
      <c r="C28" s="35"/>
      <c r="D28" s="37">
        <v>145880</v>
      </c>
      <c r="E28" s="37">
        <v>62520</v>
      </c>
      <c r="F28" s="37">
        <v>0</v>
      </c>
      <c r="G28" s="38">
        <f t="shared" si="11"/>
        <v>62520</v>
      </c>
      <c r="H28" s="39">
        <v>0</v>
      </c>
      <c r="I28" s="39">
        <v>0</v>
      </c>
      <c r="J28" s="39">
        <v>0</v>
      </c>
      <c r="K28" s="39">
        <v>0</v>
      </c>
      <c r="L28" s="39">
        <v>45025</v>
      </c>
      <c r="M28" s="39"/>
      <c r="N28" s="39">
        <v>15561</v>
      </c>
      <c r="O28" s="624"/>
      <c r="P28" s="39"/>
      <c r="Q28" s="39">
        <v>145880</v>
      </c>
      <c r="R28" s="39">
        <v>0</v>
      </c>
      <c r="S28" s="7">
        <f t="shared" si="12"/>
        <v>1934</v>
      </c>
      <c r="U28" s="14"/>
    </row>
    <row r="29" spans="1:21" s="24" customFormat="1" x14ac:dyDescent="0.25">
      <c r="A29" s="67" t="s">
        <v>77</v>
      </c>
      <c r="B29" s="35"/>
      <c r="C29" s="35"/>
      <c r="D29" s="37">
        <v>63000</v>
      </c>
      <c r="E29" s="37">
        <v>27000</v>
      </c>
      <c r="F29" s="37">
        <v>0</v>
      </c>
      <c r="G29" s="38">
        <f t="shared" si="11"/>
        <v>27000</v>
      </c>
      <c r="H29" s="39">
        <v>0</v>
      </c>
      <c r="I29" s="39">
        <v>0</v>
      </c>
      <c r="J29" s="39">
        <v>0</v>
      </c>
      <c r="K29" s="39">
        <v>0</v>
      </c>
      <c r="L29" s="39">
        <v>0</v>
      </c>
      <c r="M29" s="39"/>
      <c r="N29" s="39"/>
      <c r="O29" s="624"/>
      <c r="P29" s="39"/>
      <c r="Q29" s="39">
        <v>63000</v>
      </c>
      <c r="R29" s="39">
        <v>0</v>
      </c>
      <c r="S29" s="7">
        <f t="shared" si="12"/>
        <v>27000</v>
      </c>
      <c r="U29" s="14"/>
    </row>
    <row r="30" spans="1:21" s="24" customFormat="1" ht="18" customHeight="1" x14ac:dyDescent="0.25">
      <c r="A30" s="34" t="s">
        <v>18</v>
      </c>
      <c r="B30" s="35" t="s">
        <v>30</v>
      </c>
      <c r="C30" s="35" t="s">
        <v>31</v>
      </c>
      <c r="D30" s="37">
        <v>108900</v>
      </c>
      <c r="E30" s="37">
        <v>0</v>
      </c>
      <c r="F30" s="37">
        <v>0</v>
      </c>
      <c r="G30" s="38">
        <f t="shared" si="11"/>
        <v>0</v>
      </c>
      <c r="H30" s="39">
        <v>0</v>
      </c>
      <c r="I30" s="39">
        <v>0</v>
      </c>
      <c r="J30" s="39">
        <v>0</v>
      </c>
      <c r="K30" s="39">
        <v>0</v>
      </c>
      <c r="L30" s="39">
        <v>0</v>
      </c>
      <c r="M30" s="39"/>
      <c r="N30" s="39"/>
      <c r="O30" s="624"/>
      <c r="P30" s="39"/>
      <c r="Q30" s="39"/>
      <c r="R30" s="39">
        <v>108900</v>
      </c>
      <c r="S30" s="7">
        <f t="shared" si="12"/>
        <v>0</v>
      </c>
      <c r="U30" s="14"/>
    </row>
    <row r="31" spans="1:21" s="24" customFormat="1" ht="18.75" customHeight="1" x14ac:dyDescent="0.25">
      <c r="A31" s="34" t="s">
        <v>80</v>
      </c>
      <c r="B31" s="35" t="s">
        <v>11</v>
      </c>
      <c r="C31" s="35" t="s">
        <v>27</v>
      </c>
      <c r="D31" s="37">
        <v>163450</v>
      </c>
      <c r="E31" s="37">
        <v>70050</v>
      </c>
      <c r="F31" s="37">
        <v>0</v>
      </c>
      <c r="G31" s="38">
        <f t="shared" si="11"/>
        <v>70050</v>
      </c>
      <c r="H31" s="39">
        <v>0</v>
      </c>
      <c r="I31" s="39">
        <v>70050</v>
      </c>
      <c r="J31" s="39">
        <v>0</v>
      </c>
      <c r="K31" s="39">
        <v>0</v>
      </c>
      <c r="L31" s="39">
        <v>0</v>
      </c>
      <c r="M31" s="39"/>
      <c r="N31" s="39"/>
      <c r="O31" s="624"/>
      <c r="P31" s="39"/>
      <c r="Q31" s="39"/>
      <c r="R31" s="39">
        <v>163450</v>
      </c>
      <c r="S31" s="7">
        <f t="shared" si="12"/>
        <v>0</v>
      </c>
      <c r="U31" s="14"/>
    </row>
    <row r="32" spans="1:21" s="24" customFormat="1" ht="18" customHeight="1" x14ac:dyDescent="0.25">
      <c r="A32" s="34" t="s">
        <v>32</v>
      </c>
      <c r="B32" s="35" t="s">
        <v>28</v>
      </c>
      <c r="C32" s="35" t="s">
        <v>35</v>
      </c>
      <c r="D32" s="37">
        <v>55650</v>
      </c>
      <c r="E32" s="37">
        <v>23850</v>
      </c>
      <c r="F32" s="37">
        <v>0</v>
      </c>
      <c r="G32" s="38">
        <f t="shared" si="11"/>
        <v>23850</v>
      </c>
      <c r="H32" s="39">
        <v>0</v>
      </c>
      <c r="I32" s="39">
        <v>23850</v>
      </c>
      <c r="J32" s="39">
        <v>0</v>
      </c>
      <c r="K32" s="39">
        <v>0</v>
      </c>
      <c r="L32" s="39">
        <v>0</v>
      </c>
      <c r="M32" s="39"/>
      <c r="N32" s="39"/>
      <c r="O32" s="624"/>
      <c r="P32" s="39"/>
      <c r="Q32" s="39"/>
      <c r="R32" s="39">
        <v>55650</v>
      </c>
      <c r="S32" s="7">
        <f t="shared" si="12"/>
        <v>0</v>
      </c>
      <c r="U32" s="14"/>
    </row>
    <row r="33" spans="1:23" s="24" customFormat="1" ht="18.75" customHeight="1" x14ac:dyDescent="0.25">
      <c r="A33" s="34" t="s">
        <v>19</v>
      </c>
      <c r="B33" s="35" t="s">
        <v>40</v>
      </c>
      <c r="C33" s="35" t="s">
        <v>41</v>
      </c>
      <c r="D33" s="37">
        <v>2100</v>
      </c>
      <c r="E33" s="37">
        <v>0</v>
      </c>
      <c r="F33" s="37">
        <v>0</v>
      </c>
      <c r="G33" s="38">
        <f t="shared" si="11"/>
        <v>0</v>
      </c>
      <c r="H33" s="39">
        <v>1858.6200000000001</v>
      </c>
      <c r="I33" s="39">
        <v>0</v>
      </c>
      <c r="J33" s="39">
        <v>0</v>
      </c>
      <c r="K33" s="39">
        <v>0</v>
      </c>
      <c r="L33" s="39">
        <v>0</v>
      </c>
      <c r="M33" s="39"/>
      <c r="N33" s="39"/>
      <c r="O33" s="624"/>
      <c r="P33" s="39"/>
      <c r="Q33" s="39"/>
      <c r="R33" s="39">
        <v>241.37999999999988</v>
      </c>
      <c r="S33" s="7">
        <f t="shared" si="12"/>
        <v>0</v>
      </c>
      <c r="U33" s="14"/>
    </row>
    <row r="34" spans="1:23" s="24" customFormat="1" ht="20.25" customHeight="1" x14ac:dyDescent="0.25">
      <c r="A34" s="34" t="s">
        <v>10</v>
      </c>
      <c r="B34" s="35" t="s">
        <v>11</v>
      </c>
      <c r="C34" s="35" t="s">
        <v>26</v>
      </c>
      <c r="D34" s="37">
        <v>211912</v>
      </c>
      <c r="E34" s="37">
        <v>90819</v>
      </c>
      <c r="F34" s="37">
        <v>0</v>
      </c>
      <c r="G34" s="38">
        <f t="shared" si="11"/>
        <v>90819</v>
      </c>
      <c r="H34" s="39">
        <v>0</v>
      </c>
      <c r="I34" s="39">
        <v>90819</v>
      </c>
      <c r="J34" s="39">
        <v>0</v>
      </c>
      <c r="K34" s="39">
        <v>0</v>
      </c>
      <c r="L34" s="39">
        <v>0</v>
      </c>
      <c r="M34" s="39"/>
      <c r="N34" s="39"/>
      <c r="O34" s="624"/>
      <c r="P34" s="39"/>
      <c r="Q34" s="39"/>
      <c r="R34" s="39">
        <v>211912</v>
      </c>
      <c r="S34" s="7">
        <f t="shared" si="12"/>
        <v>0</v>
      </c>
      <c r="U34" s="14"/>
    </row>
    <row r="35" spans="1:23" s="24" customFormat="1" ht="15" customHeight="1" x14ac:dyDescent="0.25">
      <c r="A35" s="34" t="s">
        <v>20</v>
      </c>
      <c r="B35" s="35" t="s">
        <v>33</v>
      </c>
      <c r="C35" s="35" t="s">
        <v>34</v>
      </c>
      <c r="D35" s="37">
        <v>173042</v>
      </c>
      <c r="E35" s="37">
        <v>74161</v>
      </c>
      <c r="F35" s="37">
        <v>0</v>
      </c>
      <c r="G35" s="38">
        <f t="shared" si="11"/>
        <v>74161</v>
      </c>
      <c r="H35" s="39">
        <v>55420.78</v>
      </c>
      <c r="I35" s="39">
        <v>46214</v>
      </c>
      <c r="J35" s="39">
        <v>0</v>
      </c>
      <c r="K35" s="39">
        <v>0</v>
      </c>
      <c r="L35" s="39">
        <v>0</v>
      </c>
      <c r="M35" s="39"/>
      <c r="N35" s="39"/>
      <c r="O35" s="624"/>
      <c r="P35" s="39"/>
      <c r="Q35" s="39"/>
      <c r="R35" s="39">
        <v>117621.22</v>
      </c>
      <c r="S35" s="7">
        <f t="shared" si="12"/>
        <v>27947</v>
      </c>
      <c r="U35" s="14"/>
    </row>
    <row r="36" spans="1:23" s="24" customFormat="1" x14ac:dyDescent="0.25">
      <c r="A36" s="34" t="s">
        <v>21</v>
      </c>
      <c r="B36" s="35"/>
      <c r="C36" s="35"/>
      <c r="D36" s="37">
        <v>7962</v>
      </c>
      <c r="E36" s="37">
        <v>3412</v>
      </c>
      <c r="F36" s="37">
        <v>0</v>
      </c>
      <c r="G36" s="38">
        <f t="shared" si="11"/>
        <v>3412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/>
      <c r="N36" s="39"/>
      <c r="O36" s="624"/>
      <c r="P36" s="39"/>
      <c r="Q36" s="39">
        <v>7962</v>
      </c>
      <c r="R36" s="39">
        <v>0</v>
      </c>
      <c r="S36" s="7">
        <f t="shared" si="12"/>
        <v>3412</v>
      </c>
      <c r="U36" s="14"/>
    </row>
    <row r="37" spans="1:23" ht="15" customHeight="1" x14ac:dyDescent="0.25">
      <c r="A37" s="34" t="s">
        <v>2</v>
      </c>
      <c r="B37" s="35" t="s">
        <v>28</v>
      </c>
      <c r="C37" s="35" t="s">
        <v>36</v>
      </c>
      <c r="D37" s="37">
        <v>118783</v>
      </c>
      <c r="E37" s="37">
        <v>19663</v>
      </c>
      <c r="F37" s="37">
        <v>0</v>
      </c>
      <c r="G37" s="38">
        <f t="shared" si="11"/>
        <v>19663</v>
      </c>
      <c r="H37" s="39">
        <v>110142.14000000001</v>
      </c>
      <c r="I37" s="39">
        <v>12403</v>
      </c>
      <c r="J37" s="39">
        <v>0</v>
      </c>
      <c r="K37" s="39">
        <v>0</v>
      </c>
      <c r="L37" s="39">
        <v>0</v>
      </c>
      <c r="M37" s="39"/>
      <c r="N37" s="39"/>
      <c r="O37" s="624"/>
      <c r="P37" s="39"/>
      <c r="Q37" s="39"/>
      <c r="R37" s="39">
        <v>8640.86</v>
      </c>
      <c r="S37" s="7">
        <f t="shared" si="12"/>
        <v>7260</v>
      </c>
      <c r="U37" s="14"/>
      <c r="V37" s="14"/>
    </row>
    <row r="38" spans="1:23" ht="20.25" customHeight="1" x14ac:dyDescent="0.25">
      <c r="A38" s="34" t="s">
        <v>22</v>
      </c>
      <c r="B38" s="35" t="s">
        <v>28</v>
      </c>
      <c r="C38" s="35" t="s">
        <v>43</v>
      </c>
      <c r="D38" s="37">
        <v>311373</v>
      </c>
      <c r="E38" s="37">
        <v>133445</v>
      </c>
      <c r="F38" s="37">
        <v>0</v>
      </c>
      <c r="G38" s="38">
        <f t="shared" si="11"/>
        <v>133445</v>
      </c>
      <c r="H38" s="39">
        <v>23718.550000000003</v>
      </c>
      <c r="I38" s="39">
        <v>56072</v>
      </c>
      <c r="J38" s="39">
        <v>77373</v>
      </c>
      <c r="K38" s="39">
        <v>0</v>
      </c>
      <c r="L38" s="39">
        <v>0</v>
      </c>
      <c r="M38" s="39"/>
      <c r="N38" s="39"/>
      <c r="O38" s="624"/>
      <c r="P38" s="39"/>
      <c r="Q38" s="39"/>
      <c r="R38" s="39">
        <v>287654.45</v>
      </c>
      <c r="S38" s="7">
        <f t="shared" si="12"/>
        <v>0</v>
      </c>
      <c r="U38" s="14"/>
      <c r="W38" s="14"/>
    </row>
    <row r="39" spans="1:23" ht="94.5" customHeight="1" x14ac:dyDescent="0.25">
      <c r="A39" s="19" t="s">
        <v>116</v>
      </c>
      <c r="B39" s="20"/>
      <c r="C39" s="20"/>
      <c r="D39" s="25">
        <f>D40+D41+D42+D43+D44+D45+D46</f>
        <v>397211</v>
      </c>
      <c r="E39" s="25">
        <f>E40+E41+E42+E43+E44+E45+E46</f>
        <v>120338</v>
      </c>
      <c r="F39" s="25">
        <f>F40+F41+F42+F43+F44+F45+F46</f>
        <v>0</v>
      </c>
      <c r="G39" s="25">
        <f t="shared" ref="G39:I39" si="13">G40+G41+G42+G43+G44+G45+G46</f>
        <v>120338</v>
      </c>
      <c r="H39" s="25">
        <v>103334.03</v>
      </c>
      <c r="I39" s="25">
        <f t="shared" si="13"/>
        <v>31975</v>
      </c>
      <c r="J39" s="25">
        <f>J40+J41+J42+J43+J44+J45+J46</f>
        <v>7331</v>
      </c>
      <c r="K39" s="25">
        <f>K40+K41+K42+K43+K44+K45+K46</f>
        <v>21496</v>
      </c>
      <c r="L39" s="25">
        <v>43793</v>
      </c>
      <c r="M39" s="25">
        <v>0</v>
      </c>
      <c r="N39" s="25">
        <v>0</v>
      </c>
      <c r="O39" s="25">
        <f>O40+O41+O42+O43+O44+O45+O46</f>
        <v>0</v>
      </c>
      <c r="P39" s="25">
        <f>P40+P41+P42+P43+P44+P45+P46</f>
        <v>0</v>
      </c>
      <c r="Q39" s="25">
        <v>108446</v>
      </c>
      <c r="R39" s="25">
        <v>185430.96999999997</v>
      </c>
      <c r="S39" s="69">
        <f>G39-I39-J39-K39-L39-M39-N39-O39-P39</f>
        <v>15743</v>
      </c>
      <c r="U39" s="14"/>
    </row>
    <row r="40" spans="1:23" x14ac:dyDescent="0.25">
      <c r="A40" s="34" t="s">
        <v>67</v>
      </c>
      <c r="B40" s="34" t="s">
        <v>30</v>
      </c>
      <c r="C40" s="34" t="s">
        <v>68</v>
      </c>
      <c r="D40" s="38">
        <v>1247</v>
      </c>
      <c r="E40" s="38">
        <v>11223</v>
      </c>
      <c r="F40" s="38">
        <v>0</v>
      </c>
      <c r="G40" s="38">
        <f t="shared" si="11"/>
        <v>11223</v>
      </c>
      <c r="H40" s="39">
        <v>615.39</v>
      </c>
      <c r="I40" s="39">
        <v>10618</v>
      </c>
      <c r="J40" s="39">
        <v>0</v>
      </c>
      <c r="K40" s="39">
        <v>0</v>
      </c>
      <c r="L40" s="39">
        <v>0</v>
      </c>
      <c r="M40" s="39"/>
      <c r="N40" s="39"/>
      <c r="O40" s="624"/>
      <c r="P40" s="39"/>
      <c r="Q40" s="39"/>
      <c r="R40" s="39">
        <v>631.61</v>
      </c>
      <c r="S40" s="7">
        <f>G40-I40-J40-K40-L40-M40-N40-P40-O40</f>
        <v>605</v>
      </c>
      <c r="U40" s="14"/>
    </row>
    <row r="41" spans="1:23" x14ac:dyDescent="0.25">
      <c r="A41" s="34" t="s">
        <v>69</v>
      </c>
      <c r="B41" s="34" t="s">
        <v>30</v>
      </c>
      <c r="C41" s="34" t="s">
        <v>70</v>
      </c>
      <c r="D41" s="38">
        <v>125120</v>
      </c>
      <c r="E41" s="38">
        <v>0</v>
      </c>
      <c r="F41" s="38">
        <v>0</v>
      </c>
      <c r="G41" s="38">
        <f t="shared" si="11"/>
        <v>0</v>
      </c>
      <c r="H41" s="39">
        <v>59608.640000000007</v>
      </c>
      <c r="I41" s="39">
        <v>0</v>
      </c>
      <c r="J41" s="39">
        <v>0</v>
      </c>
      <c r="K41" s="39">
        <v>0</v>
      </c>
      <c r="L41" s="39">
        <v>0</v>
      </c>
      <c r="M41" s="39"/>
      <c r="N41" s="39"/>
      <c r="O41" s="624"/>
      <c r="P41" s="39"/>
      <c r="Q41" s="39"/>
      <c r="R41" s="39">
        <v>65511.359999999993</v>
      </c>
      <c r="S41" s="7">
        <f t="shared" ref="S41:S46" si="14">G41-I41-J41-K41-L41-M41-N41-P41-O41</f>
        <v>0</v>
      </c>
      <c r="U41" s="14"/>
    </row>
    <row r="42" spans="1:23" x14ac:dyDescent="0.25">
      <c r="A42" s="34" t="s">
        <v>71</v>
      </c>
      <c r="B42" s="34" t="s">
        <v>23</v>
      </c>
      <c r="C42" s="34" t="s">
        <v>72</v>
      </c>
      <c r="D42" s="38">
        <v>32110</v>
      </c>
      <c r="E42" s="38">
        <v>17666</v>
      </c>
      <c r="F42" s="38">
        <v>0</v>
      </c>
      <c r="G42" s="38">
        <f t="shared" si="11"/>
        <v>17666</v>
      </c>
      <c r="H42" s="39">
        <v>32110</v>
      </c>
      <c r="I42" s="39">
        <v>17666</v>
      </c>
      <c r="J42" s="39">
        <v>0</v>
      </c>
      <c r="K42" s="39">
        <v>0</v>
      </c>
      <c r="L42" s="39">
        <v>0</v>
      </c>
      <c r="M42" s="39"/>
      <c r="N42" s="39"/>
      <c r="O42" s="624"/>
      <c r="P42" s="39"/>
      <c r="Q42" s="39"/>
      <c r="R42" s="39">
        <v>0</v>
      </c>
      <c r="S42" s="7">
        <f t="shared" si="14"/>
        <v>0</v>
      </c>
      <c r="U42" s="14"/>
    </row>
    <row r="43" spans="1:23" x14ac:dyDescent="0.25">
      <c r="A43" s="34" t="s">
        <v>60</v>
      </c>
      <c r="B43" s="34"/>
      <c r="C43" s="34"/>
      <c r="D43" s="38">
        <v>108446</v>
      </c>
      <c r="E43" s="38">
        <v>0</v>
      </c>
      <c r="F43" s="38">
        <v>0</v>
      </c>
      <c r="G43" s="38">
        <f t="shared" si="11"/>
        <v>0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/>
      <c r="N43" s="39"/>
      <c r="O43" s="624"/>
      <c r="P43" s="39"/>
      <c r="Q43" s="39">
        <v>108446</v>
      </c>
      <c r="R43" s="39">
        <v>0</v>
      </c>
      <c r="S43" s="7">
        <f t="shared" si="14"/>
        <v>0</v>
      </c>
      <c r="U43" s="14"/>
    </row>
    <row r="44" spans="1:23" x14ac:dyDescent="0.25">
      <c r="A44" s="34" t="s">
        <v>110</v>
      </c>
      <c r="B44" s="34" t="s">
        <v>40</v>
      </c>
      <c r="C44" s="34" t="s">
        <v>73</v>
      </c>
      <c r="D44" s="38">
        <v>11000</v>
      </c>
      <c r="E44" s="38">
        <v>0</v>
      </c>
      <c r="F44" s="38">
        <v>0</v>
      </c>
      <c r="G44" s="38">
        <f t="shared" si="11"/>
        <v>0</v>
      </c>
      <c r="H44" s="39">
        <v>11000</v>
      </c>
      <c r="I44" s="39">
        <v>0</v>
      </c>
      <c r="J44" s="39">
        <v>0</v>
      </c>
      <c r="K44" s="39">
        <v>0</v>
      </c>
      <c r="L44" s="39">
        <v>0</v>
      </c>
      <c r="M44" s="39"/>
      <c r="N44" s="39"/>
      <c r="O44" s="624"/>
      <c r="P44" s="39"/>
      <c r="Q44" s="39"/>
      <c r="R44" s="39">
        <v>0</v>
      </c>
      <c r="S44" s="7">
        <f t="shared" si="14"/>
        <v>0</v>
      </c>
      <c r="U44" s="14"/>
    </row>
    <row r="45" spans="1:23" x14ac:dyDescent="0.25">
      <c r="A45" s="34" t="s">
        <v>74</v>
      </c>
      <c r="B45" s="34" t="s">
        <v>40</v>
      </c>
      <c r="C45" s="34" t="s">
        <v>75</v>
      </c>
      <c r="D45" s="38">
        <v>119288</v>
      </c>
      <c r="E45" s="38">
        <v>51124</v>
      </c>
      <c r="F45" s="38">
        <v>0</v>
      </c>
      <c r="G45" s="38">
        <f t="shared" si="11"/>
        <v>51124</v>
      </c>
      <c r="H45" s="39">
        <v>0</v>
      </c>
      <c r="I45" s="39">
        <v>0</v>
      </c>
      <c r="J45" s="39">
        <v>7331</v>
      </c>
      <c r="K45" s="39">
        <v>0</v>
      </c>
      <c r="L45" s="39">
        <v>43793</v>
      </c>
      <c r="M45" s="39"/>
      <c r="N45" s="39"/>
      <c r="O45" s="624"/>
      <c r="P45" s="39"/>
      <c r="Q45" s="39"/>
      <c r="R45" s="39">
        <v>119288</v>
      </c>
      <c r="S45" s="7">
        <f t="shared" si="14"/>
        <v>0</v>
      </c>
      <c r="U45" s="14"/>
    </row>
    <row r="46" spans="1:23" x14ac:dyDescent="0.25">
      <c r="A46" s="18" t="s">
        <v>76</v>
      </c>
      <c r="B46" s="18"/>
      <c r="C46" s="18"/>
      <c r="D46" s="23"/>
      <c r="E46" s="23">
        <v>40325</v>
      </c>
      <c r="F46" s="23">
        <v>0</v>
      </c>
      <c r="G46" s="38">
        <f t="shared" si="11"/>
        <v>40325</v>
      </c>
      <c r="H46" s="39">
        <v>0</v>
      </c>
      <c r="I46" s="39">
        <v>3691</v>
      </c>
      <c r="J46" s="39">
        <v>0</v>
      </c>
      <c r="K46" s="39">
        <v>21496</v>
      </c>
      <c r="L46" s="39">
        <v>0</v>
      </c>
      <c r="M46" s="39"/>
      <c r="N46" s="39"/>
      <c r="O46" s="624"/>
      <c r="P46" s="39"/>
      <c r="Q46" s="39"/>
      <c r="R46" s="7"/>
      <c r="S46" s="7">
        <f t="shared" si="14"/>
        <v>15138</v>
      </c>
      <c r="U46" s="14"/>
    </row>
    <row r="47" spans="1:23" ht="33" hidden="1" customHeight="1" x14ac:dyDescent="0.25">
      <c r="A47" s="52" t="s">
        <v>96</v>
      </c>
      <c r="B47" s="53"/>
      <c r="C47" s="53"/>
      <c r="D47" s="54">
        <f>D48+D52+D56</f>
        <v>9933245</v>
      </c>
      <c r="E47" s="54"/>
      <c r="F47" s="54"/>
      <c r="G47" s="54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6"/>
      <c r="S47" s="56"/>
      <c r="U47" s="14"/>
    </row>
    <row r="48" spans="1:23" ht="60" hidden="1" customHeight="1" x14ac:dyDescent="0.25">
      <c r="A48" s="42" t="s">
        <v>88</v>
      </c>
      <c r="B48" s="43"/>
      <c r="C48" s="43"/>
      <c r="D48" s="44">
        <f>D49+D50+D51</f>
        <v>9550228</v>
      </c>
      <c r="E48" s="44">
        <f t="shared" ref="E48:S48" si="15">E49+E50+E51+E52+E53+E54+E55</f>
        <v>0</v>
      </c>
      <c r="F48" s="44"/>
      <c r="G48" s="44">
        <f t="shared" si="15"/>
        <v>3388807</v>
      </c>
      <c r="H48" s="44">
        <v>0</v>
      </c>
      <c r="I48" s="44"/>
      <c r="J48" s="44"/>
      <c r="K48" s="44"/>
      <c r="L48" s="44"/>
      <c r="M48" s="44"/>
      <c r="N48" s="44"/>
      <c r="O48" s="44"/>
      <c r="P48" s="44"/>
      <c r="Q48" s="44"/>
      <c r="R48" s="44">
        <v>0</v>
      </c>
      <c r="S48" s="44">
        <f t="shared" si="15"/>
        <v>1263626</v>
      </c>
      <c r="U48" s="14"/>
    </row>
    <row r="49" spans="1:21" hidden="1" x14ac:dyDescent="0.25">
      <c r="A49" s="18" t="s">
        <v>85</v>
      </c>
      <c r="B49" s="1"/>
      <c r="C49" s="1"/>
      <c r="D49" s="23">
        <v>7113884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U49" s="14"/>
    </row>
    <row r="50" spans="1:21" hidden="1" x14ac:dyDescent="0.25">
      <c r="A50" s="18" t="s">
        <v>86</v>
      </c>
      <c r="B50" s="1"/>
      <c r="C50" s="1"/>
      <c r="D50" s="23">
        <v>2330332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4"/>
    </row>
    <row r="51" spans="1:21" hidden="1" x14ac:dyDescent="0.25">
      <c r="A51" s="18" t="s">
        <v>87</v>
      </c>
      <c r="B51" s="1"/>
      <c r="C51" s="1"/>
      <c r="D51" s="23">
        <v>106012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U51" s="14"/>
    </row>
    <row r="52" spans="1:21" ht="60" hidden="1" customHeight="1" x14ac:dyDescent="0.25">
      <c r="A52" s="45" t="s">
        <v>89</v>
      </c>
      <c r="B52" s="46"/>
      <c r="C52" s="46"/>
      <c r="D52" s="47">
        <f>D53+D54+D55</f>
        <v>163650</v>
      </c>
      <c r="E52" s="47">
        <f t="shared" ref="E52:S52" si="16">E53+E54+E55+E57+E58+E59+E60</f>
        <v>0</v>
      </c>
      <c r="F52" s="47"/>
      <c r="G52" s="47">
        <f t="shared" si="16"/>
        <v>3388807</v>
      </c>
      <c r="H52" s="47">
        <v>0</v>
      </c>
      <c r="I52" s="47"/>
      <c r="J52" s="47"/>
      <c r="K52" s="47"/>
      <c r="L52" s="47"/>
      <c r="M52" s="47"/>
      <c r="N52" s="47"/>
      <c r="O52" s="47"/>
      <c r="P52" s="47"/>
      <c r="Q52" s="47"/>
      <c r="R52" s="47">
        <v>0</v>
      </c>
      <c r="S52" s="47">
        <f t="shared" si="16"/>
        <v>1263626</v>
      </c>
      <c r="U52" s="14"/>
    </row>
    <row r="53" spans="1:21" hidden="1" x14ac:dyDescent="0.25">
      <c r="A53" s="18" t="s">
        <v>90</v>
      </c>
      <c r="B53" s="1"/>
      <c r="C53" s="1"/>
      <c r="D53" s="23">
        <v>19200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U53" s="14"/>
    </row>
    <row r="54" spans="1:21" hidden="1" x14ac:dyDescent="0.25">
      <c r="A54" s="18" t="s">
        <v>91</v>
      </c>
      <c r="B54" s="1"/>
      <c r="C54" s="1"/>
      <c r="D54" s="23">
        <v>143250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U54" s="14"/>
    </row>
    <row r="55" spans="1:21" hidden="1" x14ac:dyDescent="0.25">
      <c r="A55" s="18" t="s">
        <v>92</v>
      </c>
      <c r="B55" s="1"/>
      <c r="C55" s="1"/>
      <c r="D55" s="23">
        <v>1200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4"/>
    </row>
    <row r="56" spans="1:21" ht="60" hidden="1" customHeight="1" x14ac:dyDescent="0.25">
      <c r="A56" s="48" t="s">
        <v>93</v>
      </c>
      <c r="B56" s="49"/>
      <c r="C56" s="49"/>
      <c r="D56" s="50">
        <f>D57+D58+D59</f>
        <v>219367</v>
      </c>
      <c r="E56" s="50">
        <f t="shared" ref="E56:S56" si="17">E57+E58+E59+E61+E62+E63+E64</f>
        <v>0</v>
      </c>
      <c r="F56" s="50"/>
      <c r="G56" s="50">
        <f t="shared" si="17"/>
        <v>5586870</v>
      </c>
      <c r="H56" s="50">
        <v>0</v>
      </c>
      <c r="I56" s="50"/>
      <c r="J56" s="50"/>
      <c r="K56" s="50"/>
      <c r="L56" s="50"/>
      <c r="M56" s="50"/>
      <c r="N56" s="50"/>
      <c r="O56" s="50"/>
      <c r="P56" s="50"/>
      <c r="Q56" s="50"/>
      <c r="R56" s="50">
        <v>0</v>
      </c>
      <c r="S56" s="50">
        <f t="shared" si="17"/>
        <v>2312016</v>
      </c>
      <c r="U56" s="14"/>
    </row>
    <row r="57" spans="1:21" hidden="1" x14ac:dyDescent="0.25">
      <c r="A57" s="18" t="s">
        <v>92</v>
      </c>
      <c r="B57" s="1"/>
      <c r="C57" s="1"/>
      <c r="D57" s="23">
        <v>192865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4"/>
    </row>
    <row r="58" spans="1:21" hidden="1" x14ac:dyDescent="0.25">
      <c r="A58" s="71" t="s">
        <v>94</v>
      </c>
      <c r="B58" s="72"/>
      <c r="C58" s="72"/>
      <c r="D58" s="73">
        <v>26502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U58" s="14"/>
    </row>
    <row r="59" spans="1:21" ht="32.25" customHeight="1" x14ac:dyDescent="0.25">
      <c r="A59" s="74" t="s">
        <v>117</v>
      </c>
      <c r="B59" s="75"/>
      <c r="C59" s="75"/>
      <c r="D59" s="75">
        <v>0</v>
      </c>
      <c r="E59" s="75">
        <v>0</v>
      </c>
      <c r="F59" s="76">
        <f>F60+F61+F62+F63+F64+F65+F66+F67+F68+F69+F70+F71+F72+F73</f>
        <v>3385031</v>
      </c>
      <c r="G59" s="76">
        <f>G60+G61+G62+G63+G64+G65+G66+G67+G68+G69+G70+G71+G72+G73</f>
        <v>3385031</v>
      </c>
      <c r="H59" s="75">
        <v>0</v>
      </c>
      <c r="I59" s="75">
        <v>0</v>
      </c>
      <c r="J59" s="76">
        <f>J60+J61+J62+J63+J64+J65+J66+J67+J68+J69+J70+J71+J72+J73</f>
        <v>534279</v>
      </c>
      <c r="K59" s="76">
        <f>K60+K61+K62+K63+K64+K65+K66+K67+K68+K69+K70+K71+K72+K73</f>
        <v>227158</v>
      </c>
      <c r="L59" s="86">
        <v>118738</v>
      </c>
      <c r="M59" s="86">
        <v>111671</v>
      </c>
      <c r="N59" s="86">
        <v>54365</v>
      </c>
      <c r="O59" s="86">
        <f>O60+O61+O62+O63+O64+O65+O66+O67+O68+O69+O70+O71+O72+O73</f>
        <v>224601</v>
      </c>
      <c r="P59" s="86">
        <f>P60+P61+P62+P63+P64+P65+P66+P67+P68+P69+P70+P71+P72+P73</f>
        <v>854369</v>
      </c>
      <c r="Q59" s="75"/>
      <c r="R59" s="75"/>
      <c r="S59" s="78">
        <f>G59-I59-J59-K59-L59-M59-N59-O59-P59</f>
        <v>1259850</v>
      </c>
      <c r="T59" s="14"/>
      <c r="U59" s="14"/>
    </row>
    <row r="60" spans="1:21" x14ac:dyDescent="0.25">
      <c r="A60" s="18" t="s">
        <v>60</v>
      </c>
      <c r="B60" s="18"/>
      <c r="C60" s="18"/>
      <c r="D60" s="18"/>
      <c r="E60" s="18"/>
      <c r="F60" s="38">
        <v>3776</v>
      </c>
      <c r="G60" s="77">
        <f>F60</f>
        <v>3776</v>
      </c>
      <c r="H60" s="18"/>
      <c r="I60" s="18"/>
      <c r="J60" s="77">
        <v>0</v>
      </c>
      <c r="K60" s="77">
        <v>0</v>
      </c>
      <c r="L60" s="77">
        <v>0</v>
      </c>
      <c r="M60" s="77"/>
      <c r="N60" s="77"/>
      <c r="O60" s="625"/>
      <c r="P60" s="77"/>
      <c r="Q60" s="18"/>
      <c r="R60" s="18"/>
      <c r="S60" s="7">
        <f>G60-I60-J60-K60-L60-M60-N60-O60-P60</f>
        <v>3776</v>
      </c>
      <c r="U60" s="14"/>
    </row>
    <row r="61" spans="1:21" x14ac:dyDescent="0.25">
      <c r="A61" s="18" t="s">
        <v>10</v>
      </c>
      <c r="B61" s="18"/>
      <c r="C61" s="18"/>
      <c r="D61" s="18"/>
      <c r="E61" s="18"/>
      <c r="F61" s="38">
        <f>341911+211912</f>
        <v>553823</v>
      </c>
      <c r="G61" s="77">
        <f>F61</f>
        <v>553823</v>
      </c>
      <c r="H61" s="18"/>
      <c r="I61" s="18"/>
      <c r="J61" s="77">
        <v>93753</v>
      </c>
      <c r="K61" s="77">
        <v>70646</v>
      </c>
      <c r="L61" s="77">
        <v>32717</v>
      </c>
      <c r="M61" s="77">
        <v>2207</v>
      </c>
      <c r="N61" s="77"/>
      <c r="O61" s="625"/>
      <c r="P61" s="77">
        <f>'R.2.sl_899'!B36</f>
        <v>1468</v>
      </c>
      <c r="Q61" s="18"/>
      <c r="R61" s="18"/>
      <c r="S61" s="7">
        <f t="shared" ref="S61:S73" si="18">G61-I61-J61-K61-L61-M61-N61-O61-P61</f>
        <v>353032</v>
      </c>
      <c r="U61" s="14"/>
    </row>
    <row r="62" spans="1:21" x14ac:dyDescent="0.25">
      <c r="A62" s="1" t="s">
        <v>13</v>
      </c>
      <c r="B62" s="1"/>
      <c r="C62" s="1"/>
      <c r="D62" s="1"/>
      <c r="E62" s="1"/>
      <c r="F62" s="38">
        <v>318054</v>
      </c>
      <c r="G62" s="77">
        <f t="shared" ref="G62:G73" si="19">F62</f>
        <v>318054</v>
      </c>
      <c r="H62" s="1"/>
      <c r="I62" s="1"/>
      <c r="J62" s="77">
        <v>0</v>
      </c>
      <c r="K62" s="77">
        <v>56166</v>
      </c>
      <c r="L62" s="77">
        <v>0</v>
      </c>
      <c r="M62" s="77">
        <v>3189</v>
      </c>
      <c r="N62" s="77">
        <v>6981</v>
      </c>
      <c r="O62" s="625">
        <f>[1]Vidzem_899!B51</f>
        <v>29645</v>
      </c>
      <c r="P62" s="77"/>
      <c r="Q62" s="1"/>
      <c r="R62" s="1"/>
      <c r="S62" s="7">
        <f t="shared" si="18"/>
        <v>222073</v>
      </c>
      <c r="U62" s="14"/>
    </row>
    <row r="63" spans="1:21" x14ac:dyDescent="0.25">
      <c r="A63" s="1" t="s">
        <v>1</v>
      </c>
      <c r="B63" s="1"/>
      <c r="C63" s="1"/>
      <c r="D63" s="1"/>
      <c r="E63" s="1"/>
      <c r="F63" s="38">
        <v>350791</v>
      </c>
      <c r="G63" s="77">
        <f t="shared" si="19"/>
        <v>350791</v>
      </c>
      <c r="H63" s="1"/>
      <c r="I63" s="1"/>
      <c r="J63" s="77">
        <v>0</v>
      </c>
      <c r="K63" s="77">
        <v>0</v>
      </c>
      <c r="L63" s="77">
        <v>0</v>
      </c>
      <c r="M63" s="77"/>
      <c r="N63" s="77"/>
      <c r="O63" s="625"/>
      <c r="P63" s="77"/>
      <c r="Q63" s="1"/>
      <c r="R63" s="1"/>
      <c r="S63" s="7">
        <f t="shared" si="18"/>
        <v>350791</v>
      </c>
      <c r="U63" s="14"/>
    </row>
    <row r="64" spans="1:21" x14ac:dyDescent="0.25">
      <c r="A64" s="1" t="s">
        <v>3</v>
      </c>
      <c r="B64" s="1"/>
      <c r="C64" s="1"/>
      <c r="D64" s="1"/>
      <c r="E64" s="1"/>
      <c r="F64" s="38">
        <v>979171</v>
      </c>
      <c r="G64" s="77">
        <f t="shared" si="19"/>
        <v>979171</v>
      </c>
      <c r="H64" s="1"/>
      <c r="I64" s="1"/>
      <c r="J64" s="77">
        <v>0</v>
      </c>
      <c r="K64" s="77">
        <v>0</v>
      </c>
      <c r="L64" s="77">
        <v>0</v>
      </c>
      <c r="M64" s="77"/>
      <c r="N64" s="77"/>
      <c r="O64" s="625"/>
      <c r="P64" s="85">
        <f>Liepāj_899!C43-Kopsavilkums!P20</f>
        <v>852901</v>
      </c>
      <c r="Q64" s="1"/>
      <c r="R64" s="1"/>
      <c r="S64" s="7">
        <f t="shared" si="18"/>
        <v>126270</v>
      </c>
      <c r="U64" s="14"/>
    </row>
    <row r="65" spans="1:21" x14ac:dyDescent="0.25">
      <c r="A65" s="1" t="s">
        <v>79</v>
      </c>
      <c r="B65" s="1"/>
      <c r="C65" s="1"/>
      <c r="D65" s="1"/>
      <c r="E65" s="1"/>
      <c r="F65" s="38">
        <v>1902</v>
      </c>
      <c r="G65" s="77">
        <f t="shared" si="19"/>
        <v>1902</v>
      </c>
      <c r="H65" s="1"/>
      <c r="I65" s="1"/>
      <c r="J65" s="77">
        <v>1902</v>
      </c>
      <c r="K65" s="77">
        <v>0</v>
      </c>
      <c r="L65" s="77">
        <v>0</v>
      </c>
      <c r="M65" s="77"/>
      <c r="N65" s="77"/>
      <c r="O65" s="625"/>
      <c r="P65" s="77"/>
      <c r="Q65" s="1"/>
      <c r="R65" s="1"/>
      <c r="S65" s="7">
        <f t="shared" si="18"/>
        <v>0</v>
      </c>
      <c r="U65" s="14"/>
    </row>
    <row r="66" spans="1:21" x14ac:dyDescent="0.25">
      <c r="A66" s="1" t="s">
        <v>15</v>
      </c>
      <c r="B66" s="1"/>
      <c r="C66" s="1"/>
      <c r="D66" s="1"/>
      <c r="E66" s="1"/>
      <c r="F66" s="38">
        <v>7020</v>
      </c>
      <c r="G66" s="77">
        <f t="shared" si="19"/>
        <v>7020</v>
      </c>
      <c r="H66" s="1"/>
      <c r="I66" s="1"/>
      <c r="J66" s="77">
        <v>7020</v>
      </c>
      <c r="K66" s="77">
        <v>0</v>
      </c>
      <c r="L66" s="77">
        <v>0</v>
      </c>
      <c r="M66" s="77"/>
      <c r="N66" s="77"/>
      <c r="O66" s="625"/>
      <c r="P66" s="77"/>
      <c r="Q66" s="1"/>
      <c r="R66" s="1"/>
      <c r="S66" s="7">
        <f t="shared" si="18"/>
        <v>0</v>
      </c>
      <c r="U66" s="14"/>
    </row>
    <row r="67" spans="1:21" x14ac:dyDescent="0.25">
      <c r="A67" s="1" t="s">
        <v>78</v>
      </c>
      <c r="B67" s="1"/>
      <c r="C67" s="1"/>
      <c r="D67" s="1"/>
      <c r="E67" s="1"/>
      <c r="F67" s="38">
        <v>152435</v>
      </c>
      <c r="G67" s="77">
        <f t="shared" si="19"/>
        <v>152435</v>
      </c>
      <c r="H67" s="1"/>
      <c r="I67" s="1"/>
      <c r="J67" s="77">
        <v>152435</v>
      </c>
      <c r="K67" s="77">
        <v>0</v>
      </c>
      <c r="L67" s="77">
        <v>0</v>
      </c>
      <c r="M67" s="77"/>
      <c r="N67" s="77"/>
      <c r="O67" s="625"/>
      <c r="P67" s="77"/>
      <c r="Q67" s="1"/>
      <c r="R67" s="1"/>
      <c r="S67" s="7">
        <f t="shared" si="18"/>
        <v>0</v>
      </c>
      <c r="U67" s="14"/>
    </row>
    <row r="68" spans="1:21" x14ac:dyDescent="0.25">
      <c r="A68" s="34" t="s">
        <v>18</v>
      </c>
      <c r="B68" s="1"/>
      <c r="C68" s="1"/>
      <c r="D68" s="1"/>
      <c r="E68" s="1"/>
      <c r="F68" s="38">
        <v>108900</v>
      </c>
      <c r="G68" s="77">
        <f t="shared" si="19"/>
        <v>108900</v>
      </c>
      <c r="H68" s="1"/>
      <c r="I68" s="1"/>
      <c r="J68" s="77">
        <v>108900</v>
      </c>
      <c r="K68" s="77">
        <v>0</v>
      </c>
      <c r="L68" s="77">
        <v>0</v>
      </c>
      <c r="M68" s="77"/>
      <c r="N68" s="77"/>
      <c r="O68" s="625"/>
      <c r="P68" s="77"/>
      <c r="Q68" s="1"/>
      <c r="R68" s="1"/>
      <c r="S68" s="7">
        <f t="shared" si="18"/>
        <v>0</v>
      </c>
      <c r="U68" s="14"/>
    </row>
    <row r="69" spans="1:21" x14ac:dyDescent="0.25">
      <c r="A69" s="34" t="s">
        <v>80</v>
      </c>
      <c r="B69" s="1"/>
      <c r="C69" s="1"/>
      <c r="D69" s="1"/>
      <c r="E69" s="1"/>
      <c r="F69" s="38">
        <v>163450</v>
      </c>
      <c r="G69" s="77">
        <f t="shared" si="19"/>
        <v>163450</v>
      </c>
      <c r="H69" s="1"/>
      <c r="I69" s="1"/>
      <c r="J69" s="77">
        <v>43111</v>
      </c>
      <c r="K69" s="77">
        <v>0</v>
      </c>
      <c r="L69" s="77">
        <v>0</v>
      </c>
      <c r="M69" s="77"/>
      <c r="N69" s="77"/>
      <c r="O69" s="625">
        <f>[1]Madona_899!B28</f>
        <v>111562</v>
      </c>
      <c r="P69" s="77"/>
      <c r="Q69" s="1"/>
      <c r="R69" s="1"/>
      <c r="S69" s="7">
        <f t="shared" si="18"/>
        <v>8777</v>
      </c>
      <c r="U69" s="14"/>
    </row>
    <row r="70" spans="1:21" x14ac:dyDescent="0.25">
      <c r="A70" s="34" t="s">
        <v>32</v>
      </c>
      <c r="B70" s="1"/>
      <c r="C70" s="1"/>
      <c r="D70" s="1"/>
      <c r="E70" s="1"/>
      <c r="F70" s="38">
        <v>55650</v>
      </c>
      <c r="G70" s="77">
        <f t="shared" si="19"/>
        <v>55650</v>
      </c>
      <c r="H70" s="1"/>
      <c r="I70" s="1"/>
      <c r="J70" s="77">
        <v>14780</v>
      </c>
      <c r="K70" s="77">
        <v>32828</v>
      </c>
      <c r="L70" s="77">
        <v>6807</v>
      </c>
      <c r="M70" s="77"/>
      <c r="N70" s="77"/>
      <c r="O70" s="625"/>
      <c r="P70" s="77"/>
      <c r="Q70" s="1"/>
      <c r="R70" s="1"/>
      <c r="S70" s="7">
        <f t="shared" si="18"/>
        <v>1235</v>
      </c>
      <c r="U70" s="14"/>
    </row>
    <row r="71" spans="1:21" x14ac:dyDescent="0.25">
      <c r="A71" s="34" t="s">
        <v>22</v>
      </c>
      <c r="B71" s="1"/>
      <c r="C71" s="1"/>
      <c r="D71" s="1"/>
      <c r="E71" s="1"/>
      <c r="F71" s="38">
        <v>287655</v>
      </c>
      <c r="G71" s="77">
        <f t="shared" si="19"/>
        <v>287655</v>
      </c>
      <c r="H71" s="1"/>
      <c r="I71" s="1"/>
      <c r="J71" s="77">
        <v>59488</v>
      </c>
      <c r="K71" s="85">
        <v>67518</v>
      </c>
      <c r="L71" s="77">
        <v>0</v>
      </c>
      <c r="M71" s="77"/>
      <c r="N71" s="77"/>
      <c r="O71" s="625"/>
      <c r="P71" s="77"/>
      <c r="Q71" s="1"/>
      <c r="R71" s="1"/>
      <c r="S71" s="7">
        <f t="shared" si="18"/>
        <v>160649</v>
      </c>
      <c r="U71" s="14"/>
    </row>
    <row r="72" spans="1:21" x14ac:dyDescent="0.25">
      <c r="A72" s="34" t="s">
        <v>69</v>
      </c>
      <c r="B72" s="18"/>
      <c r="C72" s="18"/>
      <c r="D72" s="18"/>
      <c r="E72" s="18"/>
      <c r="F72" s="38">
        <v>65512</v>
      </c>
      <c r="G72" s="77">
        <f t="shared" si="19"/>
        <v>65512</v>
      </c>
      <c r="H72" s="18"/>
      <c r="I72" s="18"/>
      <c r="J72" s="77">
        <v>52890</v>
      </c>
      <c r="K72" s="77">
        <v>0</v>
      </c>
      <c r="L72" s="77">
        <v>0</v>
      </c>
      <c r="M72" s="77"/>
      <c r="N72" s="77"/>
      <c r="O72" s="625"/>
      <c r="P72" s="77"/>
      <c r="Q72" s="18"/>
      <c r="R72" s="18"/>
      <c r="S72" s="7">
        <f t="shared" si="18"/>
        <v>12622</v>
      </c>
      <c r="U72" s="14"/>
    </row>
    <row r="73" spans="1:21" x14ac:dyDescent="0.25">
      <c r="A73" s="34" t="s">
        <v>74</v>
      </c>
      <c r="B73" s="1"/>
      <c r="C73" s="1"/>
      <c r="D73" s="1"/>
      <c r="E73" s="1"/>
      <c r="F73" s="38">
        <v>336892</v>
      </c>
      <c r="G73" s="77">
        <f t="shared" si="19"/>
        <v>336892</v>
      </c>
      <c r="H73" s="1"/>
      <c r="I73" s="1"/>
      <c r="J73" s="77">
        <v>0</v>
      </c>
      <c r="K73" s="77">
        <v>0</v>
      </c>
      <c r="L73" s="87">
        <v>79214</v>
      </c>
      <c r="M73" s="87">
        <v>106275</v>
      </c>
      <c r="N73" s="87">
        <v>47384</v>
      </c>
      <c r="O73" s="626">
        <f>[1]Dzemd_904!B45</f>
        <v>83394</v>
      </c>
      <c r="P73" s="87"/>
      <c r="Q73" s="1"/>
      <c r="R73" s="1"/>
      <c r="S73" s="7">
        <f t="shared" si="18"/>
        <v>20625</v>
      </c>
      <c r="U73" s="14"/>
    </row>
    <row r="74" spans="1:21" x14ac:dyDescent="0.25">
      <c r="G74" s="24"/>
    </row>
    <row r="76" spans="1:21" x14ac:dyDescent="0.25">
      <c r="J76" s="14"/>
    </row>
  </sheetData>
  <autoFilter ref="A6:S6" xr:uid="{00000000-0001-0000-0000-000000000000}"/>
  <mergeCells count="14">
    <mergeCell ref="A3:S3"/>
    <mergeCell ref="B5:G5"/>
    <mergeCell ref="H5:H6"/>
    <mergeCell ref="R5:R6"/>
    <mergeCell ref="S5:S6"/>
    <mergeCell ref="Q5:Q6"/>
    <mergeCell ref="I5:I6"/>
    <mergeCell ref="J5:J6"/>
    <mergeCell ref="K5:K6"/>
    <mergeCell ref="L5:L6"/>
    <mergeCell ref="M5:M6"/>
    <mergeCell ref="N5:N6"/>
    <mergeCell ref="P5:P6"/>
    <mergeCell ref="O5:O6"/>
  </mergeCell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53650-16A4-44A5-A187-41F6ADE8A788}">
  <sheetPr>
    <tabColor rgb="FF7030A0"/>
    <pageSetUpPr fitToPage="1"/>
  </sheetPr>
  <dimension ref="A1:L102"/>
  <sheetViews>
    <sheetView view="pageBreakPreview" zoomScale="60" zoomScaleNormal="100" workbookViewId="0">
      <pane xSplit="1" ySplit="14" topLeftCell="B93" activePane="bottomRight" state="frozen"/>
      <selection pane="topRight" activeCell="B1" sqref="B1"/>
      <selection pane="bottomLeft" activeCell="A10" sqref="A10"/>
      <selection pane="bottomRight" activeCell="F97" sqref="F97"/>
    </sheetView>
  </sheetViews>
  <sheetFormatPr defaultColWidth="9.140625" defaultRowHeight="15" x14ac:dyDescent="0.25"/>
  <cols>
    <col min="1" max="1" width="55.42578125" style="28" customWidth="1"/>
    <col min="2" max="2" width="14.28515625" style="504" customWidth="1"/>
    <col min="3" max="3" width="16.85546875" style="28" customWidth="1"/>
    <col min="4" max="5" width="14.140625" style="28" customWidth="1"/>
    <col min="6" max="6" width="24.5703125" style="28" customWidth="1"/>
    <col min="7" max="7" width="17" style="185" customWidth="1"/>
    <col min="8" max="8" width="14.5703125" style="28" customWidth="1"/>
    <col min="9" max="9" width="14.140625" style="28" customWidth="1"/>
    <col min="10" max="10" width="36.42578125" style="28" customWidth="1"/>
    <col min="11" max="11" width="10" style="28" bestFit="1" customWidth="1"/>
    <col min="12" max="16384" width="9.140625" style="28"/>
  </cols>
  <sheetData>
    <row r="1" spans="1:10" ht="15.75" x14ac:dyDescent="0.25">
      <c r="J1" s="9" t="s">
        <v>128</v>
      </c>
    </row>
    <row r="2" spans="1:10" ht="47.25" x14ac:dyDescent="0.25">
      <c r="A2" s="9" t="s">
        <v>208</v>
      </c>
      <c r="J2" s="9" t="s">
        <v>107</v>
      </c>
    </row>
    <row r="3" spans="1:10" ht="15.75" x14ac:dyDescent="0.25">
      <c r="A3" s="9"/>
      <c r="B3" s="505"/>
      <c r="C3" s="9"/>
      <c r="D3" s="9"/>
      <c r="E3" s="9"/>
      <c r="F3" s="9" t="s">
        <v>382</v>
      </c>
      <c r="G3" s="59">
        <f>G17+G18+G33+G34+G35+G67+G71+G72+G74+G75+G77+G78+G79+G80+G82+G83+G84+G85+G86+G87+G88+G90+G19</f>
        <v>34714.6</v>
      </c>
      <c r="H3" s="9"/>
      <c r="I3" s="9"/>
    </row>
    <row r="4" spans="1:10" ht="15.75" x14ac:dyDescent="0.25">
      <c r="B4" s="505"/>
      <c r="C4" s="9"/>
      <c r="D4" s="9"/>
      <c r="E4" s="9"/>
      <c r="F4" s="9" t="s">
        <v>260</v>
      </c>
      <c r="G4" s="506">
        <f>G22+G23+G26+G27+G39+G45+G66</f>
        <v>450628.2</v>
      </c>
      <c r="H4" s="9"/>
      <c r="I4" s="9"/>
      <c r="J4" s="10"/>
    </row>
    <row r="5" spans="1:10" ht="15.75" x14ac:dyDescent="0.25">
      <c r="A5" s="9"/>
      <c r="B5" s="505"/>
      <c r="C5" s="9"/>
      <c r="D5" s="9"/>
      <c r="E5" s="9"/>
      <c r="F5" s="9" t="s">
        <v>81</v>
      </c>
      <c r="G5" s="507">
        <f>G24+G25+G28+G36+I41+G44+G49+G50+G51+G52+G58+G61+G62+G63+G65+G68+G69+G70+G92+G93+G20+G47</f>
        <v>321640.63</v>
      </c>
      <c r="H5" s="9"/>
      <c r="I5" s="186"/>
      <c r="J5" s="10"/>
    </row>
    <row r="6" spans="1:10" ht="15.75" x14ac:dyDescent="0.25">
      <c r="A6" s="9"/>
      <c r="B6" s="505"/>
      <c r="C6" s="9"/>
      <c r="D6" s="9"/>
      <c r="E6" s="9"/>
      <c r="F6" s="9" t="s">
        <v>100</v>
      </c>
      <c r="G6" s="61">
        <f>I40+G54+G55+G91+G46+G53+G29+G30+G31</f>
        <v>82804.899999999994</v>
      </c>
      <c r="H6" s="9"/>
      <c r="I6" s="186"/>
      <c r="J6" s="10"/>
    </row>
    <row r="7" spans="1:10" ht="15.75" x14ac:dyDescent="0.25">
      <c r="A7" s="9"/>
      <c r="B7" s="505"/>
      <c r="C7" s="9"/>
      <c r="D7" s="9"/>
      <c r="E7" s="9"/>
      <c r="F7" s="9" t="s">
        <v>103</v>
      </c>
      <c r="G7" s="64">
        <f>G60</f>
        <v>1069.6400000000001</v>
      </c>
      <c r="H7" s="9"/>
      <c r="I7" s="186"/>
      <c r="J7" s="10"/>
    </row>
    <row r="8" spans="1:10" ht="15.75" x14ac:dyDescent="0.25">
      <c r="A8" s="9"/>
      <c r="B8" s="505"/>
      <c r="C8" s="9"/>
      <c r="D8" s="9"/>
      <c r="E8" s="9"/>
      <c r="F8" s="9" t="s">
        <v>122</v>
      </c>
      <c r="G8" s="30">
        <f>I56+I43+I59</f>
        <v>17194.099999999999</v>
      </c>
      <c r="H8" s="9"/>
      <c r="I8" s="186"/>
      <c r="J8" s="10"/>
    </row>
    <row r="9" spans="1:10" ht="15.75" x14ac:dyDescent="0.25">
      <c r="A9" s="9"/>
      <c r="B9" s="505"/>
      <c r="C9" s="9"/>
      <c r="D9" s="9"/>
      <c r="E9" s="9"/>
      <c r="F9" s="9" t="s">
        <v>261</v>
      </c>
      <c r="G9" s="508">
        <f>I57</f>
        <v>3475.12</v>
      </c>
      <c r="H9" s="9"/>
      <c r="I9" s="186"/>
      <c r="J9" s="10"/>
    </row>
    <row r="10" spans="1:10" ht="36.75" customHeight="1" x14ac:dyDescent="0.25">
      <c r="A10" s="635" t="s">
        <v>47</v>
      </c>
      <c r="B10" s="635"/>
      <c r="C10" s="636"/>
      <c r="D10" s="636"/>
      <c r="E10" s="636"/>
      <c r="F10" s="636"/>
      <c r="G10" s="636"/>
      <c r="H10" s="636"/>
      <c r="I10" s="636"/>
      <c r="J10" s="637"/>
    </row>
    <row r="11" spans="1:10" ht="35.25" customHeight="1" x14ac:dyDescent="0.25">
      <c r="A11" s="638" t="s">
        <v>48</v>
      </c>
      <c r="B11" s="639"/>
      <c r="C11" s="640"/>
      <c r="D11" s="638" t="s">
        <v>47</v>
      </c>
      <c r="E11" s="639"/>
      <c r="F11" s="639"/>
      <c r="G11" s="639"/>
      <c r="H11" s="639"/>
      <c r="I11" s="639"/>
      <c r="J11" s="640"/>
    </row>
    <row r="12" spans="1:10" ht="43.5" customHeight="1" x14ac:dyDescent="0.25">
      <c r="A12" s="641" t="s">
        <v>49</v>
      </c>
      <c r="B12" s="641" t="s">
        <v>50</v>
      </c>
      <c r="C12" s="641" t="s">
        <v>51</v>
      </c>
      <c r="D12" s="638" t="s">
        <v>52</v>
      </c>
      <c r="E12" s="639"/>
      <c r="F12" s="639"/>
      <c r="G12" s="640"/>
      <c r="H12" s="643" t="s">
        <v>53</v>
      </c>
      <c r="I12" s="644"/>
      <c r="J12" s="641" t="s">
        <v>54</v>
      </c>
    </row>
    <row r="13" spans="1:10" ht="67.5" customHeight="1" x14ac:dyDescent="0.25">
      <c r="A13" s="642"/>
      <c r="B13" s="642"/>
      <c r="C13" s="642"/>
      <c r="D13" s="291" t="s">
        <v>55</v>
      </c>
      <c r="E13" s="291" t="s">
        <v>56</v>
      </c>
      <c r="F13" s="291" t="s">
        <v>57</v>
      </c>
      <c r="G13" s="188" t="s">
        <v>58</v>
      </c>
      <c r="H13" s="291" t="s">
        <v>4</v>
      </c>
      <c r="I13" s="291" t="s">
        <v>0</v>
      </c>
      <c r="J13" s="642"/>
    </row>
    <row r="14" spans="1:10" ht="39" customHeight="1" x14ac:dyDescent="0.25">
      <c r="A14" s="189" t="s">
        <v>6</v>
      </c>
      <c r="B14" s="190"/>
      <c r="C14" s="192">
        <f>SUM(C16:C93)</f>
        <v>1129872.3899999999</v>
      </c>
      <c r="D14" s="192"/>
      <c r="E14" s="192"/>
      <c r="F14" s="192"/>
      <c r="G14" s="192">
        <f>SUM(G17:G93)</f>
        <v>911527.19</v>
      </c>
      <c r="H14" s="192"/>
      <c r="I14" s="192">
        <f>SUM(I17:I93)</f>
        <v>911527.19</v>
      </c>
      <c r="J14" s="190"/>
    </row>
    <row r="15" spans="1:10" ht="39" customHeight="1" x14ac:dyDescent="0.25">
      <c r="A15" s="103" t="s">
        <v>383</v>
      </c>
      <c r="B15" s="273"/>
      <c r="C15" s="509"/>
      <c r="D15" s="273"/>
      <c r="E15" s="273"/>
      <c r="F15" s="273"/>
      <c r="G15" s="509"/>
      <c r="H15" s="273"/>
      <c r="I15" s="509"/>
      <c r="J15" s="273"/>
    </row>
    <row r="16" spans="1:10" s="12" customFormat="1" ht="31.15" customHeight="1" x14ac:dyDescent="0.25">
      <c r="A16" s="510" t="s">
        <v>384</v>
      </c>
      <c r="B16" s="511">
        <v>5</v>
      </c>
      <c r="C16" s="512">
        <v>7500</v>
      </c>
      <c r="D16" s="212"/>
      <c r="E16" s="212"/>
      <c r="F16" s="212"/>
      <c r="G16" s="513"/>
      <c r="H16" s="213"/>
      <c r="I16" s="513"/>
      <c r="J16" s="194"/>
    </row>
    <row r="17" spans="1:12" ht="13.9" customHeight="1" x14ac:dyDescent="0.2">
      <c r="A17" s="514" t="s">
        <v>385</v>
      </c>
      <c r="B17" s="202">
        <v>1</v>
      </c>
      <c r="C17" s="515"/>
      <c r="D17" s="206" t="s">
        <v>386</v>
      </c>
      <c r="E17" s="206" t="s">
        <v>386</v>
      </c>
      <c r="F17" s="206" t="s">
        <v>387</v>
      </c>
      <c r="G17" s="516">
        <v>364.34</v>
      </c>
      <c r="H17" s="208" t="s">
        <v>388</v>
      </c>
      <c r="I17" s="516">
        <v>364.34</v>
      </c>
      <c r="J17" s="645" t="s">
        <v>101</v>
      </c>
    </row>
    <row r="18" spans="1:12" ht="18" customHeight="1" x14ac:dyDescent="0.2">
      <c r="A18" s="514" t="s">
        <v>385</v>
      </c>
      <c r="B18" s="202">
        <v>14</v>
      </c>
      <c r="C18" s="515"/>
      <c r="D18" s="206" t="s">
        <v>389</v>
      </c>
      <c r="E18" s="206" t="s">
        <v>389</v>
      </c>
      <c r="F18" s="206" t="s">
        <v>387</v>
      </c>
      <c r="G18" s="516">
        <v>3084.12</v>
      </c>
      <c r="H18" s="208" t="s">
        <v>390</v>
      </c>
      <c r="I18" s="516">
        <v>3084.12</v>
      </c>
      <c r="J18" s="645"/>
    </row>
    <row r="19" spans="1:12" ht="18.75" customHeight="1" x14ac:dyDescent="0.25">
      <c r="A19" s="646" t="s">
        <v>385</v>
      </c>
      <c r="B19" s="202">
        <v>1</v>
      </c>
      <c r="C19" s="515"/>
      <c r="D19" s="206" t="s">
        <v>23</v>
      </c>
      <c r="E19" s="206" t="s">
        <v>23</v>
      </c>
      <c r="F19" s="206" t="s">
        <v>387</v>
      </c>
      <c r="G19" s="516">
        <v>337.47</v>
      </c>
      <c r="H19" s="208" t="s">
        <v>391</v>
      </c>
      <c r="I19" s="516">
        <v>337.47</v>
      </c>
      <c r="J19" s="517" t="s">
        <v>101</v>
      </c>
    </row>
    <row r="20" spans="1:12" ht="25.5" x14ac:dyDescent="0.25">
      <c r="A20" s="646"/>
      <c r="B20" s="518">
        <v>1</v>
      </c>
      <c r="C20" s="519"/>
      <c r="D20" s="518">
        <v>397209521</v>
      </c>
      <c r="E20" s="520" t="s">
        <v>392</v>
      </c>
      <c r="F20" s="520" t="s">
        <v>393</v>
      </c>
      <c r="G20" s="521">
        <v>47.51</v>
      </c>
      <c r="H20" s="522" t="s">
        <v>394</v>
      </c>
      <c r="I20" s="521">
        <v>47.51</v>
      </c>
      <c r="J20" s="523" t="s">
        <v>395</v>
      </c>
      <c r="L20" s="524"/>
    </row>
    <row r="21" spans="1:12" ht="13.5" customHeight="1" x14ac:dyDescent="0.2">
      <c r="A21" s="196" t="s">
        <v>225</v>
      </c>
      <c r="B21" s="215"/>
      <c r="C21" s="525"/>
      <c r="D21" s="526"/>
      <c r="E21" s="526"/>
      <c r="F21" s="526"/>
      <c r="G21" s="527"/>
      <c r="H21" s="528"/>
      <c r="I21" s="527"/>
      <c r="J21" s="215"/>
    </row>
    <row r="22" spans="1:12" ht="23.25" customHeight="1" x14ac:dyDescent="0.25">
      <c r="A22" s="529" t="s">
        <v>396</v>
      </c>
      <c r="B22" s="530">
        <v>24</v>
      </c>
      <c r="C22" s="531">
        <v>180048</v>
      </c>
      <c r="D22" s="532" t="s">
        <v>397</v>
      </c>
      <c r="E22" s="532" t="s">
        <v>398</v>
      </c>
      <c r="F22" s="532" t="s">
        <v>399</v>
      </c>
      <c r="G22" s="533">
        <v>79279.199999999997</v>
      </c>
      <c r="H22" s="534" t="s">
        <v>400</v>
      </c>
      <c r="I22" s="533">
        <v>79279.199999999997</v>
      </c>
      <c r="J22" s="535" t="s">
        <v>118</v>
      </c>
    </row>
    <row r="23" spans="1:12" ht="27" customHeight="1" x14ac:dyDescent="0.25">
      <c r="A23" s="529" t="s">
        <v>401</v>
      </c>
      <c r="B23" s="530">
        <v>4</v>
      </c>
      <c r="C23" s="536">
        <v>72600</v>
      </c>
      <c r="D23" s="532" t="s">
        <v>402</v>
      </c>
      <c r="E23" s="530" t="s">
        <v>403</v>
      </c>
      <c r="F23" s="532" t="s">
        <v>404</v>
      </c>
      <c r="G23" s="533">
        <v>77440</v>
      </c>
      <c r="H23" s="534" t="s">
        <v>405</v>
      </c>
      <c r="I23" s="533">
        <v>77440</v>
      </c>
      <c r="J23" s="535" t="s">
        <v>118</v>
      </c>
    </row>
    <row r="24" spans="1:12" ht="27.75" customHeight="1" x14ac:dyDescent="0.25">
      <c r="A24" s="537" t="s">
        <v>406</v>
      </c>
      <c r="B24" s="518">
        <v>1</v>
      </c>
      <c r="C24" s="519">
        <v>114950</v>
      </c>
      <c r="D24" s="520" t="s">
        <v>407</v>
      </c>
      <c r="E24" s="520" t="s">
        <v>408</v>
      </c>
      <c r="F24" s="518" t="s">
        <v>338</v>
      </c>
      <c r="G24" s="519">
        <v>77682</v>
      </c>
      <c r="H24" s="522" t="s">
        <v>409</v>
      </c>
      <c r="I24" s="521">
        <v>77682</v>
      </c>
      <c r="J24" s="523" t="s">
        <v>118</v>
      </c>
    </row>
    <row r="25" spans="1:12" ht="25.5" customHeight="1" x14ac:dyDescent="0.25">
      <c r="A25" s="537" t="s">
        <v>410</v>
      </c>
      <c r="B25" s="518">
        <v>5</v>
      </c>
      <c r="C25" s="519">
        <v>59290</v>
      </c>
      <c r="D25" s="520" t="s">
        <v>411</v>
      </c>
      <c r="E25" s="538">
        <v>44606</v>
      </c>
      <c r="F25" s="520" t="s">
        <v>412</v>
      </c>
      <c r="G25" s="519">
        <v>30703.75</v>
      </c>
      <c r="H25" s="522" t="s">
        <v>413</v>
      </c>
      <c r="I25" s="521">
        <v>30703.75</v>
      </c>
      <c r="J25" s="539" t="s">
        <v>118</v>
      </c>
    </row>
    <row r="26" spans="1:12" ht="21" customHeight="1" x14ac:dyDescent="0.25">
      <c r="A26" s="540" t="s">
        <v>414</v>
      </c>
      <c r="B26" s="530">
        <v>30</v>
      </c>
      <c r="C26" s="536">
        <v>32250</v>
      </c>
      <c r="D26" s="647" t="s">
        <v>415</v>
      </c>
      <c r="E26" s="647" t="s">
        <v>416</v>
      </c>
      <c r="F26" s="648" t="s">
        <v>399</v>
      </c>
      <c r="G26" s="541">
        <f>12140*0.21+12140</f>
        <v>14689.4</v>
      </c>
      <c r="H26" s="649" t="s">
        <v>417</v>
      </c>
      <c r="I26" s="650">
        <v>25531</v>
      </c>
      <c r="J26" s="542" t="s">
        <v>118</v>
      </c>
    </row>
    <row r="27" spans="1:12" ht="18" customHeight="1" x14ac:dyDescent="0.25">
      <c r="A27" s="540" t="s">
        <v>418</v>
      </c>
      <c r="B27" s="530">
        <v>14</v>
      </c>
      <c r="C27" s="536">
        <v>18634</v>
      </c>
      <c r="D27" s="647"/>
      <c r="E27" s="647"/>
      <c r="F27" s="648"/>
      <c r="G27" s="541">
        <f>9600*0.21+9600-774.4</f>
        <v>10841.6</v>
      </c>
      <c r="H27" s="649"/>
      <c r="I27" s="650"/>
      <c r="J27" s="542" t="s">
        <v>118</v>
      </c>
    </row>
    <row r="28" spans="1:12" ht="39.75" customHeight="1" x14ac:dyDescent="0.25">
      <c r="A28" s="537" t="s">
        <v>419</v>
      </c>
      <c r="B28" s="518">
        <v>60</v>
      </c>
      <c r="C28" s="519">
        <v>54450</v>
      </c>
      <c r="D28" s="520" t="s">
        <v>420</v>
      </c>
      <c r="E28" s="520" t="s">
        <v>222</v>
      </c>
      <c r="F28" s="518" t="s">
        <v>421</v>
      </c>
      <c r="G28" s="543">
        <v>36245.550000000003</v>
      </c>
      <c r="H28" s="522" t="s">
        <v>422</v>
      </c>
      <c r="I28" s="521">
        <v>36245.550000000003</v>
      </c>
      <c r="J28" s="523" t="s">
        <v>118</v>
      </c>
    </row>
    <row r="29" spans="1:12" x14ac:dyDescent="0.25">
      <c r="A29" s="544" t="s">
        <v>423</v>
      </c>
      <c r="B29" s="221">
        <v>5</v>
      </c>
      <c r="C29" s="545">
        <v>4915</v>
      </c>
      <c r="D29" s="546" t="s">
        <v>424</v>
      </c>
      <c r="E29" s="547">
        <v>44634</v>
      </c>
      <c r="F29" s="546" t="s">
        <v>425</v>
      </c>
      <c r="G29" s="548">
        <v>3267</v>
      </c>
      <c r="H29" s="549" t="s">
        <v>426</v>
      </c>
      <c r="I29" s="548">
        <v>3267</v>
      </c>
      <c r="J29" s="550" t="s">
        <v>427</v>
      </c>
    </row>
    <row r="30" spans="1:12" ht="29.25" customHeight="1" x14ac:dyDescent="0.25">
      <c r="A30" s="544" t="s">
        <v>428</v>
      </c>
      <c r="B30" s="221">
        <v>5</v>
      </c>
      <c r="C30" s="545">
        <v>6655</v>
      </c>
      <c r="D30" s="546" t="s">
        <v>429</v>
      </c>
      <c r="E30" s="547">
        <v>44624</v>
      </c>
      <c r="F30" s="221" t="s">
        <v>430</v>
      </c>
      <c r="G30" s="548">
        <v>22385</v>
      </c>
      <c r="H30" s="549" t="s">
        <v>431</v>
      </c>
      <c r="I30" s="548">
        <v>22385</v>
      </c>
      <c r="J30" s="550" t="s">
        <v>427</v>
      </c>
    </row>
    <row r="31" spans="1:12" ht="27.75" customHeight="1" x14ac:dyDescent="0.25">
      <c r="A31" s="544" t="s">
        <v>432</v>
      </c>
      <c r="B31" s="221">
        <v>2</v>
      </c>
      <c r="C31" s="545">
        <v>21780</v>
      </c>
      <c r="D31" s="551" t="s">
        <v>433</v>
      </c>
      <c r="E31" s="552">
        <v>44631</v>
      </c>
      <c r="F31" s="546" t="s">
        <v>434</v>
      </c>
      <c r="G31" s="553">
        <v>5614.4</v>
      </c>
      <c r="H31" s="554" t="s">
        <v>435</v>
      </c>
      <c r="I31" s="555">
        <v>5614.4</v>
      </c>
      <c r="J31" s="550" t="s">
        <v>427</v>
      </c>
    </row>
    <row r="32" spans="1:12" x14ac:dyDescent="0.2">
      <c r="A32" s="196" t="s">
        <v>436</v>
      </c>
      <c r="B32" s="194">
        <v>60</v>
      </c>
      <c r="C32" s="556">
        <v>2100</v>
      </c>
      <c r="D32" s="557"/>
      <c r="E32" s="526"/>
      <c r="F32" s="526"/>
      <c r="G32" s="527"/>
      <c r="H32" s="528"/>
      <c r="I32" s="527"/>
      <c r="J32" s="558"/>
    </row>
    <row r="33" spans="1:10" x14ac:dyDescent="0.2">
      <c r="A33" s="514" t="s">
        <v>437</v>
      </c>
      <c r="B33" s="202">
        <v>40</v>
      </c>
      <c r="C33" s="515"/>
      <c r="D33" s="206" t="s">
        <v>438</v>
      </c>
      <c r="E33" s="206" t="s">
        <v>439</v>
      </c>
      <c r="F33" s="206" t="s">
        <v>440</v>
      </c>
      <c r="G33" s="516">
        <v>1484.91</v>
      </c>
      <c r="H33" s="208" t="s">
        <v>441</v>
      </c>
      <c r="I33" s="516">
        <v>1484.91</v>
      </c>
      <c r="J33" s="517" t="s">
        <v>101</v>
      </c>
    </row>
    <row r="34" spans="1:10" x14ac:dyDescent="0.2">
      <c r="A34" s="514" t="s">
        <v>437</v>
      </c>
      <c r="B34" s="202">
        <v>20</v>
      </c>
      <c r="C34" s="515"/>
      <c r="D34" s="206" t="s">
        <v>442</v>
      </c>
      <c r="E34" s="206" t="s">
        <v>439</v>
      </c>
      <c r="F34" s="206" t="s">
        <v>440</v>
      </c>
      <c r="G34" s="516">
        <v>742.46</v>
      </c>
      <c r="H34" s="208" t="s">
        <v>443</v>
      </c>
      <c r="I34" s="516">
        <v>742.46</v>
      </c>
      <c r="J34" s="517" t="s">
        <v>101</v>
      </c>
    </row>
    <row r="35" spans="1:10" x14ac:dyDescent="0.2">
      <c r="A35" s="559" t="s">
        <v>444</v>
      </c>
      <c r="B35" s="560">
        <v>44</v>
      </c>
      <c r="C35" s="561">
        <v>1320</v>
      </c>
      <c r="D35" s="206" t="s">
        <v>445</v>
      </c>
      <c r="E35" s="206" t="s">
        <v>446</v>
      </c>
      <c r="F35" s="206" t="s">
        <v>447</v>
      </c>
      <c r="G35" s="516">
        <v>2395.8000000000002</v>
      </c>
      <c r="H35" s="208" t="s">
        <v>448</v>
      </c>
      <c r="I35" s="516">
        <v>2395.8000000000002</v>
      </c>
      <c r="J35" s="517" t="s">
        <v>101</v>
      </c>
    </row>
    <row r="36" spans="1:10" ht="25.5" customHeight="1" x14ac:dyDescent="0.25">
      <c r="A36" s="537" t="s">
        <v>449</v>
      </c>
      <c r="B36" s="518">
        <v>4</v>
      </c>
      <c r="C36" s="519">
        <v>14520</v>
      </c>
      <c r="D36" s="520" t="s">
        <v>450</v>
      </c>
      <c r="E36" s="538">
        <v>44608</v>
      </c>
      <c r="F36" s="518" t="s">
        <v>451</v>
      </c>
      <c r="G36" s="519">
        <v>14181.2</v>
      </c>
      <c r="H36" s="522" t="s">
        <v>452</v>
      </c>
      <c r="I36" s="521">
        <v>14181.2</v>
      </c>
      <c r="J36" s="523" t="s">
        <v>118</v>
      </c>
    </row>
    <row r="37" spans="1:10" x14ac:dyDescent="0.25">
      <c r="A37" s="562" t="s">
        <v>453</v>
      </c>
      <c r="B37" s="563">
        <v>15</v>
      </c>
      <c r="C37" s="564">
        <v>1611.15</v>
      </c>
      <c r="D37" s="565"/>
      <c r="E37" s="566"/>
      <c r="F37" s="563"/>
      <c r="G37" s="564"/>
      <c r="H37" s="567"/>
      <c r="I37" s="568"/>
      <c r="J37" s="563"/>
    </row>
    <row r="38" spans="1:10" x14ac:dyDescent="0.2">
      <c r="A38" s="196" t="s">
        <v>454</v>
      </c>
      <c r="B38" s="215"/>
      <c r="C38" s="525"/>
      <c r="D38" s="526"/>
      <c r="E38" s="526"/>
      <c r="F38" s="526"/>
      <c r="G38" s="527"/>
      <c r="H38" s="528"/>
      <c r="I38" s="527"/>
      <c r="J38" s="215"/>
    </row>
    <row r="39" spans="1:10" ht="28.5" customHeight="1" x14ac:dyDescent="0.25">
      <c r="A39" s="529" t="s">
        <v>455</v>
      </c>
      <c r="B39" s="530">
        <v>70</v>
      </c>
      <c r="C39" s="536">
        <v>152460</v>
      </c>
      <c r="D39" s="532" t="s">
        <v>456</v>
      </c>
      <c r="E39" s="532" t="s">
        <v>457</v>
      </c>
      <c r="F39" s="532" t="s">
        <v>338</v>
      </c>
      <c r="G39" s="569">
        <v>228690</v>
      </c>
      <c r="H39" s="534" t="s">
        <v>458</v>
      </c>
      <c r="I39" s="533">
        <v>228690</v>
      </c>
      <c r="J39" s="570" t="s">
        <v>118</v>
      </c>
    </row>
    <row r="40" spans="1:10" ht="25.5" customHeight="1" x14ac:dyDescent="0.25">
      <c r="A40" s="571" t="s">
        <v>459</v>
      </c>
      <c r="B40" s="221">
        <v>70</v>
      </c>
      <c r="C40" s="545">
        <v>38115</v>
      </c>
      <c r="D40" s="546" t="s">
        <v>460</v>
      </c>
      <c r="E40" s="547">
        <v>44622</v>
      </c>
      <c r="F40" s="221" t="s">
        <v>338</v>
      </c>
      <c r="G40" s="651">
        <f>12281.5+38115</f>
        <v>50396.5</v>
      </c>
      <c r="H40" s="549" t="s">
        <v>461</v>
      </c>
      <c r="I40" s="548">
        <v>38115</v>
      </c>
      <c r="J40" s="550" t="s">
        <v>462</v>
      </c>
    </row>
    <row r="41" spans="1:10" ht="28.5" customHeight="1" x14ac:dyDescent="0.25">
      <c r="A41" s="537" t="s">
        <v>463</v>
      </c>
      <c r="B41" s="518">
        <v>7</v>
      </c>
      <c r="C41" s="519">
        <v>18214</v>
      </c>
      <c r="D41" s="520" t="s">
        <v>464</v>
      </c>
      <c r="E41" s="538">
        <v>44616</v>
      </c>
      <c r="F41" s="518" t="s">
        <v>338</v>
      </c>
      <c r="G41" s="651"/>
      <c r="H41" s="522" t="s">
        <v>465</v>
      </c>
      <c r="I41" s="521">
        <v>12281.5</v>
      </c>
      <c r="J41" s="572" t="s">
        <v>118</v>
      </c>
    </row>
    <row r="42" spans="1:10" ht="24.75" customHeight="1" x14ac:dyDescent="0.25">
      <c r="A42" s="573" t="s">
        <v>466</v>
      </c>
      <c r="B42" s="215">
        <v>2</v>
      </c>
      <c r="C42" s="525">
        <v>6050</v>
      </c>
      <c r="D42" s="526"/>
      <c r="E42" s="526"/>
      <c r="F42" s="574"/>
      <c r="G42" s="575"/>
      <c r="H42" s="528"/>
      <c r="I42" s="527"/>
      <c r="J42" s="574"/>
    </row>
    <row r="43" spans="1:10" ht="26.25" customHeight="1" x14ac:dyDescent="0.25">
      <c r="A43" s="576" t="s">
        <v>467</v>
      </c>
      <c r="B43" s="577">
        <v>5</v>
      </c>
      <c r="C43" s="578">
        <v>11495</v>
      </c>
      <c r="D43" s="579" t="s">
        <v>468</v>
      </c>
      <c r="E43" s="580">
        <v>44684</v>
      </c>
      <c r="F43" s="577" t="s">
        <v>338</v>
      </c>
      <c r="G43" s="581">
        <v>11773.3</v>
      </c>
      <c r="H43" s="582" t="s">
        <v>469</v>
      </c>
      <c r="I43" s="581">
        <v>11773.3</v>
      </c>
      <c r="J43" s="583" t="s">
        <v>111</v>
      </c>
    </row>
    <row r="44" spans="1:10" ht="25.5" x14ac:dyDescent="0.25">
      <c r="A44" s="537" t="s">
        <v>470</v>
      </c>
      <c r="B44" s="518">
        <v>74</v>
      </c>
      <c r="C44" s="519">
        <v>23880.54</v>
      </c>
      <c r="D44" s="520" t="s">
        <v>471</v>
      </c>
      <c r="E44" s="520" t="s">
        <v>472</v>
      </c>
      <c r="F44" s="518" t="s">
        <v>451</v>
      </c>
      <c r="G44" s="519">
        <v>11729.74</v>
      </c>
      <c r="H44" s="522" t="s">
        <v>473</v>
      </c>
      <c r="I44" s="521">
        <v>11729.74</v>
      </c>
      <c r="J44" s="523" t="s">
        <v>118</v>
      </c>
    </row>
    <row r="45" spans="1:10" ht="22.5" customHeight="1" x14ac:dyDescent="0.25">
      <c r="A45" s="584" t="s">
        <v>474</v>
      </c>
      <c r="B45" s="585">
        <v>10</v>
      </c>
      <c r="C45" s="586">
        <v>16940</v>
      </c>
      <c r="D45" s="587" t="s">
        <v>456</v>
      </c>
      <c r="E45" s="587" t="s">
        <v>457</v>
      </c>
      <c r="F45" s="587" t="s">
        <v>447</v>
      </c>
      <c r="G45" s="588">
        <v>33880</v>
      </c>
      <c r="H45" s="589" t="s">
        <v>458</v>
      </c>
      <c r="I45" s="590">
        <v>33880</v>
      </c>
      <c r="J45" s="591" t="s">
        <v>118</v>
      </c>
    </row>
    <row r="46" spans="1:10" x14ac:dyDescent="0.25">
      <c r="A46" s="544" t="s">
        <v>475</v>
      </c>
      <c r="B46" s="221">
        <v>1</v>
      </c>
      <c r="C46" s="545">
        <v>12100</v>
      </c>
      <c r="D46" s="546" t="s">
        <v>476</v>
      </c>
      <c r="E46" s="547">
        <v>44636</v>
      </c>
      <c r="F46" s="546" t="s">
        <v>477</v>
      </c>
      <c r="G46" s="548">
        <v>2904</v>
      </c>
      <c r="H46" s="549" t="s">
        <v>478</v>
      </c>
      <c r="I46" s="548">
        <v>2904</v>
      </c>
      <c r="J46" s="550" t="s">
        <v>427</v>
      </c>
    </row>
    <row r="47" spans="1:10" x14ac:dyDescent="0.25">
      <c r="A47" s="652" t="s">
        <v>479</v>
      </c>
      <c r="B47" s="654">
        <v>40</v>
      </c>
      <c r="C47" s="656">
        <v>32428</v>
      </c>
      <c r="D47" s="658" t="s">
        <v>480</v>
      </c>
      <c r="E47" s="660">
        <v>44593</v>
      </c>
      <c r="F47" s="658" t="s">
        <v>481</v>
      </c>
      <c r="G47" s="656">
        <v>17560</v>
      </c>
      <c r="H47" s="522" t="s">
        <v>482</v>
      </c>
      <c r="I47" s="521">
        <v>8560</v>
      </c>
      <c r="J47" s="523" t="s">
        <v>427</v>
      </c>
    </row>
    <row r="48" spans="1:10" x14ac:dyDescent="0.25">
      <c r="A48" s="653"/>
      <c r="B48" s="655"/>
      <c r="C48" s="657"/>
      <c r="D48" s="659"/>
      <c r="E48" s="661"/>
      <c r="F48" s="659"/>
      <c r="G48" s="657"/>
      <c r="H48" s="522" t="s">
        <v>483</v>
      </c>
      <c r="I48" s="521">
        <v>9000</v>
      </c>
      <c r="J48" s="523" t="s">
        <v>427</v>
      </c>
    </row>
    <row r="49" spans="1:10" x14ac:dyDescent="0.25">
      <c r="A49" s="662" t="s">
        <v>484</v>
      </c>
      <c r="B49" s="663">
        <v>5</v>
      </c>
      <c r="C49" s="664">
        <v>58080</v>
      </c>
      <c r="D49" s="520" t="s">
        <v>485</v>
      </c>
      <c r="E49" s="520" t="s">
        <v>175</v>
      </c>
      <c r="F49" s="665" t="s">
        <v>486</v>
      </c>
      <c r="G49" s="519">
        <v>24684</v>
      </c>
      <c r="H49" s="522" t="s">
        <v>487</v>
      </c>
      <c r="I49" s="521">
        <v>24684</v>
      </c>
      <c r="J49" s="523" t="s">
        <v>118</v>
      </c>
    </row>
    <row r="50" spans="1:10" x14ac:dyDescent="0.25">
      <c r="A50" s="662"/>
      <c r="B50" s="663"/>
      <c r="C50" s="664"/>
      <c r="D50" s="520" t="s">
        <v>488</v>
      </c>
      <c r="E50" s="520" t="s">
        <v>489</v>
      </c>
      <c r="F50" s="665"/>
      <c r="G50" s="519">
        <v>6171</v>
      </c>
      <c r="H50" s="522" t="s">
        <v>490</v>
      </c>
      <c r="I50" s="521">
        <v>6171</v>
      </c>
      <c r="J50" s="523" t="s">
        <v>118</v>
      </c>
    </row>
    <row r="51" spans="1:10" ht="25.5" x14ac:dyDescent="0.25">
      <c r="A51" s="537" t="s">
        <v>491</v>
      </c>
      <c r="B51" s="518">
        <v>6</v>
      </c>
      <c r="C51" s="519">
        <v>8712</v>
      </c>
      <c r="D51" s="520" t="s">
        <v>492</v>
      </c>
      <c r="E51" s="520" t="s">
        <v>493</v>
      </c>
      <c r="F51" s="518" t="s">
        <v>451</v>
      </c>
      <c r="G51" s="519">
        <v>2221.56</v>
      </c>
      <c r="H51" s="522" t="s">
        <v>494</v>
      </c>
      <c r="I51" s="521">
        <v>2221.56</v>
      </c>
      <c r="J51" s="523" t="s">
        <v>118</v>
      </c>
    </row>
    <row r="52" spans="1:10" ht="18.75" customHeight="1" x14ac:dyDescent="0.25">
      <c r="A52" s="652" t="s">
        <v>495</v>
      </c>
      <c r="B52" s="654">
        <v>62</v>
      </c>
      <c r="C52" s="656">
        <v>2790</v>
      </c>
      <c r="D52" s="520" t="s">
        <v>496</v>
      </c>
      <c r="E52" s="538">
        <v>44620</v>
      </c>
      <c r="F52" s="654" t="s">
        <v>338</v>
      </c>
      <c r="G52" s="519">
        <v>2063.0500000000002</v>
      </c>
      <c r="H52" s="522" t="s">
        <v>497</v>
      </c>
      <c r="I52" s="521">
        <v>2063.0500000000002</v>
      </c>
      <c r="J52" s="523" t="s">
        <v>118</v>
      </c>
    </row>
    <row r="53" spans="1:10" x14ac:dyDescent="0.25">
      <c r="A53" s="653"/>
      <c r="B53" s="655"/>
      <c r="C53" s="657"/>
      <c r="D53" s="546" t="s">
        <v>498</v>
      </c>
      <c r="E53" s="547">
        <v>44649</v>
      </c>
      <c r="F53" s="655"/>
      <c r="G53" s="548">
        <v>3563.45</v>
      </c>
      <c r="H53" s="549" t="s">
        <v>499</v>
      </c>
      <c r="I53" s="548">
        <v>3563.45</v>
      </c>
      <c r="J53" s="550" t="s">
        <v>500</v>
      </c>
    </row>
    <row r="54" spans="1:10" ht="30" customHeight="1" x14ac:dyDescent="0.2">
      <c r="A54" s="592" t="s">
        <v>501</v>
      </c>
      <c r="B54" s="221">
        <v>10</v>
      </c>
      <c r="C54" s="545">
        <v>5500</v>
      </c>
      <c r="D54" s="547" t="s">
        <v>502</v>
      </c>
      <c r="E54" s="547">
        <v>44624</v>
      </c>
      <c r="F54" s="221" t="s">
        <v>451</v>
      </c>
      <c r="G54" s="545">
        <v>3521.1</v>
      </c>
      <c r="H54" s="593" t="s">
        <v>503</v>
      </c>
      <c r="I54" s="593">
        <v>3521.1</v>
      </c>
      <c r="J54" s="550" t="s">
        <v>462</v>
      </c>
    </row>
    <row r="55" spans="1:10" x14ac:dyDescent="0.2">
      <c r="A55" s="592" t="s">
        <v>504</v>
      </c>
      <c r="B55" s="221">
        <v>20</v>
      </c>
      <c r="C55" s="545">
        <v>1380</v>
      </c>
      <c r="D55" s="546" t="s">
        <v>505</v>
      </c>
      <c r="E55" s="547">
        <v>44621</v>
      </c>
      <c r="F55" s="546" t="s">
        <v>506</v>
      </c>
      <c r="G55" s="548">
        <v>1172.25</v>
      </c>
      <c r="H55" s="549" t="s">
        <v>507</v>
      </c>
      <c r="I55" s="548">
        <v>1172.25</v>
      </c>
      <c r="J55" s="550" t="s">
        <v>462</v>
      </c>
    </row>
    <row r="56" spans="1:10" ht="25.5" x14ac:dyDescent="0.25">
      <c r="A56" s="666" t="s">
        <v>508</v>
      </c>
      <c r="B56" s="668">
        <v>12</v>
      </c>
      <c r="C56" s="670">
        <v>3180</v>
      </c>
      <c r="D56" s="579" t="s">
        <v>509</v>
      </c>
      <c r="E56" s="580">
        <v>44701</v>
      </c>
      <c r="F56" s="579" t="s">
        <v>510</v>
      </c>
      <c r="G56" s="581">
        <v>2879.8</v>
      </c>
      <c r="H56" s="582" t="s">
        <v>511</v>
      </c>
      <c r="I56" s="581">
        <v>2879.8</v>
      </c>
      <c r="J56" s="583" t="s">
        <v>111</v>
      </c>
    </row>
    <row r="57" spans="1:10" ht="25.5" x14ac:dyDescent="0.25">
      <c r="A57" s="667"/>
      <c r="B57" s="669"/>
      <c r="C57" s="671"/>
      <c r="D57" s="594" t="s">
        <v>512</v>
      </c>
      <c r="E57" s="595" t="s">
        <v>513</v>
      </c>
      <c r="F57" s="594" t="s">
        <v>477</v>
      </c>
      <c r="G57" s="596">
        <v>3475.12</v>
      </c>
      <c r="H57" s="597" t="s">
        <v>514</v>
      </c>
      <c r="I57" s="596">
        <v>3475.12</v>
      </c>
      <c r="J57" s="598" t="s">
        <v>111</v>
      </c>
    </row>
    <row r="58" spans="1:10" x14ac:dyDescent="0.2">
      <c r="A58" s="599" t="s">
        <v>515</v>
      </c>
      <c r="B58" s="518">
        <v>12</v>
      </c>
      <c r="C58" s="519">
        <v>960</v>
      </c>
      <c r="D58" s="520" t="s">
        <v>516</v>
      </c>
      <c r="E58" s="520" t="s">
        <v>222</v>
      </c>
      <c r="F58" s="520" t="s">
        <v>517</v>
      </c>
      <c r="G58" s="600">
        <v>682.73</v>
      </c>
      <c r="H58" s="522" t="s">
        <v>518</v>
      </c>
      <c r="I58" s="600">
        <v>682.73</v>
      </c>
      <c r="J58" s="523" t="s">
        <v>118</v>
      </c>
    </row>
    <row r="59" spans="1:10" ht="25.5" x14ac:dyDescent="0.2">
      <c r="A59" s="601" t="s">
        <v>519</v>
      </c>
      <c r="B59" s="577">
        <v>6</v>
      </c>
      <c r="C59" s="578">
        <v>800.34</v>
      </c>
      <c r="D59" s="579" t="s">
        <v>509</v>
      </c>
      <c r="E59" s="580">
        <v>44701</v>
      </c>
      <c r="F59" s="579" t="s">
        <v>510</v>
      </c>
      <c r="G59" s="581">
        <v>2541</v>
      </c>
      <c r="H59" s="582" t="s">
        <v>511</v>
      </c>
      <c r="I59" s="581">
        <v>2541</v>
      </c>
      <c r="J59" s="583" t="s">
        <v>111</v>
      </c>
    </row>
    <row r="60" spans="1:10" ht="16.5" customHeight="1" x14ac:dyDescent="0.2">
      <c r="A60" s="602" t="s">
        <v>520</v>
      </c>
      <c r="B60" s="274">
        <v>2</v>
      </c>
      <c r="C60" s="603">
        <v>114.96</v>
      </c>
      <c r="D60" s="604" t="s">
        <v>521</v>
      </c>
      <c r="E60" s="605">
        <v>44665</v>
      </c>
      <c r="F60" s="604" t="s">
        <v>477</v>
      </c>
      <c r="G60" s="606">
        <v>1069.6400000000001</v>
      </c>
      <c r="H60" s="607" t="s">
        <v>522</v>
      </c>
      <c r="I60" s="606">
        <v>1069.6400000000001</v>
      </c>
      <c r="J60" s="608" t="s">
        <v>500</v>
      </c>
    </row>
    <row r="61" spans="1:10" ht="15" customHeight="1" x14ac:dyDescent="0.25">
      <c r="A61" s="672" t="s">
        <v>523</v>
      </c>
      <c r="B61" s="663">
        <v>150</v>
      </c>
      <c r="C61" s="664">
        <v>5677.5</v>
      </c>
      <c r="D61" s="537" t="s">
        <v>524</v>
      </c>
      <c r="E61" s="520" t="s">
        <v>525</v>
      </c>
      <c r="F61" s="665" t="s">
        <v>526</v>
      </c>
      <c r="G61" s="609">
        <v>8900.76</v>
      </c>
      <c r="H61" s="673" t="s">
        <v>527</v>
      </c>
      <c r="I61" s="674">
        <v>12095.16</v>
      </c>
      <c r="J61" s="572" t="s">
        <v>118</v>
      </c>
    </row>
    <row r="62" spans="1:10" x14ac:dyDescent="0.25">
      <c r="A62" s="672"/>
      <c r="B62" s="663"/>
      <c r="C62" s="664"/>
      <c r="D62" s="537" t="s">
        <v>528</v>
      </c>
      <c r="E62" s="520" t="s">
        <v>529</v>
      </c>
      <c r="F62" s="665"/>
      <c r="G62" s="609">
        <v>1742.4</v>
      </c>
      <c r="H62" s="673"/>
      <c r="I62" s="674"/>
      <c r="J62" s="572" t="s">
        <v>118</v>
      </c>
    </row>
    <row r="63" spans="1:10" x14ac:dyDescent="0.2">
      <c r="A63" s="599" t="s">
        <v>530</v>
      </c>
      <c r="B63" s="518">
        <v>150</v>
      </c>
      <c r="C63" s="519">
        <v>960</v>
      </c>
      <c r="D63" s="537" t="s">
        <v>524</v>
      </c>
      <c r="E63" s="520" t="s">
        <v>525</v>
      </c>
      <c r="F63" s="665"/>
      <c r="G63" s="609">
        <v>1452</v>
      </c>
      <c r="H63" s="673"/>
      <c r="I63" s="674"/>
      <c r="J63" s="572" t="s">
        <v>462</v>
      </c>
    </row>
    <row r="64" spans="1:10" x14ac:dyDescent="0.2">
      <c r="A64" s="196" t="s">
        <v>531</v>
      </c>
      <c r="B64" s="215"/>
      <c r="C64" s="525"/>
      <c r="D64" s="526"/>
      <c r="E64" s="526"/>
      <c r="F64" s="526"/>
      <c r="G64" s="527"/>
      <c r="H64" s="528"/>
      <c r="I64" s="527"/>
      <c r="J64" s="215"/>
    </row>
    <row r="65" spans="1:10" ht="30.75" customHeight="1" x14ac:dyDescent="0.25">
      <c r="A65" s="537" t="s">
        <v>532</v>
      </c>
      <c r="B65" s="518">
        <v>5</v>
      </c>
      <c r="C65" s="519">
        <v>20000</v>
      </c>
      <c r="D65" s="520" t="s">
        <v>533</v>
      </c>
      <c r="E65" s="520" t="s">
        <v>408</v>
      </c>
      <c r="F65" s="518" t="s">
        <v>534</v>
      </c>
      <c r="G65" s="521">
        <v>29620.560000000001</v>
      </c>
      <c r="H65" s="522" t="s">
        <v>535</v>
      </c>
      <c r="I65" s="521">
        <v>29620.560000000001</v>
      </c>
      <c r="J65" s="523" t="s">
        <v>118</v>
      </c>
    </row>
    <row r="66" spans="1:10" ht="12.75" customHeight="1" x14ac:dyDescent="0.25">
      <c r="A66" s="610" t="s">
        <v>536</v>
      </c>
      <c r="B66" s="611">
        <v>12</v>
      </c>
      <c r="C66" s="612">
        <v>6534</v>
      </c>
      <c r="D66" s="613" t="s">
        <v>537</v>
      </c>
      <c r="E66" s="613" t="s">
        <v>538</v>
      </c>
      <c r="F66" s="613" t="s">
        <v>539</v>
      </c>
      <c r="G66" s="614">
        <v>5808</v>
      </c>
      <c r="H66" s="615" t="s">
        <v>540</v>
      </c>
      <c r="I66" s="614">
        <v>5808</v>
      </c>
      <c r="J66" s="610" t="s">
        <v>118</v>
      </c>
    </row>
    <row r="67" spans="1:10" x14ac:dyDescent="0.2">
      <c r="A67" s="559" t="s">
        <v>541</v>
      </c>
      <c r="B67" s="560">
        <v>5</v>
      </c>
      <c r="C67" s="561">
        <v>10000</v>
      </c>
      <c r="D67" s="206" t="s">
        <v>542</v>
      </c>
      <c r="E67" s="206" t="s">
        <v>543</v>
      </c>
      <c r="F67" s="206" t="s">
        <v>544</v>
      </c>
      <c r="G67" s="516">
        <v>9559</v>
      </c>
      <c r="H67" s="208" t="s">
        <v>545</v>
      </c>
      <c r="I67" s="516">
        <v>9559</v>
      </c>
      <c r="J67" s="517" t="s">
        <v>101</v>
      </c>
    </row>
    <row r="68" spans="1:10" ht="27" customHeight="1" x14ac:dyDescent="0.25">
      <c r="A68" s="572" t="s">
        <v>546</v>
      </c>
      <c r="B68" s="518">
        <v>2</v>
      </c>
      <c r="C68" s="519">
        <v>29550</v>
      </c>
      <c r="D68" s="520" t="s">
        <v>547</v>
      </c>
      <c r="E68" s="538">
        <v>44620</v>
      </c>
      <c r="F68" s="518" t="s">
        <v>548</v>
      </c>
      <c r="G68" s="519">
        <v>26813.599999999999</v>
      </c>
      <c r="H68" s="522" t="s">
        <v>549</v>
      </c>
      <c r="I68" s="521">
        <v>26813.599999999999</v>
      </c>
      <c r="J68" s="572" t="s">
        <v>118</v>
      </c>
    </row>
    <row r="69" spans="1:10" ht="15.75" customHeight="1" x14ac:dyDescent="0.25">
      <c r="A69" s="572" t="s">
        <v>550</v>
      </c>
      <c r="B69" s="518">
        <v>1</v>
      </c>
      <c r="C69" s="519">
        <v>10000</v>
      </c>
      <c r="D69" s="665" t="s">
        <v>551</v>
      </c>
      <c r="E69" s="665" t="s">
        <v>552</v>
      </c>
      <c r="F69" s="663" t="s">
        <v>548</v>
      </c>
      <c r="G69" s="519">
        <v>5552.69</v>
      </c>
      <c r="H69" s="673" t="s">
        <v>553</v>
      </c>
      <c r="I69" s="674">
        <f>G69+G70</f>
        <v>10759.32</v>
      </c>
      <c r="J69" s="572" t="s">
        <v>118</v>
      </c>
    </row>
    <row r="70" spans="1:10" x14ac:dyDescent="0.25">
      <c r="A70" s="572" t="s">
        <v>554</v>
      </c>
      <c r="B70" s="518">
        <v>1</v>
      </c>
      <c r="C70" s="519">
        <v>11300</v>
      </c>
      <c r="D70" s="665"/>
      <c r="E70" s="665"/>
      <c r="F70" s="663"/>
      <c r="G70" s="519">
        <v>5206.63</v>
      </c>
      <c r="H70" s="673"/>
      <c r="I70" s="674"/>
      <c r="J70" s="572" t="s">
        <v>118</v>
      </c>
    </row>
    <row r="71" spans="1:10" x14ac:dyDescent="0.2">
      <c r="A71" s="559" t="s">
        <v>555</v>
      </c>
      <c r="B71" s="560">
        <v>5</v>
      </c>
      <c r="C71" s="561">
        <v>4200</v>
      </c>
      <c r="D71" s="206" t="s">
        <v>556</v>
      </c>
      <c r="E71" s="206" t="s">
        <v>557</v>
      </c>
      <c r="F71" s="206" t="s">
        <v>558</v>
      </c>
      <c r="G71" s="516">
        <v>1194.33</v>
      </c>
      <c r="H71" s="208" t="s">
        <v>559</v>
      </c>
      <c r="I71" s="516">
        <v>1194.33</v>
      </c>
      <c r="J71" s="517" t="s">
        <v>101</v>
      </c>
    </row>
    <row r="72" spans="1:10" x14ac:dyDescent="0.2">
      <c r="A72" s="559" t="s">
        <v>560</v>
      </c>
      <c r="B72" s="560">
        <v>5</v>
      </c>
      <c r="C72" s="561">
        <v>4908.8999999999996</v>
      </c>
      <c r="D72" s="206" t="s">
        <v>556</v>
      </c>
      <c r="E72" s="206" t="s">
        <v>557</v>
      </c>
      <c r="F72" s="206" t="s">
        <v>558</v>
      </c>
      <c r="G72" s="516">
        <v>4345.47</v>
      </c>
      <c r="H72" s="208" t="s">
        <v>559</v>
      </c>
      <c r="I72" s="516">
        <v>4345.47</v>
      </c>
      <c r="J72" s="517" t="s">
        <v>101</v>
      </c>
    </row>
    <row r="73" spans="1:10" s="200" customFormat="1" ht="14.25" x14ac:dyDescent="0.25">
      <c r="A73" s="616" t="s">
        <v>561</v>
      </c>
      <c r="B73" s="560">
        <v>56</v>
      </c>
      <c r="C73" s="561">
        <v>13440</v>
      </c>
      <c r="D73" s="617"/>
      <c r="E73" s="617"/>
      <c r="F73" s="617"/>
      <c r="G73" s="618"/>
      <c r="H73" s="619"/>
      <c r="I73" s="618"/>
      <c r="J73" s="517"/>
    </row>
    <row r="74" spans="1:10" x14ac:dyDescent="0.2">
      <c r="A74" s="514" t="s">
        <v>562</v>
      </c>
      <c r="B74" s="202">
        <v>24</v>
      </c>
      <c r="C74" s="515"/>
      <c r="D74" s="206" t="s">
        <v>563</v>
      </c>
      <c r="E74" s="206" t="s">
        <v>389</v>
      </c>
      <c r="F74" s="206" t="s">
        <v>564</v>
      </c>
      <c r="G74" s="516">
        <v>731.28</v>
      </c>
      <c r="H74" s="208" t="s">
        <v>565</v>
      </c>
      <c r="I74" s="516">
        <v>731.28</v>
      </c>
      <c r="J74" s="517" t="s">
        <v>101</v>
      </c>
    </row>
    <row r="75" spans="1:10" x14ac:dyDescent="0.2">
      <c r="A75" s="514" t="s">
        <v>562</v>
      </c>
      <c r="B75" s="202">
        <v>24</v>
      </c>
      <c r="C75" s="515"/>
      <c r="D75" s="206" t="s">
        <v>566</v>
      </c>
      <c r="E75" s="206" t="s">
        <v>567</v>
      </c>
      <c r="F75" s="206" t="s">
        <v>564</v>
      </c>
      <c r="G75" s="516">
        <v>731.28</v>
      </c>
      <c r="H75" s="208" t="s">
        <v>568</v>
      </c>
      <c r="I75" s="516">
        <v>731.28</v>
      </c>
      <c r="J75" s="517" t="s">
        <v>101</v>
      </c>
    </row>
    <row r="76" spans="1:10" s="200" customFormat="1" ht="14.25" x14ac:dyDescent="0.25">
      <c r="A76" s="616" t="s">
        <v>569</v>
      </c>
      <c r="B76" s="560">
        <v>30</v>
      </c>
      <c r="C76" s="561">
        <v>12000</v>
      </c>
      <c r="D76" s="617"/>
      <c r="E76" s="617"/>
      <c r="F76" s="617"/>
      <c r="G76" s="618"/>
      <c r="H76" s="619"/>
      <c r="I76" s="618"/>
      <c r="J76" s="517"/>
    </row>
    <row r="77" spans="1:10" x14ac:dyDescent="0.2">
      <c r="A77" s="514" t="s">
        <v>570</v>
      </c>
      <c r="B77" s="202">
        <v>3</v>
      </c>
      <c r="C77" s="202"/>
      <c r="D77" s="206" t="s">
        <v>566</v>
      </c>
      <c r="E77" s="206" t="s">
        <v>567</v>
      </c>
      <c r="F77" s="206" t="s">
        <v>564</v>
      </c>
      <c r="G77" s="516">
        <v>533.61</v>
      </c>
      <c r="H77" s="208" t="s">
        <v>568</v>
      </c>
      <c r="I77" s="516">
        <v>533.61</v>
      </c>
      <c r="J77" s="517" t="s">
        <v>101</v>
      </c>
    </row>
    <row r="78" spans="1:10" x14ac:dyDescent="0.2">
      <c r="A78" s="514" t="s">
        <v>570</v>
      </c>
      <c r="B78" s="202">
        <v>3</v>
      </c>
      <c r="C78" s="202"/>
      <c r="D78" s="206" t="s">
        <v>571</v>
      </c>
      <c r="E78" s="206" t="s">
        <v>572</v>
      </c>
      <c r="F78" s="206" t="s">
        <v>564</v>
      </c>
      <c r="G78" s="516">
        <v>705.06</v>
      </c>
      <c r="H78" s="208" t="s">
        <v>573</v>
      </c>
      <c r="I78" s="516">
        <v>705.06</v>
      </c>
      <c r="J78" s="517" t="s">
        <v>101</v>
      </c>
    </row>
    <row r="79" spans="1:10" x14ac:dyDescent="0.2">
      <c r="A79" s="514" t="s">
        <v>570</v>
      </c>
      <c r="B79" s="202">
        <v>3</v>
      </c>
      <c r="C79" s="202"/>
      <c r="D79" s="206" t="s">
        <v>574</v>
      </c>
      <c r="E79" s="206" t="s">
        <v>557</v>
      </c>
      <c r="F79" s="206" t="s">
        <v>558</v>
      </c>
      <c r="G79" s="516">
        <v>276.64</v>
      </c>
      <c r="H79" s="208" t="s">
        <v>575</v>
      </c>
      <c r="I79" s="516">
        <v>276.64</v>
      </c>
      <c r="J79" s="517" t="s">
        <v>101</v>
      </c>
    </row>
    <row r="80" spans="1:10" x14ac:dyDescent="0.2">
      <c r="A80" s="514" t="s">
        <v>570</v>
      </c>
      <c r="B80" s="202">
        <v>10</v>
      </c>
      <c r="C80" s="202"/>
      <c r="D80" s="206" t="s">
        <v>556</v>
      </c>
      <c r="E80" s="206" t="s">
        <v>557</v>
      </c>
      <c r="F80" s="206" t="s">
        <v>558</v>
      </c>
      <c r="G80" s="516">
        <v>922.16</v>
      </c>
      <c r="H80" s="208" t="s">
        <v>559</v>
      </c>
      <c r="I80" s="516">
        <v>922.16</v>
      </c>
      <c r="J80" s="517" t="s">
        <v>101</v>
      </c>
    </row>
    <row r="81" spans="1:10" x14ac:dyDescent="0.2">
      <c r="A81" s="559" t="s">
        <v>576</v>
      </c>
      <c r="B81" s="560">
        <v>14</v>
      </c>
      <c r="C81" s="561">
        <v>6000</v>
      </c>
      <c r="D81" s="206"/>
      <c r="E81" s="206"/>
      <c r="F81" s="206"/>
      <c r="G81" s="516"/>
      <c r="H81" s="208"/>
      <c r="I81" s="516"/>
      <c r="J81" s="517"/>
    </row>
    <row r="82" spans="1:10" ht="15.6" customHeight="1" x14ac:dyDescent="0.2">
      <c r="A82" s="514" t="s">
        <v>577</v>
      </c>
      <c r="B82" s="202">
        <v>1</v>
      </c>
      <c r="C82" s="515"/>
      <c r="D82" s="206" t="s">
        <v>566</v>
      </c>
      <c r="E82" s="206" t="s">
        <v>567</v>
      </c>
      <c r="F82" s="206" t="s">
        <v>564</v>
      </c>
      <c r="G82" s="516">
        <v>261.36</v>
      </c>
      <c r="H82" s="208" t="s">
        <v>568</v>
      </c>
      <c r="I82" s="516">
        <v>261.36</v>
      </c>
      <c r="J82" s="517" t="s">
        <v>101</v>
      </c>
    </row>
    <row r="83" spans="1:10" ht="15.6" customHeight="1" x14ac:dyDescent="0.2">
      <c r="A83" s="514" t="s">
        <v>577</v>
      </c>
      <c r="B83" s="202">
        <v>3</v>
      </c>
      <c r="C83" s="515"/>
      <c r="D83" s="206" t="s">
        <v>578</v>
      </c>
      <c r="E83" s="206" t="s">
        <v>162</v>
      </c>
      <c r="F83" s="206" t="s">
        <v>564</v>
      </c>
      <c r="G83" s="516">
        <v>784.08</v>
      </c>
      <c r="H83" s="208" t="s">
        <v>579</v>
      </c>
      <c r="I83" s="516">
        <v>784.08</v>
      </c>
      <c r="J83" s="517" t="s">
        <v>101</v>
      </c>
    </row>
    <row r="84" spans="1:10" ht="15.6" customHeight="1" x14ac:dyDescent="0.2">
      <c r="A84" s="514" t="s">
        <v>580</v>
      </c>
      <c r="B84" s="202">
        <v>11</v>
      </c>
      <c r="C84" s="515"/>
      <c r="D84" s="206" t="s">
        <v>581</v>
      </c>
      <c r="E84" s="206" t="s">
        <v>557</v>
      </c>
      <c r="F84" s="206" t="s">
        <v>558</v>
      </c>
      <c r="G84" s="516">
        <v>1157.01</v>
      </c>
      <c r="H84" s="208" t="s">
        <v>582</v>
      </c>
      <c r="I84" s="516">
        <v>1157.01</v>
      </c>
      <c r="J84" s="517" t="s">
        <v>101</v>
      </c>
    </row>
    <row r="85" spans="1:10" ht="15.6" customHeight="1" x14ac:dyDescent="0.2">
      <c r="A85" s="514" t="s">
        <v>583</v>
      </c>
      <c r="B85" s="202">
        <v>11</v>
      </c>
      <c r="C85" s="515"/>
      <c r="D85" s="206" t="s">
        <v>581</v>
      </c>
      <c r="E85" s="206" t="s">
        <v>557</v>
      </c>
      <c r="F85" s="206" t="s">
        <v>558</v>
      </c>
      <c r="G85" s="516">
        <v>764.84</v>
      </c>
      <c r="H85" s="208" t="s">
        <v>582</v>
      </c>
      <c r="I85" s="516">
        <v>764.84</v>
      </c>
      <c r="J85" s="517" t="s">
        <v>101</v>
      </c>
    </row>
    <row r="86" spans="1:10" ht="15.6" customHeight="1" x14ac:dyDescent="0.2">
      <c r="A86" s="514" t="s">
        <v>584</v>
      </c>
      <c r="B86" s="202">
        <v>7</v>
      </c>
      <c r="C86" s="515"/>
      <c r="D86" s="206">
        <v>395972348</v>
      </c>
      <c r="E86" s="206" t="s">
        <v>567</v>
      </c>
      <c r="F86" s="206" t="s">
        <v>585</v>
      </c>
      <c r="G86" s="516">
        <v>52.43</v>
      </c>
      <c r="H86" s="208" t="s">
        <v>586</v>
      </c>
      <c r="I86" s="516">
        <v>52.43</v>
      </c>
      <c r="J86" s="517" t="s">
        <v>101</v>
      </c>
    </row>
    <row r="87" spans="1:10" ht="15.6" customHeight="1" x14ac:dyDescent="0.2">
      <c r="A87" s="514" t="s">
        <v>587</v>
      </c>
      <c r="B87" s="202">
        <v>7</v>
      </c>
      <c r="C87" s="515"/>
      <c r="D87" s="206" t="s">
        <v>581</v>
      </c>
      <c r="E87" s="206" t="s">
        <v>557</v>
      </c>
      <c r="F87" s="206" t="s">
        <v>558</v>
      </c>
      <c r="G87" s="516">
        <v>41.25</v>
      </c>
      <c r="H87" s="208" t="s">
        <v>582</v>
      </c>
      <c r="I87" s="516">
        <v>41.25</v>
      </c>
      <c r="J87" s="517" t="s">
        <v>101</v>
      </c>
    </row>
    <row r="88" spans="1:10" ht="15.6" customHeight="1" x14ac:dyDescent="0.2">
      <c r="A88" s="514" t="s">
        <v>587</v>
      </c>
      <c r="B88" s="202">
        <v>10</v>
      </c>
      <c r="C88" s="515"/>
      <c r="D88" s="206" t="s">
        <v>566</v>
      </c>
      <c r="E88" s="206" t="s">
        <v>567</v>
      </c>
      <c r="F88" s="206" t="s">
        <v>564</v>
      </c>
      <c r="G88" s="516">
        <v>11.26</v>
      </c>
      <c r="H88" s="208" t="s">
        <v>568</v>
      </c>
      <c r="I88" s="516">
        <v>11.26</v>
      </c>
      <c r="J88" s="517" t="s">
        <v>101</v>
      </c>
    </row>
    <row r="89" spans="1:10" s="200" customFormat="1" ht="14.25" x14ac:dyDescent="0.2">
      <c r="A89" s="196" t="s">
        <v>588</v>
      </c>
      <c r="B89" s="194"/>
      <c r="C89" s="556"/>
      <c r="D89" s="557"/>
      <c r="E89" s="557"/>
      <c r="F89" s="557"/>
      <c r="G89" s="620"/>
      <c r="H89" s="621"/>
      <c r="I89" s="620"/>
      <c r="J89" s="194"/>
    </row>
    <row r="90" spans="1:10" x14ac:dyDescent="0.2">
      <c r="A90" s="559" t="s">
        <v>589</v>
      </c>
      <c r="B90" s="560">
        <v>1</v>
      </c>
      <c r="C90" s="561">
        <v>4235</v>
      </c>
      <c r="D90" s="206" t="s">
        <v>590</v>
      </c>
      <c r="E90" s="206" t="s">
        <v>59</v>
      </c>
      <c r="F90" s="206" t="s">
        <v>591</v>
      </c>
      <c r="G90" s="516">
        <v>4234.4399999999996</v>
      </c>
      <c r="H90" s="206" t="s">
        <v>592</v>
      </c>
      <c r="I90" s="516">
        <v>4234.4399999999996</v>
      </c>
      <c r="J90" s="517" t="s">
        <v>101</v>
      </c>
    </row>
    <row r="91" spans="1:10" ht="28.5" customHeight="1" x14ac:dyDescent="0.25">
      <c r="A91" s="571" t="s">
        <v>593</v>
      </c>
      <c r="B91" s="221">
        <v>1</v>
      </c>
      <c r="C91" s="545">
        <v>500</v>
      </c>
      <c r="D91" s="546" t="s">
        <v>594</v>
      </c>
      <c r="E91" s="547">
        <v>44621</v>
      </c>
      <c r="F91" s="221" t="s">
        <v>595</v>
      </c>
      <c r="G91" s="548">
        <v>2262.6999999999998</v>
      </c>
      <c r="H91" s="549" t="s">
        <v>596</v>
      </c>
      <c r="I91" s="548">
        <v>2262.6999999999998</v>
      </c>
      <c r="J91" s="622" t="s">
        <v>462</v>
      </c>
    </row>
    <row r="92" spans="1:10" ht="24.75" customHeight="1" x14ac:dyDescent="0.25">
      <c r="A92" s="572" t="s">
        <v>597</v>
      </c>
      <c r="B92" s="518">
        <v>1</v>
      </c>
      <c r="C92" s="519">
        <v>4500</v>
      </c>
      <c r="D92" s="520" t="s">
        <v>598</v>
      </c>
      <c r="E92" s="538">
        <v>44615</v>
      </c>
      <c r="F92" s="520" t="s">
        <v>599</v>
      </c>
      <c r="G92" s="521">
        <v>4985.2</v>
      </c>
      <c r="H92" s="522" t="s">
        <v>600</v>
      </c>
      <c r="I92" s="521">
        <v>4985.2</v>
      </c>
      <c r="J92" s="523" t="s">
        <v>118</v>
      </c>
    </row>
    <row r="93" spans="1:10" ht="25.5" x14ac:dyDescent="0.25">
      <c r="A93" s="572" t="s">
        <v>601</v>
      </c>
      <c r="B93" s="518">
        <v>1</v>
      </c>
      <c r="C93" s="519">
        <v>244</v>
      </c>
      <c r="D93" s="520" t="s">
        <v>602</v>
      </c>
      <c r="E93" s="520" t="s">
        <v>493</v>
      </c>
      <c r="F93" s="623" t="s">
        <v>603</v>
      </c>
      <c r="G93" s="519">
        <v>1113.2</v>
      </c>
      <c r="H93" s="522" t="s">
        <v>604</v>
      </c>
      <c r="I93" s="521">
        <v>1113.2</v>
      </c>
      <c r="J93" s="523" t="s">
        <v>118</v>
      </c>
    </row>
    <row r="96" spans="1:10" x14ac:dyDescent="0.25">
      <c r="A96" s="28" t="s">
        <v>82</v>
      </c>
      <c r="B96" s="11">
        <f>[2]Kopsavilkums!H16</f>
        <v>34714.6</v>
      </c>
    </row>
    <row r="97" spans="1:5" x14ac:dyDescent="0.25">
      <c r="B97" s="11"/>
    </row>
    <row r="98" spans="1:5" x14ac:dyDescent="0.25">
      <c r="A98" s="27" t="s">
        <v>83</v>
      </c>
      <c r="B98" s="29">
        <f>G3</f>
        <v>34714.6</v>
      </c>
    </row>
    <row r="99" spans="1:5" x14ac:dyDescent="0.25">
      <c r="A99" s="27" t="s">
        <v>120</v>
      </c>
      <c r="B99" s="29">
        <v>753248</v>
      </c>
    </row>
    <row r="100" spans="1:5" x14ac:dyDescent="0.25">
      <c r="A100" s="27" t="s">
        <v>119</v>
      </c>
      <c r="B100" s="82">
        <v>46532</v>
      </c>
      <c r="D100" s="11"/>
    </row>
    <row r="101" spans="1:5" x14ac:dyDescent="0.25">
      <c r="A101" s="27" t="s">
        <v>249</v>
      </c>
      <c r="B101" s="82">
        <f>ROUNDUP(G60+G53+G46+G31+G30+G29+G47,0)</f>
        <v>56364</v>
      </c>
      <c r="D101" s="11"/>
      <c r="E101" s="11"/>
    </row>
    <row r="102" spans="1:5" x14ac:dyDescent="0.25">
      <c r="A102" s="27" t="s">
        <v>133</v>
      </c>
      <c r="B102" s="352">
        <f>ROUNDUP(G8+G9,0)</f>
        <v>20670</v>
      </c>
    </row>
  </sheetData>
  <mergeCells count="46">
    <mergeCell ref="F61:F63"/>
    <mergeCell ref="H61:H63"/>
    <mergeCell ref="I61:I63"/>
    <mergeCell ref="D69:D70"/>
    <mergeCell ref="E69:E70"/>
    <mergeCell ref="F69:F70"/>
    <mergeCell ref="H69:H70"/>
    <mergeCell ref="I69:I70"/>
    <mergeCell ref="A56:A57"/>
    <mergeCell ref="B56:B57"/>
    <mergeCell ref="C56:C57"/>
    <mergeCell ref="A61:A62"/>
    <mergeCell ref="B61:B62"/>
    <mergeCell ref="C61:C62"/>
    <mergeCell ref="A49:A50"/>
    <mergeCell ref="B49:B50"/>
    <mergeCell ref="C49:C50"/>
    <mergeCell ref="F49:F50"/>
    <mergeCell ref="A52:A53"/>
    <mergeCell ref="B52:B53"/>
    <mergeCell ref="C52:C53"/>
    <mergeCell ref="F52:F53"/>
    <mergeCell ref="G40:G41"/>
    <mergeCell ref="A47:A48"/>
    <mergeCell ref="B47:B48"/>
    <mergeCell ref="C47:C48"/>
    <mergeCell ref="D47:D48"/>
    <mergeCell ref="E47:E48"/>
    <mergeCell ref="F47:F48"/>
    <mergeCell ref="G47:G48"/>
    <mergeCell ref="J17:J18"/>
    <mergeCell ref="A19:A20"/>
    <mergeCell ref="D26:D27"/>
    <mergeCell ref="E26:E27"/>
    <mergeCell ref="F26:F27"/>
    <mergeCell ref="H26:H27"/>
    <mergeCell ref="I26:I27"/>
    <mergeCell ref="A10:J10"/>
    <mergeCell ref="A11:C11"/>
    <mergeCell ref="D11:J11"/>
    <mergeCell ref="A12:A13"/>
    <mergeCell ref="B12:B13"/>
    <mergeCell ref="C12:C13"/>
    <mergeCell ref="D12:G12"/>
    <mergeCell ref="H12:I12"/>
    <mergeCell ref="J12:J13"/>
  </mergeCells>
  <pageMargins left="0.70866141732283472" right="0.70866141732283472" top="0.74803149606299213" bottom="0.74803149606299213" header="0.31496062992125984" footer="0.31496062992125984"/>
  <pageSetup paperSize="9" scale="59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A14D-785C-4430-97F5-1075F9F5E004}">
  <sheetPr>
    <tabColor rgb="FF7030A0"/>
  </sheetPr>
  <dimension ref="A1:N54"/>
  <sheetViews>
    <sheetView workbookViewId="0">
      <selection activeCell="J1" sqref="J1"/>
    </sheetView>
  </sheetViews>
  <sheetFormatPr defaultRowHeight="15" x14ac:dyDescent="0.25"/>
  <cols>
    <col min="1" max="1" width="38" style="28" customWidth="1"/>
    <col min="2" max="2" width="14.28515625" style="28" customWidth="1"/>
    <col min="3" max="3" width="16.85546875" style="28" customWidth="1"/>
    <col min="4" max="5" width="14.140625" style="28" customWidth="1"/>
    <col min="6" max="6" width="21" style="28" customWidth="1"/>
    <col min="7" max="7" width="14.28515625" style="28" customWidth="1"/>
    <col min="8" max="8" width="14.5703125" style="28" customWidth="1"/>
    <col min="9" max="9" width="14.140625" style="28" customWidth="1"/>
    <col min="10" max="10" width="37.5703125" style="28" customWidth="1"/>
    <col min="11" max="11" width="14.140625" style="99" customWidth="1"/>
    <col min="12" max="12" width="10.28515625" style="28" bestFit="1" customWidth="1"/>
    <col min="13" max="14" width="10" style="28" bestFit="1" customWidth="1"/>
    <col min="15" max="16384" width="9.140625" style="28"/>
  </cols>
  <sheetData>
    <row r="1" spans="1:14" ht="15.75" x14ac:dyDescent="0.25">
      <c r="J1" s="9" t="s">
        <v>129</v>
      </c>
    </row>
    <row r="2" spans="1:14" ht="47.25" x14ac:dyDescent="0.25">
      <c r="A2" s="9" t="s">
        <v>135</v>
      </c>
      <c r="J2" s="9" t="s">
        <v>107</v>
      </c>
    </row>
    <row r="3" spans="1:14" s="99" customFormat="1" ht="15.75" x14ac:dyDescent="0.25">
      <c r="A3" s="9"/>
      <c r="B3" s="9"/>
      <c r="C3" s="9"/>
      <c r="D3" s="9"/>
      <c r="E3" s="9"/>
      <c r="F3" s="100" t="s">
        <v>136</v>
      </c>
      <c r="G3" s="30">
        <f>G16+G27+G34+G36</f>
        <v>34818.959999999999</v>
      </c>
      <c r="H3" s="9"/>
      <c r="I3" s="9"/>
      <c r="J3" s="10"/>
      <c r="L3" s="28"/>
      <c r="M3" s="28"/>
      <c r="N3" s="28"/>
    </row>
    <row r="4" spans="1:14" s="99" customFormat="1" ht="15.75" x14ac:dyDescent="0.25">
      <c r="A4" s="9"/>
      <c r="B4" s="9"/>
      <c r="C4" s="9"/>
      <c r="D4" s="9"/>
      <c r="E4" s="9"/>
      <c r="F4" s="60" t="s">
        <v>137</v>
      </c>
      <c r="G4" s="61">
        <f>G28+G30+G32+G35+G37+G38</f>
        <v>139065.29999999999</v>
      </c>
      <c r="H4" s="9"/>
      <c r="I4" s="9"/>
      <c r="J4" s="10"/>
      <c r="L4" s="28"/>
      <c r="M4" s="28"/>
      <c r="N4" s="28"/>
    </row>
    <row r="5" spans="1:14" s="99" customFormat="1" ht="15.75" x14ac:dyDescent="0.25">
      <c r="A5" s="9"/>
      <c r="B5" s="9"/>
      <c r="C5" s="9"/>
      <c r="D5" s="9"/>
      <c r="E5" s="9"/>
      <c r="F5" s="101" t="s">
        <v>138</v>
      </c>
      <c r="G5" s="91">
        <f>G33</f>
        <v>14883</v>
      </c>
      <c r="H5" s="9"/>
      <c r="I5" s="9"/>
      <c r="J5" s="10"/>
      <c r="L5" s="28"/>
      <c r="M5" s="28"/>
      <c r="N5" s="28"/>
    </row>
    <row r="6" spans="1:14" s="99" customFormat="1" ht="15.75" x14ac:dyDescent="0.25">
      <c r="A6" s="9"/>
      <c r="B6" s="9"/>
      <c r="C6" s="9"/>
      <c r="D6" s="9"/>
      <c r="E6" s="9"/>
      <c r="F6" s="89" t="s">
        <v>139</v>
      </c>
      <c r="G6" s="90">
        <f>G21+G22+G23+G24+G31+G39+G41+G42+G44</f>
        <v>1075518.1000000001</v>
      </c>
      <c r="H6" s="26"/>
      <c r="I6" s="26"/>
      <c r="J6" s="10"/>
      <c r="L6" s="28"/>
      <c r="M6" s="28"/>
      <c r="N6" s="28"/>
    </row>
    <row r="7" spans="1:14" s="99" customFormat="1" ht="17.25" customHeight="1" x14ac:dyDescent="0.25">
      <c r="A7" s="9"/>
      <c r="B7" s="9"/>
      <c r="C7" s="9"/>
      <c r="D7" s="9"/>
      <c r="E7" s="9"/>
      <c r="F7" s="63" t="s">
        <v>140</v>
      </c>
      <c r="G7" s="160">
        <f>G29</f>
        <v>249865</v>
      </c>
      <c r="H7" s="26"/>
      <c r="I7" s="26"/>
      <c r="J7" s="10"/>
      <c r="L7" s="28"/>
      <c r="M7" s="28"/>
      <c r="N7" s="28"/>
    </row>
    <row r="8" spans="1:14" s="99" customFormat="1" ht="17.25" customHeight="1" x14ac:dyDescent="0.25">
      <c r="A8" s="9"/>
      <c r="B8" s="9"/>
      <c r="C8" s="9"/>
      <c r="D8" s="9"/>
      <c r="E8" s="9"/>
      <c r="F8" s="170" t="s">
        <v>198</v>
      </c>
      <c r="G8" s="171">
        <f>G43</f>
        <v>1928.26</v>
      </c>
      <c r="H8" s="26"/>
      <c r="I8" s="26"/>
      <c r="J8" s="10"/>
      <c r="L8" s="28"/>
      <c r="M8" s="28"/>
      <c r="N8" s="28"/>
    </row>
    <row r="9" spans="1:14" s="99" customFormat="1" ht="17.25" customHeight="1" x14ac:dyDescent="0.25">
      <c r="A9" s="9"/>
      <c r="B9" s="9"/>
      <c r="C9" s="9"/>
      <c r="D9" s="9"/>
      <c r="E9" s="9"/>
      <c r="F9" s="159" t="s">
        <v>191</v>
      </c>
      <c r="G9" s="181">
        <f>G25+G26+G40</f>
        <v>173183.67</v>
      </c>
      <c r="H9" s="26"/>
      <c r="I9" s="26"/>
      <c r="J9" s="10"/>
      <c r="L9" s="28"/>
      <c r="M9" s="28"/>
      <c r="N9" s="28"/>
    </row>
    <row r="10" spans="1:14" s="99" customFormat="1" ht="17.25" customHeight="1" x14ac:dyDescent="0.25">
      <c r="A10" s="9"/>
      <c r="B10" s="9"/>
      <c r="C10" s="9"/>
      <c r="D10" s="9"/>
      <c r="E10" s="9"/>
      <c r="F10" s="179" t="s">
        <v>201</v>
      </c>
      <c r="G10" s="180">
        <f>G20</f>
        <v>178329.8</v>
      </c>
      <c r="H10" s="26"/>
      <c r="I10" s="26"/>
      <c r="J10" s="10"/>
      <c r="L10" s="28"/>
      <c r="M10" s="28"/>
      <c r="N10" s="28"/>
    </row>
    <row r="11" spans="1:14" s="99" customFormat="1" ht="29.25" customHeight="1" x14ac:dyDescent="0.25">
      <c r="A11" s="635" t="s">
        <v>47</v>
      </c>
      <c r="B11" s="635"/>
      <c r="C11" s="636"/>
      <c r="D11" s="636"/>
      <c r="E11" s="636"/>
      <c r="F11" s="636"/>
      <c r="G11" s="636"/>
      <c r="H11" s="636"/>
      <c r="I11" s="636"/>
      <c r="J11" s="637"/>
      <c r="L11" s="28"/>
      <c r="M11" s="28"/>
      <c r="N11" s="28"/>
    </row>
    <row r="12" spans="1:14" s="99" customFormat="1" ht="21" customHeight="1" x14ac:dyDescent="0.25">
      <c r="A12" s="692" t="s">
        <v>48</v>
      </c>
      <c r="B12" s="692"/>
      <c r="C12" s="692"/>
      <c r="D12" s="692" t="s">
        <v>47</v>
      </c>
      <c r="E12" s="692"/>
      <c r="F12" s="692"/>
      <c r="G12" s="692"/>
      <c r="H12" s="692"/>
      <c r="I12" s="692"/>
      <c r="J12" s="692"/>
      <c r="L12" s="28"/>
      <c r="M12" s="28"/>
      <c r="N12" s="28"/>
    </row>
    <row r="13" spans="1:14" s="99" customFormat="1" ht="27.75" customHeight="1" x14ac:dyDescent="0.25">
      <c r="A13" s="692" t="s">
        <v>49</v>
      </c>
      <c r="B13" s="692" t="s">
        <v>50</v>
      </c>
      <c r="C13" s="692" t="s">
        <v>51</v>
      </c>
      <c r="D13" s="692" t="s">
        <v>52</v>
      </c>
      <c r="E13" s="692"/>
      <c r="F13" s="692"/>
      <c r="G13" s="692"/>
      <c r="H13" s="692" t="s">
        <v>53</v>
      </c>
      <c r="I13" s="692"/>
      <c r="J13" s="692" t="s">
        <v>54</v>
      </c>
      <c r="L13" s="28"/>
      <c r="M13" s="28"/>
      <c r="N13" s="28"/>
    </row>
    <row r="14" spans="1:14" s="99" customFormat="1" ht="35.25" customHeight="1" x14ac:dyDescent="0.25">
      <c r="A14" s="692"/>
      <c r="B14" s="692"/>
      <c r="C14" s="692"/>
      <c r="D14" s="102" t="s">
        <v>55</v>
      </c>
      <c r="E14" s="102" t="s">
        <v>56</v>
      </c>
      <c r="F14" s="102" t="s">
        <v>57</v>
      </c>
      <c r="G14" s="102" t="s">
        <v>58</v>
      </c>
      <c r="H14" s="102" t="s">
        <v>4</v>
      </c>
      <c r="I14" s="102" t="s">
        <v>0</v>
      </c>
      <c r="J14" s="692"/>
      <c r="L14" s="28"/>
      <c r="M14" s="28"/>
      <c r="N14" s="28"/>
    </row>
    <row r="15" spans="1:14" s="99" customFormat="1" ht="24" customHeight="1" x14ac:dyDescent="0.25">
      <c r="A15" s="103" t="s">
        <v>6</v>
      </c>
      <c r="B15" s="102">
        <f>SUM(B16:B38)</f>
        <v>79</v>
      </c>
      <c r="C15" s="104">
        <f>SUM(C16:C44)</f>
        <v>1797197</v>
      </c>
      <c r="D15" s="102"/>
      <c r="E15" s="102"/>
      <c r="F15" s="102"/>
      <c r="G15" s="105">
        <f>SUM(G16:G44)</f>
        <v>1867592.0899999999</v>
      </c>
      <c r="H15" s="102"/>
      <c r="I15" s="105">
        <f>SUM(I16:I44)</f>
        <v>1716430.42</v>
      </c>
      <c r="J15" s="102"/>
      <c r="L15" s="182"/>
      <c r="M15" s="28"/>
      <c r="N15" s="28"/>
    </row>
    <row r="16" spans="1:14" s="99" customFormat="1" ht="63" x14ac:dyDescent="0.25">
      <c r="A16" s="106" t="s">
        <v>141</v>
      </c>
      <c r="B16" s="107">
        <v>1</v>
      </c>
      <c r="C16" s="108">
        <v>10648</v>
      </c>
      <c r="D16" s="689">
        <v>6721898937</v>
      </c>
      <c r="E16" s="689" t="s">
        <v>142</v>
      </c>
      <c r="F16" s="689" t="s">
        <v>143</v>
      </c>
      <c r="G16" s="690">
        <v>23505.46</v>
      </c>
      <c r="H16" s="691">
        <v>2584</v>
      </c>
      <c r="I16" s="690">
        <v>23505.46</v>
      </c>
      <c r="J16" s="681" t="s">
        <v>101</v>
      </c>
      <c r="L16" s="28"/>
      <c r="M16" s="28"/>
      <c r="N16" s="28"/>
    </row>
    <row r="17" spans="1:14" s="99" customFormat="1" ht="47.25" x14ac:dyDescent="0.25">
      <c r="A17" s="106" t="s">
        <v>144</v>
      </c>
      <c r="B17" s="107">
        <v>1</v>
      </c>
      <c r="C17" s="108">
        <v>12857</v>
      </c>
      <c r="D17" s="689"/>
      <c r="E17" s="689"/>
      <c r="F17" s="689"/>
      <c r="G17" s="690"/>
      <c r="H17" s="691"/>
      <c r="I17" s="690"/>
      <c r="J17" s="682"/>
      <c r="L17" s="28"/>
      <c r="M17" s="28"/>
      <c r="N17" s="28"/>
    </row>
    <row r="18" spans="1:14" s="99" customFormat="1" ht="53.25" customHeight="1" x14ac:dyDescent="0.25">
      <c r="A18" s="109" t="s">
        <v>145</v>
      </c>
      <c r="B18" s="110">
        <v>1</v>
      </c>
      <c r="C18" s="111">
        <v>65195</v>
      </c>
      <c r="D18" s="112"/>
      <c r="E18" s="112"/>
      <c r="F18" s="112"/>
      <c r="G18" s="113">
        <v>0</v>
      </c>
      <c r="H18" s="112"/>
      <c r="I18" s="113">
        <v>0</v>
      </c>
      <c r="J18" s="114" t="s">
        <v>146</v>
      </c>
      <c r="L18" s="28"/>
      <c r="M18" s="28"/>
      <c r="N18" s="28"/>
    </row>
    <row r="19" spans="1:14" s="99" customFormat="1" ht="31.5" x14ac:dyDescent="0.25">
      <c r="A19" s="109" t="s">
        <v>147</v>
      </c>
      <c r="B19" s="110">
        <v>1</v>
      </c>
      <c r="C19" s="111">
        <v>8470</v>
      </c>
      <c r="D19" s="112"/>
      <c r="E19" s="112"/>
      <c r="F19" s="112"/>
      <c r="G19" s="113">
        <v>0</v>
      </c>
      <c r="H19" s="112"/>
      <c r="I19" s="113">
        <v>0</v>
      </c>
      <c r="J19" s="114" t="s">
        <v>148</v>
      </c>
      <c r="L19" s="28"/>
      <c r="M19" s="28"/>
      <c r="N19" s="28"/>
    </row>
    <row r="20" spans="1:14" s="99" customFormat="1" ht="54" customHeight="1" x14ac:dyDescent="0.25">
      <c r="A20" s="174" t="s">
        <v>149</v>
      </c>
      <c r="B20" s="175">
        <v>1</v>
      </c>
      <c r="C20" s="176">
        <v>160301</v>
      </c>
      <c r="D20" s="177">
        <v>220900483</v>
      </c>
      <c r="E20" s="177" t="s">
        <v>199</v>
      </c>
      <c r="F20" s="177" t="s">
        <v>200</v>
      </c>
      <c r="G20" s="178">
        <v>178329.8</v>
      </c>
      <c r="H20" s="177">
        <v>2305</v>
      </c>
      <c r="I20" s="178">
        <v>178329.8</v>
      </c>
      <c r="J20" s="183" t="s">
        <v>207</v>
      </c>
      <c r="L20" s="28"/>
      <c r="M20" s="28"/>
      <c r="N20" s="28"/>
    </row>
    <row r="21" spans="1:14" s="99" customFormat="1" ht="21" customHeight="1" x14ac:dyDescent="0.25">
      <c r="A21" s="115" t="s">
        <v>150</v>
      </c>
      <c r="B21" s="116">
        <v>8</v>
      </c>
      <c r="C21" s="117">
        <v>38720</v>
      </c>
      <c r="D21" s="83">
        <v>222153</v>
      </c>
      <c r="E21" s="83" t="s">
        <v>151</v>
      </c>
      <c r="F21" s="83" t="s">
        <v>152</v>
      </c>
      <c r="G21" s="118">
        <v>33783.199999999997</v>
      </c>
      <c r="H21" s="83">
        <v>687</v>
      </c>
      <c r="I21" s="118">
        <v>33783.199999999997</v>
      </c>
      <c r="J21" s="119" t="s">
        <v>118</v>
      </c>
      <c r="L21" s="28"/>
      <c r="M21" s="28"/>
      <c r="N21" s="28"/>
    </row>
    <row r="22" spans="1:14" s="99" customFormat="1" ht="31.5" x14ac:dyDescent="0.25">
      <c r="A22" s="115" t="s">
        <v>153</v>
      </c>
      <c r="B22" s="116">
        <v>8</v>
      </c>
      <c r="C22" s="117">
        <v>22748</v>
      </c>
      <c r="D22" s="83">
        <v>201062</v>
      </c>
      <c r="E22" s="83" t="s">
        <v>154</v>
      </c>
      <c r="F22" s="83" t="s">
        <v>155</v>
      </c>
      <c r="G22" s="118">
        <v>30976</v>
      </c>
      <c r="H22" s="83">
        <v>510</v>
      </c>
      <c r="I22" s="118">
        <v>30976</v>
      </c>
      <c r="J22" s="120" t="s">
        <v>118</v>
      </c>
      <c r="L22" s="28"/>
      <c r="M22" s="28"/>
      <c r="N22" s="28"/>
    </row>
    <row r="23" spans="1:14" s="99" customFormat="1" ht="31.5" x14ac:dyDescent="0.25">
      <c r="A23" s="115" t="s">
        <v>156</v>
      </c>
      <c r="B23" s="116">
        <v>1</v>
      </c>
      <c r="C23" s="117">
        <v>30250</v>
      </c>
      <c r="D23" s="83">
        <v>1124</v>
      </c>
      <c r="E23" s="83" t="s">
        <v>157</v>
      </c>
      <c r="F23" s="83" t="s">
        <v>158</v>
      </c>
      <c r="G23" s="118">
        <v>28737.5</v>
      </c>
      <c r="H23" s="83">
        <v>700</v>
      </c>
      <c r="I23" s="118">
        <v>28737.5</v>
      </c>
      <c r="J23" s="119" t="s">
        <v>118</v>
      </c>
      <c r="L23" s="28"/>
      <c r="M23" s="28"/>
      <c r="N23" s="28"/>
    </row>
    <row r="24" spans="1:14" s="99" customFormat="1" ht="15.75" x14ac:dyDescent="0.25">
      <c r="A24" s="683" t="s">
        <v>159</v>
      </c>
      <c r="B24" s="685">
        <v>1</v>
      </c>
      <c r="C24" s="687">
        <v>726000</v>
      </c>
      <c r="D24" s="83">
        <v>220026</v>
      </c>
      <c r="E24" s="83" t="s">
        <v>157</v>
      </c>
      <c r="F24" s="83" t="s">
        <v>152</v>
      </c>
      <c r="G24" s="118">
        <v>712690</v>
      </c>
      <c r="H24" s="122" t="s">
        <v>160</v>
      </c>
      <c r="I24" s="118">
        <v>712690</v>
      </c>
      <c r="J24" s="119" t="s">
        <v>118</v>
      </c>
      <c r="L24" s="28"/>
      <c r="M24" s="28"/>
      <c r="N24" s="28"/>
    </row>
    <row r="25" spans="1:14" s="99" customFormat="1" ht="15.75" x14ac:dyDescent="0.25">
      <c r="A25" s="684"/>
      <c r="B25" s="686"/>
      <c r="C25" s="688"/>
      <c r="D25" s="155">
        <v>220080</v>
      </c>
      <c r="E25" s="155" t="s">
        <v>192</v>
      </c>
      <c r="F25" s="155" t="s">
        <v>152</v>
      </c>
      <c r="G25" s="156">
        <v>135520</v>
      </c>
      <c r="H25" s="157"/>
      <c r="I25" s="156"/>
      <c r="J25" s="158" t="s">
        <v>206</v>
      </c>
      <c r="L25" s="28"/>
      <c r="M25" s="28"/>
      <c r="N25" s="28"/>
    </row>
    <row r="26" spans="1:14" s="99" customFormat="1" ht="31.5" x14ac:dyDescent="0.25">
      <c r="A26" s="161" t="s">
        <v>161</v>
      </c>
      <c r="B26" s="162">
        <v>1</v>
      </c>
      <c r="C26" s="163">
        <v>15730</v>
      </c>
      <c r="D26" s="164">
        <v>221356</v>
      </c>
      <c r="E26" s="164" t="s">
        <v>193</v>
      </c>
      <c r="F26" s="164" t="s">
        <v>194</v>
      </c>
      <c r="G26" s="165">
        <v>15641.67</v>
      </c>
      <c r="H26" s="164"/>
      <c r="I26" s="165"/>
      <c r="J26" s="166" t="s">
        <v>206</v>
      </c>
      <c r="L26" s="28"/>
      <c r="M26" s="28"/>
      <c r="N26" s="28"/>
    </row>
    <row r="27" spans="1:14" s="99" customFormat="1" ht="31.5" x14ac:dyDescent="0.25">
      <c r="A27" s="123" t="s">
        <v>127</v>
      </c>
      <c r="B27" s="107">
        <v>1</v>
      </c>
      <c r="C27" s="108">
        <v>6050</v>
      </c>
      <c r="D27" s="13">
        <v>116739</v>
      </c>
      <c r="E27" s="13" t="s">
        <v>162</v>
      </c>
      <c r="F27" s="13" t="s">
        <v>163</v>
      </c>
      <c r="G27" s="124">
        <v>5892.7</v>
      </c>
      <c r="H27" s="13">
        <v>2582</v>
      </c>
      <c r="I27" s="124">
        <v>5892.7</v>
      </c>
      <c r="J27" s="125" t="s">
        <v>101</v>
      </c>
      <c r="L27" s="28"/>
      <c r="M27" s="28"/>
      <c r="N27" s="28"/>
    </row>
    <row r="28" spans="1:14" s="99" customFormat="1" ht="33" customHeight="1" x14ac:dyDescent="0.25">
      <c r="A28" s="126" t="s">
        <v>164</v>
      </c>
      <c r="B28" s="127">
        <v>2</v>
      </c>
      <c r="C28" s="128">
        <v>3630</v>
      </c>
      <c r="D28" s="129">
        <v>211200326</v>
      </c>
      <c r="E28" s="130">
        <v>44546</v>
      </c>
      <c r="F28" s="129" t="s">
        <v>165</v>
      </c>
      <c r="G28" s="131">
        <v>2904</v>
      </c>
      <c r="H28" s="129">
        <v>2712</v>
      </c>
      <c r="I28" s="131">
        <v>2904</v>
      </c>
      <c r="J28" s="132" t="s">
        <v>101</v>
      </c>
      <c r="L28" s="28"/>
      <c r="M28" s="28"/>
      <c r="N28" s="28"/>
    </row>
    <row r="29" spans="1:14" s="99" customFormat="1" ht="33.75" customHeight="1" x14ac:dyDescent="0.25">
      <c r="A29" s="133" t="s">
        <v>166</v>
      </c>
      <c r="B29" s="134">
        <v>1</v>
      </c>
      <c r="C29" s="135">
        <v>242000</v>
      </c>
      <c r="D29" s="136">
        <v>1063020219</v>
      </c>
      <c r="E29" s="136" t="s">
        <v>167</v>
      </c>
      <c r="F29" s="136" t="s">
        <v>168</v>
      </c>
      <c r="G29" s="137">
        <v>249865</v>
      </c>
      <c r="H29" s="136">
        <v>913</v>
      </c>
      <c r="I29" s="137">
        <v>249865</v>
      </c>
      <c r="J29" s="138" t="s">
        <v>197</v>
      </c>
      <c r="L29" s="28"/>
      <c r="M29" s="28"/>
      <c r="N29" s="28"/>
    </row>
    <row r="30" spans="1:14" s="99" customFormat="1" ht="31.5" x14ac:dyDescent="0.25">
      <c r="A30" s="139" t="s">
        <v>169</v>
      </c>
      <c r="B30" s="127">
        <v>1</v>
      </c>
      <c r="C30" s="128">
        <v>78650</v>
      </c>
      <c r="D30" s="129">
        <v>118105</v>
      </c>
      <c r="E30" s="129" t="s">
        <v>28</v>
      </c>
      <c r="F30" s="129" t="s">
        <v>155</v>
      </c>
      <c r="G30" s="131">
        <v>78650</v>
      </c>
      <c r="H30" s="129">
        <v>2714</v>
      </c>
      <c r="I30" s="131">
        <v>78650</v>
      </c>
      <c r="J30" s="132" t="s">
        <v>101</v>
      </c>
      <c r="L30" s="28"/>
      <c r="M30" s="28"/>
      <c r="N30" s="28"/>
    </row>
    <row r="31" spans="1:14" s="99" customFormat="1" ht="15.75" customHeight="1" x14ac:dyDescent="0.25">
      <c r="A31" s="121" t="s">
        <v>170</v>
      </c>
      <c r="B31" s="140">
        <v>35</v>
      </c>
      <c r="C31" s="141">
        <v>27528</v>
      </c>
      <c r="D31" s="93">
        <v>201413</v>
      </c>
      <c r="E31" s="93" t="s">
        <v>151</v>
      </c>
      <c r="F31" s="93" t="s">
        <v>163</v>
      </c>
      <c r="G31" s="142">
        <v>17363.5</v>
      </c>
      <c r="H31" s="93">
        <v>699</v>
      </c>
      <c r="I31" s="142">
        <v>17363.5</v>
      </c>
      <c r="J31" s="120" t="s">
        <v>118</v>
      </c>
      <c r="L31" s="28"/>
      <c r="M31" s="28"/>
      <c r="N31" s="28"/>
    </row>
    <row r="32" spans="1:14" s="99" customFormat="1" ht="31.5" x14ac:dyDescent="0.25">
      <c r="A32" s="139" t="s">
        <v>171</v>
      </c>
      <c r="B32" s="127">
        <v>1</v>
      </c>
      <c r="C32" s="128">
        <v>36300</v>
      </c>
      <c r="D32" s="129">
        <v>210208</v>
      </c>
      <c r="E32" s="129" t="s">
        <v>172</v>
      </c>
      <c r="F32" s="129" t="s">
        <v>173</v>
      </c>
      <c r="G32" s="131">
        <v>36251.599999999999</v>
      </c>
      <c r="H32" s="129">
        <v>2713</v>
      </c>
      <c r="I32" s="131">
        <v>36251.599999999999</v>
      </c>
      <c r="J32" s="132" t="s">
        <v>101</v>
      </c>
      <c r="L32" s="28"/>
      <c r="M32" s="28"/>
      <c r="N32" s="28"/>
    </row>
    <row r="33" spans="1:14" s="99" customFormat="1" ht="17.25" customHeight="1" x14ac:dyDescent="0.25">
      <c r="A33" s="143" t="s">
        <v>174</v>
      </c>
      <c r="B33" s="144">
        <v>2</v>
      </c>
      <c r="C33" s="145">
        <v>14036</v>
      </c>
      <c r="D33" s="92">
        <v>782</v>
      </c>
      <c r="E33" s="92" t="s">
        <v>175</v>
      </c>
      <c r="F33" s="92" t="s">
        <v>176</v>
      </c>
      <c r="G33" s="146">
        <v>14883</v>
      </c>
      <c r="H33" s="92">
        <v>360</v>
      </c>
      <c r="I33" s="146">
        <v>14883</v>
      </c>
      <c r="J33" s="92" t="s">
        <v>118</v>
      </c>
      <c r="L33" s="28"/>
      <c r="M33" s="28"/>
      <c r="N33" s="28"/>
    </row>
    <row r="34" spans="1:14" s="99" customFormat="1" ht="15.75" x14ac:dyDescent="0.25">
      <c r="A34" s="106" t="s">
        <v>177</v>
      </c>
      <c r="B34" s="107">
        <v>1</v>
      </c>
      <c r="C34" s="108">
        <v>3630</v>
      </c>
      <c r="D34" s="13">
        <v>22866</v>
      </c>
      <c r="E34" s="13" t="s">
        <v>142</v>
      </c>
      <c r="F34" s="13" t="s">
        <v>178</v>
      </c>
      <c r="G34" s="124">
        <v>3351.7</v>
      </c>
      <c r="H34" s="13">
        <v>2581</v>
      </c>
      <c r="I34" s="124">
        <v>3351.7</v>
      </c>
      <c r="J34" s="13" t="s">
        <v>101</v>
      </c>
      <c r="L34" s="28"/>
      <c r="M34" s="28"/>
      <c r="N34" s="28"/>
    </row>
    <row r="35" spans="1:14" s="99" customFormat="1" ht="15.75" x14ac:dyDescent="0.25">
      <c r="A35" s="139" t="s">
        <v>179</v>
      </c>
      <c r="B35" s="127">
        <v>1</v>
      </c>
      <c r="C35" s="128">
        <v>1029</v>
      </c>
      <c r="D35" s="129">
        <v>22913</v>
      </c>
      <c r="E35" s="129" t="s">
        <v>180</v>
      </c>
      <c r="F35" s="129" t="s">
        <v>181</v>
      </c>
      <c r="G35" s="131">
        <v>992.2</v>
      </c>
      <c r="H35" s="129">
        <v>2579</v>
      </c>
      <c r="I35" s="131">
        <v>992.2</v>
      </c>
      <c r="J35" s="129" t="s">
        <v>101</v>
      </c>
      <c r="L35" s="28"/>
      <c r="M35" s="28"/>
      <c r="N35" s="28"/>
    </row>
    <row r="36" spans="1:14" s="99" customFormat="1" ht="15.75" x14ac:dyDescent="0.25">
      <c r="A36" s="106" t="s">
        <v>182</v>
      </c>
      <c r="B36" s="107">
        <v>2</v>
      </c>
      <c r="C36" s="108">
        <v>2904</v>
      </c>
      <c r="D36" s="147">
        <v>22865</v>
      </c>
      <c r="E36" s="147" t="s">
        <v>142</v>
      </c>
      <c r="F36" s="147" t="s">
        <v>178</v>
      </c>
      <c r="G36" s="148">
        <v>2069.1</v>
      </c>
      <c r="H36" s="147">
        <v>2580</v>
      </c>
      <c r="I36" s="148">
        <v>2069.1</v>
      </c>
      <c r="J36" s="147" t="s">
        <v>101</v>
      </c>
      <c r="L36" s="28"/>
      <c r="M36" s="28"/>
      <c r="N36" s="28"/>
    </row>
    <row r="37" spans="1:14" s="99" customFormat="1" ht="31.5" x14ac:dyDescent="0.25">
      <c r="A37" s="139" t="s">
        <v>183</v>
      </c>
      <c r="B37" s="127">
        <v>3</v>
      </c>
      <c r="C37" s="128">
        <v>9438</v>
      </c>
      <c r="D37" s="149">
        <v>23075</v>
      </c>
      <c r="E37" s="149" t="s">
        <v>33</v>
      </c>
      <c r="F37" s="149" t="s">
        <v>178</v>
      </c>
      <c r="G37" s="150">
        <v>9619.5</v>
      </c>
      <c r="H37" s="149">
        <v>2718</v>
      </c>
      <c r="I37" s="150">
        <v>9619.5</v>
      </c>
      <c r="J37" s="149" t="s">
        <v>101</v>
      </c>
      <c r="L37" s="28"/>
      <c r="M37" s="28"/>
      <c r="N37" s="28"/>
    </row>
    <row r="38" spans="1:14" s="99" customFormat="1" ht="31.5" x14ac:dyDescent="0.25">
      <c r="A38" s="139" t="s">
        <v>184</v>
      </c>
      <c r="B38" s="127">
        <v>5</v>
      </c>
      <c r="C38" s="151">
        <v>13915</v>
      </c>
      <c r="D38" s="149">
        <v>22907</v>
      </c>
      <c r="E38" s="149" t="s">
        <v>185</v>
      </c>
      <c r="F38" s="149" t="s">
        <v>186</v>
      </c>
      <c r="G38" s="150">
        <v>10648</v>
      </c>
      <c r="H38" s="149">
        <v>2583</v>
      </c>
      <c r="I38" s="150">
        <v>10648</v>
      </c>
      <c r="J38" s="149" t="s">
        <v>101</v>
      </c>
      <c r="L38" s="28"/>
      <c r="M38" s="28"/>
      <c r="N38" s="28"/>
    </row>
    <row r="39" spans="1:14" s="99" customFormat="1" ht="32.25" customHeight="1" x14ac:dyDescent="0.25">
      <c r="A39" s="675" t="s">
        <v>187</v>
      </c>
      <c r="B39" s="677">
        <v>1</v>
      </c>
      <c r="C39" s="679">
        <v>151250</v>
      </c>
      <c r="D39" s="94">
        <v>220300628</v>
      </c>
      <c r="E39" s="94" t="s">
        <v>102</v>
      </c>
      <c r="F39" s="94" t="s">
        <v>165</v>
      </c>
      <c r="G39" s="153">
        <v>147293.29999999999</v>
      </c>
      <c r="H39" s="94">
        <v>697</v>
      </c>
      <c r="I39" s="153">
        <v>147293.29999999999</v>
      </c>
      <c r="J39" s="94" t="s">
        <v>118</v>
      </c>
      <c r="L39" s="28"/>
      <c r="M39" s="28"/>
      <c r="N39" s="28"/>
    </row>
    <row r="40" spans="1:14" s="99" customFormat="1" ht="32.25" customHeight="1" x14ac:dyDescent="0.25">
      <c r="A40" s="676"/>
      <c r="B40" s="678"/>
      <c r="C40" s="680"/>
      <c r="D40" s="167">
        <v>220800274</v>
      </c>
      <c r="E40" s="167" t="s">
        <v>132</v>
      </c>
      <c r="F40" s="167" t="s">
        <v>165</v>
      </c>
      <c r="G40" s="168">
        <v>22022</v>
      </c>
      <c r="H40" s="167">
        <v>1799</v>
      </c>
      <c r="I40" s="168">
        <v>22022</v>
      </c>
      <c r="J40" s="167" t="s">
        <v>206</v>
      </c>
      <c r="L40" s="28"/>
      <c r="M40" s="28"/>
      <c r="N40" s="28"/>
    </row>
    <row r="41" spans="1:14" s="99" customFormat="1" ht="23.25" customHeight="1" x14ac:dyDescent="0.25">
      <c r="A41" s="115" t="s">
        <v>188</v>
      </c>
      <c r="B41" s="152">
        <v>1</v>
      </c>
      <c r="C41" s="169">
        <v>54450</v>
      </c>
      <c r="D41" s="154" t="s">
        <v>189</v>
      </c>
      <c r="E41" s="94" t="s">
        <v>102</v>
      </c>
      <c r="F41" s="94" t="s">
        <v>190</v>
      </c>
      <c r="G41" s="153">
        <v>39915.4</v>
      </c>
      <c r="H41" s="94">
        <v>696</v>
      </c>
      <c r="I41" s="153">
        <v>39915.4</v>
      </c>
      <c r="J41" s="94" t="s">
        <v>118</v>
      </c>
      <c r="L41" s="28"/>
      <c r="M41" s="28"/>
      <c r="N41" s="28"/>
    </row>
    <row r="42" spans="1:14" s="99" customFormat="1" ht="15.75" customHeight="1" x14ac:dyDescent="0.25">
      <c r="A42" s="675" t="s">
        <v>150</v>
      </c>
      <c r="B42" s="677">
        <v>8</v>
      </c>
      <c r="C42" s="679">
        <v>38720</v>
      </c>
      <c r="D42" s="94">
        <v>222153</v>
      </c>
      <c r="E42" s="94" t="s">
        <v>151</v>
      </c>
      <c r="F42" s="94" t="s">
        <v>152</v>
      </c>
      <c r="G42" s="153">
        <v>33783.199999999997</v>
      </c>
      <c r="H42" s="94">
        <v>687</v>
      </c>
      <c r="I42" s="153">
        <v>33783.199999999997</v>
      </c>
      <c r="J42" s="94" t="s">
        <v>118</v>
      </c>
      <c r="L42" s="28"/>
      <c r="M42" s="28"/>
      <c r="N42" s="28"/>
    </row>
    <row r="43" spans="1:14" s="99" customFormat="1" ht="15.75" customHeight="1" x14ac:dyDescent="0.25">
      <c r="A43" s="676"/>
      <c r="B43" s="678"/>
      <c r="C43" s="680"/>
      <c r="D43" s="172">
        <v>222370</v>
      </c>
      <c r="E43" s="172" t="s">
        <v>195</v>
      </c>
      <c r="F43" s="172" t="s">
        <v>152</v>
      </c>
      <c r="G43" s="173">
        <v>1928.26</v>
      </c>
      <c r="H43" s="172">
        <v>1550</v>
      </c>
      <c r="I43" s="173">
        <v>1928.26</v>
      </c>
      <c r="J43" s="172" t="s">
        <v>206</v>
      </c>
      <c r="L43" s="28"/>
      <c r="M43" s="28"/>
      <c r="N43" s="28"/>
    </row>
    <row r="44" spans="1:14" s="99" customFormat="1" ht="35.25" customHeight="1" x14ac:dyDescent="0.25">
      <c r="A44" s="115" t="s">
        <v>153</v>
      </c>
      <c r="B44" s="152">
        <v>8</v>
      </c>
      <c r="C44" s="169">
        <v>22748</v>
      </c>
      <c r="D44" s="94">
        <v>201062</v>
      </c>
      <c r="E44" s="94" t="s">
        <v>154</v>
      </c>
      <c r="F44" s="94" t="s">
        <v>155</v>
      </c>
      <c r="G44" s="153">
        <v>30976</v>
      </c>
      <c r="H44" s="94">
        <v>510</v>
      </c>
      <c r="I44" s="153">
        <v>30976</v>
      </c>
      <c r="J44" s="94" t="s">
        <v>118</v>
      </c>
      <c r="L44" s="28"/>
      <c r="M44" s="28"/>
      <c r="N44" s="28"/>
    </row>
    <row r="47" spans="1:14" s="99" customFormat="1" x14ac:dyDescent="0.25">
      <c r="A47" s="28" t="s">
        <v>82</v>
      </c>
      <c r="B47" s="11">
        <f>G3+G4</f>
        <v>173884.25999999998</v>
      </c>
      <c r="C47" s="28"/>
      <c r="D47" s="28"/>
      <c r="E47" s="28"/>
      <c r="F47" s="28"/>
      <c r="G47" s="28"/>
      <c r="H47" s="28"/>
      <c r="I47" s="28"/>
      <c r="J47" s="28"/>
      <c r="L47" s="28"/>
      <c r="M47" s="28"/>
      <c r="N47" s="28"/>
    </row>
    <row r="48" spans="1:14" s="99" customFormat="1" x14ac:dyDescent="0.25">
      <c r="A48" s="28"/>
      <c r="B48" s="11"/>
      <c r="C48" s="28"/>
      <c r="D48" s="28"/>
      <c r="E48" s="28"/>
      <c r="F48" s="28"/>
      <c r="G48" s="28"/>
      <c r="H48" s="28"/>
      <c r="I48" s="28"/>
      <c r="J48" s="28"/>
      <c r="L48" s="28"/>
      <c r="M48" s="28"/>
      <c r="N48" s="28"/>
    </row>
    <row r="49" spans="1:4" x14ac:dyDescent="0.25">
      <c r="A49" s="27" t="s">
        <v>83</v>
      </c>
      <c r="B49" s="29">
        <f>G3+G4</f>
        <v>173884.25999999998</v>
      </c>
    </row>
    <row r="50" spans="1:4" ht="30" x14ac:dyDescent="0.25">
      <c r="A50" s="27" t="s">
        <v>120</v>
      </c>
      <c r="B50" s="82">
        <f>ROUNDUP(G5+G6,0)</f>
        <v>1090402</v>
      </c>
    </row>
    <row r="51" spans="1:4" ht="30" x14ac:dyDescent="0.25">
      <c r="A51" s="28" t="s">
        <v>196</v>
      </c>
      <c r="B51" s="97">
        <f>G7</f>
        <v>249865</v>
      </c>
    </row>
    <row r="52" spans="1:4" ht="30" x14ac:dyDescent="0.25">
      <c r="A52" s="27" t="s">
        <v>205</v>
      </c>
      <c r="B52" s="97">
        <f>ROUNDUP(G9+G8,0)</f>
        <v>175112</v>
      </c>
    </row>
    <row r="53" spans="1:4" ht="49.5" customHeight="1" x14ac:dyDescent="0.25">
      <c r="A53" s="28" t="s">
        <v>202</v>
      </c>
      <c r="B53" s="84">
        <f>G10-70399-1534.8</f>
        <v>106395.99999999999</v>
      </c>
      <c r="D53" s="11"/>
    </row>
    <row r="54" spans="1:4" x14ac:dyDescent="0.25">
      <c r="D54" s="11"/>
    </row>
  </sheetData>
  <mergeCells count="25">
    <mergeCell ref="A11:J11"/>
    <mergeCell ref="A12:C12"/>
    <mergeCell ref="D12:J12"/>
    <mergeCell ref="A13:A14"/>
    <mergeCell ref="B13:B14"/>
    <mergeCell ref="C13:C14"/>
    <mergeCell ref="D13:G13"/>
    <mergeCell ref="H13:I13"/>
    <mergeCell ref="J13:J14"/>
    <mergeCell ref="A42:A43"/>
    <mergeCell ref="B42:B43"/>
    <mergeCell ref="C42:C43"/>
    <mergeCell ref="J16:J17"/>
    <mergeCell ref="A24:A25"/>
    <mergeCell ref="B24:B25"/>
    <mergeCell ref="C24:C25"/>
    <mergeCell ref="A39:A40"/>
    <mergeCell ref="B39:B40"/>
    <mergeCell ref="C39:C40"/>
    <mergeCell ref="D16:D17"/>
    <mergeCell ref="E16:E17"/>
    <mergeCell ref="F16:F17"/>
    <mergeCell ref="G16:G17"/>
    <mergeCell ref="H16:H17"/>
    <mergeCell ref="I16:I17"/>
  </mergeCells>
  <pageMargins left="0.31496062992125984" right="0.31496062992125984" top="0.35433070866141736" bottom="0.35433070866141736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4F1A-AA91-46D4-AE4E-9A3BE24C5B51}">
  <sheetPr>
    <tabColor rgb="FF00B0F0"/>
  </sheetPr>
  <dimension ref="A1:J39"/>
  <sheetViews>
    <sheetView topLeftCell="A22" zoomScaleNormal="100" workbookViewId="0">
      <selection activeCell="A37" sqref="A37"/>
    </sheetView>
  </sheetViews>
  <sheetFormatPr defaultColWidth="9.140625" defaultRowHeight="15" x14ac:dyDescent="0.25"/>
  <cols>
    <col min="1" max="1" width="36.140625" customWidth="1"/>
    <col min="2" max="2" width="13.42578125" customWidth="1"/>
    <col min="3" max="3" width="10.140625" bestFit="1" customWidth="1"/>
    <col min="4" max="4" width="14.28515625" customWidth="1"/>
    <col min="5" max="5" width="11.28515625" bestFit="1" customWidth="1"/>
    <col min="6" max="6" width="22.28515625" customWidth="1"/>
    <col min="7" max="7" width="13.28515625" customWidth="1"/>
    <col min="8" max="8" width="18" customWidth="1"/>
    <col min="9" max="9" width="16" customWidth="1"/>
    <col min="10" max="10" width="32.85546875" customWidth="1"/>
  </cols>
  <sheetData>
    <row r="1" spans="1:10" ht="15.75" x14ac:dyDescent="0.25">
      <c r="A1" s="275"/>
      <c r="B1" s="275"/>
      <c r="C1" s="275"/>
      <c r="D1" s="275"/>
      <c r="E1" s="275"/>
      <c r="F1" s="275"/>
      <c r="G1" s="275"/>
      <c r="H1" s="275"/>
      <c r="I1" s="275"/>
      <c r="J1" s="9" t="s">
        <v>336</v>
      </c>
    </row>
    <row r="2" spans="1:10" ht="63" x14ac:dyDescent="0.25">
      <c r="A2" s="275"/>
      <c r="B2" s="275"/>
      <c r="C2" s="275"/>
      <c r="D2" s="275"/>
      <c r="E2" s="275"/>
      <c r="F2" s="275"/>
      <c r="G2" s="275"/>
      <c r="H2" s="275"/>
      <c r="I2" s="275"/>
      <c r="J2" s="9" t="s">
        <v>107</v>
      </c>
    </row>
    <row r="3" spans="1:10" ht="16.5" customHeight="1" x14ac:dyDescent="0.25">
      <c r="A3" s="276" t="s">
        <v>258</v>
      </c>
      <c r="B3" s="275"/>
      <c r="C3" s="275"/>
      <c r="D3" s="275"/>
      <c r="E3" s="275"/>
      <c r="F3" s="275"/>
      <c r="G3" s="277" t="s">
        <v>259</v>
      </c>
      <c r="H3" s="278">
        <f>G17</f>
        <v>41401.360000000001</v>
      </c>
    </row>
    <row r="4" spans="1:10" ht="15.75" x14ac:dyDescent="0.25">
      <c r="A4" s="275"/>
      <c r="B4" s="275"/>
      <c r="C4" s="275"/>
      <c r="D4" s="275"/>
      <c r="E4" s="275"/>
      <c r="F4" s="275"/>
      <c r="G4" s="279" t="s">
        <v>260</v>
      </c>
      <c r="H4" s="280">
        <f>G26</f>
        <v>9858.7800000000007</v>
      </c>
      <c r="J4" s="281"/>
    </row>
    <row r="5" spans="1:10" ht="15.75" x14ac:dyDescent="0.25">
      <c r="A5" s="275"/>
      <c r="B5" s="275"/>
      <c r="C5" s="275"/>
      <c r="D5" s="275"/>
      <c r="E5" s="275"/>
      <c r="F5" s="275"/>
      <c r="G5" s="282" t="s">
        <v>81</v>
      </c>
      <c r="H5" s="283">
        <f>G18</f>
        <v>2178</v>
      </c>
      <c r="J5" s="281"/>
    </row>
    <row r="6" spans="1:10" ht="18" customHeight="1" x14ac:dyDescent="0.25">
      <c r="A6" s="275"/>
      <c r="B6" s="275"/>
      <c r="C6" s="275"/>
      <c r="D6" s="275"/>
      <c r="E6" s="275"/>
      <c r="F6" s="275"/>
      <c r="G6" s="284" t="s">
        <v>100</v>
      </c>
      <c r="H6" s="284">
        <f>G22</f>
        <v>135036</v>
      </c>
      <c r="J6" s="281"/>
    </row>
    <row r="7" spans="1:10" ht="18" customHeight="1" x14ac:dyDescent="0.25">
      <c r="A7" s="275"/>
      <c r="B7" s="275"/>
      <c r="C7" s="275"/>
      <c r="D7" s="275"/>
      <c r="E7" s="275"/>
      <c r="F7" s="275"/>
      <c r="G7" s="285" t="s">
        <v>122</v>
      </c>
      <c r="H7" s="286">
        <f>G24+G25</f>
        <v>27104</v>
      </c>
      <c r="J7" s="281"/>
    </row>
    <row r="8" spans="1:10" ht="18" customHeight="1" x14ac:dyDescent="0.25">
      <c r="A8" s="275"/>
      <c r="B8" s="275"/>
      <c r="C8" s="275"/>
      <c r="D8" s="275"/>
      <c r="E8" s="275"/>
      <c r="F8" s="275"/>
      <c r="G8" s="287" t="s">
        <v>261</v>
      </c>
      <c r="H8" s="288">
        <f>G23</f>
        <v>30845.32</v>
      </c>
      <c r="J8" s="281"/>
    </row>
    <row r="9" spans="1:10" ht="18" customHeight="1" x14ac:dyDescent="0.25">
      <c r="A9" s="275"/>
      <c r="B9" s="275"/>
      <c r="C9" s="275"/>
      <c r="D9" s="275"/>
      <c r="E9" s="275"/>
      <c r="F9" s="275"/>
      <c r="G9" s="289" t="s">
        <v>126</v>
      </c>
      <c r="H9" s="290">
        <f>G19</f>
        <v>2744.28</v>
      </c>
      <c r="J9" s="281"/>
    </row>
    <row r="10" spans="1:10" ht="18" customHeight="1" x14ac:dyDescent="0.25">
      <c r="A10" s="275"/>
      <c r="B10" s="275"/>
      <c r="C10" s="275"/>
      <c r="D10" s="275"/>
      <c r="E10" s="275"/>
      <c r="F10" s="275"/>
      <c r="G10" s="353" t="s">
        <v>257</v>
      </c>
      <c r="H10" s="354">
        <f>G27</f>
        <v>1595.47</v>
      </c>
      <c r="J10" s="281"/>
    </row>
    <row r="11" spans="1:10" ht="18" customHeight="1" x14ac:dyDescent="0.25">
      <c r="A11" s="275"/>
      <c r="B11" s="275"/>
      <c r="C11" s="275"/>
      <c r="D11" s="275"/>
      <c r="E11" s="275"/>
      <c r="F11" s="275"/>
      <c r="G11" s="359" t="s">
        <v>298</v>
      </c>
      <c r="H11" s="360">
        <f>G28+G29</f>
        <v>360319.61</v>
      </c>
      <c r="J11" s="281"/>
    </row>
    <row r="12" spans="1:10" ht="18.75" customHeight="1" x14ac:dyDescent="0.25">
      <c r="A12" s="700"/>
      <c r="B12" s="700"/>
      <c r="C12" s="700"/>
      <c r="D12" s="700"/>
      <c r="E12" s="700"/>
      <c r="F12" s="700"/>
      <c r="G12" s="700"/>
      <c r="H12" s="700"/>
      <c r="I12" s="700"/>
      <c r="J12" s="700"/>
    </row>
    <row r="13" spans="1:10" ht="23.25" customHeight="1" x14ac:dyDescent="0.25">
      <c r="A13" s="701"/>
      <c r="B13" s="701"/>
      <c r="C13" s="701"/>
      <c r="D13" s="702" t="s">
        <v>47</v>
      </c>
      <c r="E13" s="702"/>
      <c r="F13" s="702"/>
      <c r="G13" s="702"/>
      <c r="H13" s="702"/>
      <c r="I13" s="702"/>
      <c r="J13" s="702"/>
    </row>
    <row r="14" spans="1:10" ht="29.25" customHeight="1" x14ac:dyDescent="0.25">
      <c r="A14" s="292" t="s">
        <v>262</v>
      </c>
      <c r="B14" s="293" t="s">
        <v>50</v>
      </c>
      <c r="C14" s="703" t="s">
        <v>51</v>
      </c>
      <c r="D14" s="703" t="s">
        <v>263</v>
      </c>
      <c r="E14" s="703"/>
      <c r="F14" s="703"/>
      <c r="G14" s="703"/>
      <c r="H14" s="703" t="s">
        <v>53</v>
      </c>
      <c r="I14" s="703"/>
      <c r="J14" s="703" t="s">
        <v>54</v>
      </c>
    </row>
    <row r="15" spans="1:10" ht="27" customHeight="1" x14ac:dyDescent="0.25">
      <c r="A15" s="292"/>
      <c r="B15" s="292"/>
      <c r="C15" s="703"/>
      <c r="D15" s="294" t="s">
        <v>55</v>
      </c>
      <c r="E15" s="293" t="s">
        <v>56</v>
      </c>
      <c r="F15" s="294" t="s">
        <v>57</v>
      </c>
      <c r="G15" s="294" t="s">
        <v>58</v>
      </c>
      <c r="H15" s="293" t="s">
        <v>4</v>
      </c>
      <c r="I15" s="293" t="s">
        <v>0</v>
      </c>
      <c r="J15" s="703"/>
    </row>
    <row r="16" spans="1:10" ht="20.25" customHeight="1" x14ac:dyDescent="0.25">
      <c r="A16" s="295" t="s">
        <v>264</v>
      </c>
      <c r="B16" s="295"/>
      <c r="C16" s="296">
        <f>C17+C18+C19+C20+C21+C22+C23+C24+C25+C26+C29</f>
        <v>1042192</v>
      </c>
      <c r="D16" s="295" t="s">
        <v>264</v>
      </c>
      <c r="E16" s="295" t="s">
        <v>264</v>
      </c>
      <c r="F16" s="295" t="s">
        <v>264</v>
      </c>
      <c r="G16" s="296">
        <f>G17+G18+G22+G26+G24+G25+G23+G27+G28+G29+G19</f>
        <v>611082.82000000007</v>
      </c>
      <c r="H16" s="295" t="s">
        <v>264</v>
      </c>
      <c r="I16" s="296">
        <f>I17+I18+I22+I26+I24+I25+I23</f>
        <v>215578.13999999998</v>
      </c>
      <c r="J16" s="295" t="s">
        <v>264</v>
      </c>
    </row>
    <row r="17" spans="1:10" ht="29.25" customHeight="1" x14ac:dyDescent="0.25">
      <c r="A17" s="297" t="s">
        <v>265</v>
      </c>
      <c r="B17" s="298">
        <v>4</v>
      </c>
      <c r="C17" s="299">
        <v>30800</v>
      </c>
      <c r="D17" s="300">
        <v>118045</v>
      </c>
      <c r="E17" s="299" t="s">
        <v>28</v>
      </c>
      <c r="F17" s="13" t="s">
        <v>266</v>
      </c>
      <c r="G17" s="301">
        <v>41401.360000000001</v>
      </c>
      <c r="H17" s="13" t="s">
        <v>267</v>
      </c>
      <c r="I17" s="301">
        <f t="shared" ref="I17" si="0">G17</f>
        <v>41401.360000000001</v>
      </c>
      <c r="J17" s="13" t="s">
        <v>101</v>
      </c>
    </row>
    <row r="18" spans="1:10" ht="15.75" x14ac:dyDescent="0.25">
      <c r="A18" s="302" t="s">
        <v>268</v>
      </c>
      <c r="B18" s="303">
        <v>4</v>
      </c>
      <c r="C18" s="304">
        <v>2400</v>
      </c>
      <c r="D18" s="305">
        <v>200134</v>
      </c>
      <c r="E18" s="304" t="s">
        <v>269</v>
      </c>
      <c r="F18" s="306" t="s">
        <v>266</v>
      </c>
      <c r="G18" s="307">
        <v>2178</v>
      </c>
      <c r="H18" s="306" t="s">
        <v>270</v>
      </c>
      <c r="I18" s="307">
        <v>2178</v>
      </c>
      <c r="J18" s="308" t="s">
        <v>118</v>
      </c>
    </row>
    <row r="19" spans="1:10" ht="16.5" thickBot="1" x14ac:dyDescent="0.3">
      <c r="A19" s="309" t="s">
        <v>271</v>
      </c>
      <c r="B19" s="310">
        <v>4</v>
      </c>
      <c r="C19" s="311">
        <v>3000</v>
      </c>
      <c r="D19" s="312">
        <v>205726</v>
      </c>
      <c r="E19" s="313" t="s">
        <v>272</v>
      </c>
      <c r="F19" s="314" t="s">
        <v>266</v>
      </c>
      <c r="G19" s="314">
        <v>2744.28</v>
      </c>
      <c r="H19" s="314"/>
      <c r="I19" s="314"/>
      <c r="J19" s="315" t="s">
        <v>255</v>
      </c>
    </row>
    <row r="20" spans="1:10" ht="31.5" x14ac:dyDescent="0.25">
      <c r="A20" s="316" t="s">
        <v>273</v>
      </c>
      <c r="B20" s="317">
        <v>1</v>
      </c>
      <c r="C20" s="318">
        <v>5000</v>
      </c>
      <c r="D20" s="319"/>
      <c r="E20" s="320"/>
      <c r="F20" s="321"/>
      <c r="G20" s="322"/>
      <c r="H20" s="321"/>
      <c r="I20" s="322"/>
      <c r="J20" s="323" t="s">
        <v>274</v>
      </c>
    </row>
    <row r="21" spans="1:10" ht="15.75" x14ac:dyDescent="0.25">
      <c r="A21" s="324" t="s">
        <v>275</v>
      </c>
      <c r="B21" s="317">
        <v>2</v>
      </c>
      <c r="C21" s="318">
        <v>3000</v>
      </c>
      <c r="D21" s="325"/>
      <c r="E21" s="318"/>
      <c r="F21" s="321"/>
      <c r="G21" s="322"/>
      <c r="H21" s="321"/>
      <c r="I21" s="322"/>
      <c r="J21" s="323" t="s">
        <v>274</v>
      </c>
    </row>
    <row r="22" spans="1:10" ht="36" customHeight="1" x14ac:dyDescent="0.25">
      <c r="A22" s="326" t="s">
        <v>276</v>
      </c>
      <c r="B22" s="327">
        <v>4</v>
      </c>
      <c r="C22" s="328">
        <v>132000</v>
      </c>
      <c r="D22" s="329">
        <v>201594</v>
      </c>
      <c r="E22" s="328" t="s">
        <v>277</v>
      </c>
      <c r="F22" s="330" t="s">
        <v>266</v>
      </c>
      <c r="G22" s="331">
        <v>135036</v>
      </c>
      <c r="H22" s="332" t="s">
        <v>278</v>
      </c>
      <c r="I22" s="331">
        <v>135036</v>
      </c>
      <c r="J22" s="330" t="s">
        <v>118</v>
      </c>
    </row>
    <row r="23" spans="1:10" ht="31.5" x14ac:dyDescent="0.25">
      <c r="A23" s="333" t="s">
        <v>279</v>
      </c>
      <c r="B23" s="334">
        <v>4</v>
      </c>
      <c r="C23" s="335">
        <v>30000</v>
      </c>
      <c r="D23" s="335">
        <v>204516</v>
      </c>
      <c r="E23" s="335" t="s">
        <v>280</v>
      </c>
      <c r="F23" s="336" t="s">
        <v>266</v>
      </c>
      <c r="G23" s="337">
        <v>30845.32</v>
      </c>
      <c r="H23" s="338"/>
      <c r="I23" s="338"/>
      <c r="J23" s="339" t="s">
        <v>134</v>
      </c>
    </row>
    <row r="24" spans="1:10" ht="15.75" x14ac:dyDescent="0.25">
      <c r="A24" s="340" t="s">
        <v>281</v>
      </c>
      <c r="B24" s="341">
        <v>24</v>
      </c>
      <c r="C24" s="342">
        <v>31992</v>
      </c>
      <c r="D24" s="343">
        <v>309140</v>
      </c>
      <c r="E24" s="344" t="s">
        <v>282</v>
      </c>
      <c r="F24" s="345" t="s">
        <v>283</v>
      </c>
      <c r="G24" s="346">
        <v>23232</v>
      </c>
      <c r="H24" s="347" t="s">
        <v>284</v>
      </c>
      <c r="I24" s="346">
        <v>23232</v>
      </c>
      <c r="J24" s="348" t="s">
        <v>285</v>
      </c>
    </row>
    <row r="25" spans="1:10" ht="15.75" x14ac:dyDescent="0.25">
      <c r="A25" s="340" t="s">
        <v>286</v>
      </c>
      <c r="B25" s="341">
        <v>4</v>
      </c>
      <c r="C25" s="342">
        <v>4000</v>
      </c>
      <c r="D25" s="343">
        <v>309140</v>
      </c>
      <c r="E25" s="344" t="s">
        <v>282</v>
      </c>
      <c r="F25" s="345" t="s">
        <v>283</v>
      </c>
      <c r="G25" s="346">
        <v>3872</v>
      </c>
      <c r="H25" s="347" t="s">
        <v>284</v>
      </c>
      <c r="I25" s="346">
        <v>3872</v>
      </c>
      <c r="J25" s="348" t="s">
        <v>285</v>
      </c>
    </row>
    <row r="26" spans="1:10" ht="31.5" customHeight="1" x14ac:dyDescent="0.25">
      <c r="A26" s="693" t="s">
        <v>287</v>
      </c>
      <c r="B26" s="685"/>
      <c r="C26" s="696">
        <v>150000</v>
      </c>
      <c r="D26" s="349" t="s">
        <v>288</v>
      </c>
      <c r="E26" s="350" t="s">
        <v>289</v>
      </c>
      <c r="F26" s="83" t="s">
        <v>290</v>
      </c>
      <c r="G26" s="351">
        <v>9858.7800000000007</v>
      </c>
      <c r="H26" s="83" t="s">
        <v>291</v>
      </c>
      <c r="I26" s="351">
        <f t="shared" ref="I26" si="1">G26</f>
        <v>9858.7800000000007</v>
      </c>
      <c r="J26" s="83" t="s">
        <v>118</v>
      </c>
    </row>
    <row r="27" spans="1:10" ht="31.5" x14ac:dyDescent="0.25">
      <c r="A27" s="694"/>
      <c r="B27" s="699"/>
      <c r="C27" s="697"/>
      <c r="D27" s="355" t="s">
        <v>296</v>
      </c>
      <c r="E27" s="356" t="s">
        <v>297</v>
      </c>
      <c r="F27" s="357" t="s">
        <v>295</v>
      </c>
      <c r="G27" s="358">
        <v>1595.47</v>
      </c>
      <c r="H27" s="357"/>
      <c r="I27" s="358"/>
      <c r="J27" s="357" t="s">
        <v>111</v>
      </c>
    </row>
    <row r="28" spans="1:10" ht="31.5" x14ac:dyDescent="0.25">
      <c r="A28" s="695"/>
      <c r="B28" s="686"/>
      <c r="C28" s="698"/>
      <c r="D28" s="361" t="s">
        <v>299</v>
      </c>
      <c r="E28" s="362" t="s">
        <v>300</v>
      </c>
      <c r="F28" s="363" t="s">
        <v>295</v>
      </c>
      <c r="G28" s="364">
        <v>148488.54</v>
      </c>
      <c r="H28" s="363"/>
      <c r="I28" s="364"/>
      <c r="J28" s="363" t="s">
        <v>111</v>
      </c>
    </row>
    <row r="29" spans="1:10" ht="63" x14ac:dyDescent="0.25">
      <c r="A29" s="366" t="s">
        <v>292</v>
      </c>
      <c r="B29" s="367"/>
      <c r="C29" s="368">
        <v>650000</v>
      </c>
      <c r="D29" s="369" t="s">
        <v>301</v>
      </c>
      <c r="E29" s="373" t="s">
        <v>303</v>
      </c>
      <c r="F29" s="370" t="s">
        <v>302</v>
      </c>
      <c r="G29" s="371">
        <v>211831.07</v>
      </c>
      <c r="H29" s="372"/>
      <c r="I29" s="371"/>
      <c r="J29" s="363" t="s">
        <v>111</v>
      </c>
    </row>
    <row r="32" spans="1:10" x14ac:dyDescent="0.25">
      <c r="A32" s="28" t="s">
        <v>82</v>
      </c>
      <c r="B32" s="11">
        <f>H3</f>
        <v>41401.360000000001</v>
      </c>
    </row>
    <row r="33" spans="1:2" x14ac:dyDescent="0.25">
      <c r="A33" s="28"/>
      <c r="B33" s="11"/>
    </row>
    <row r="34" spans="1:2" x14ac:dyDescent="0.25">
      <c r="A34" s="27" t="s">
        <v>83</v>
      </c>
      <c r="B34" s="29">
        <f>H3</f>
        <v>41401.360000000001</v>
      </c>
    </row>
    <row r="35" spans="1:2" ht="30" x14ac:dyDescent="0.25">
      <c r="A35" s="27" t="s">
        <v>120</v>
      </c>
      <c r="B35" s="82">
        <f>ROUNDUP(H4+H5+H6,0)</f>
        <v>147073</v>
      </c>
    </row>
    <row r="36" spans="1:2" ht="30" x14ac:dyDescent="0.25">
      <c r="A36" s="27" t="s">
        <v>293</v>
      </c>
      <c r="B36" s="82">
        <f>H7</f>
        <v>27104</v>
      </c>
    </row>
    <row r="37" spans="1:2" ht="30" x14ac:dyDescent="0.25">
      <c r="A37" s="27" t="s">
        <v>133</v>
      </c>
      <c r="B37" s="82">
        <f>ROUNDUP(H8,0)</f>
        <v>30846</v>
      </c>
    </row>
    <row r="38" spans="1:2" ht="30" x14ac:dyDescent="0.25">
      <c r="A38" s="27" t="s">
        <v>254</v>
      </c>
      <c r="B38" s="82">
        <f>ROUNDUP(H9,0)</f>
        <v>2745</v>
      </c>
    </row>
    <row r="39" spans="1:2" ht="45" x14ac:dyDescent="0.25">
      <c r="A39" s="27" t="s">
        <v>304</v>
      </c>
      <c r="B39" s="352">
        <f>ROUND(H10+H11,0)-1</f>
        <v>361914</v>
      </c>
    </row>
  </sheetData>
  <mergeCells count="10">
    <mergeCell ref="A26:A28"/>
    <mergeCell ref="C26:C28"/>
    <mergeCell ref="B26:B28"/>
    <mergeCell ref="A12:J12"/>
    <mergeCell ref="A13:C13"/>
    <mergeCell ref="D13:J13"/>
    <mergeCell ref="C14:C15"/>
    <mergeCell ref="D14:G14"/>
    <mergeCell ref="H14:I14"/>
    <mergeCell ref="J14:J15"/>
  </mergeCells>
  <pageMargins left="0.7" right="0.7" top="0.75" bottom="0.75" header="0.3" footer="0.3"/>
  <pageSetup paperSize="9" scale="46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2E90A-6DCD-4E97-BEA6-852D0EAD5096}">
  <sheetPr>
    <tabColor rgb="FF00B0F0"/>
  </sheetPr>
  <dimension ref="A1:N44"/>
  <sheetViews>
    <sheetView zoomScale="90" zoomScaleNormal="90" workbookViewId="0">
      <selection activeCell="P10" sqref="P10"/>
    </sheetView>
  </sheetViews>
  <sheetFormatPr defaultRowHeight="15" x14ac:dyDescent="0.25"/>
  <cols>
    <col min="1" max="1" width="6.140625" style="378" customWidth="1"/>
    <col min="2" max="2" width="54.42578125" customWidth="1"/>
    <col min="3" max="3" width="13.28515625" style="378" customWidth="1"/>
    <col min="4" max="4" width="11.5703125" style="376" hidden="1" customWidth="1"/>
    <col min="5" max="5" width="1.42578125" style="376" hidden="1" customWidth="1"/>
    <col min="6" max="6" width="15.42578125" style="376" customWidth="1"/>
    <col min="7" max="7" width="12.7109375" style="379" customWidth="1"/>
    <col min="8" max="8" width="11.85546875" style="374" customWidth="1"/>
    <col min="9" max="9" width="21.85546875" style="375" customWidth="1"/>
    <col min="10" max="10" width="12.28515625" style="14" customWidth="1"/>
    <col min="11" max="11" width="9.28515625" style="376" customWidth="1"/>
    <col min="12" max="12" width="13.140625" style="14" customWidth="1"/>
    <col min="13" max="13" width="34.42578125" customWidth="1"/>
    <col min="17" max="17" width="49.140625" customWidth="1"/>
  </cols>
  <sheetData>
    <row r="1" spans="1:13" x14ac:dyDescent="0.25">
      <c r="A1" s="388"/>
      <c r="B1" s="380"/>
      <c r="C1" s="414"/>
      <c r="D1" s="381"/>
      <c r="E1" s="381"/>
      <c r="F1" s="381"/>
      <c r="G1" s="382"/>
      <c r="H1" s="383"/>
      <c r="I1" s="384"/>
      <c r="J1" s="385"/>
      <c r="K1" s="386"/>
      <c r="L1" s="385"/>
      <c r="M1" s="412" t="s">
        <v>294</v>
      </c>
    </row>
    <row r="2" spans="1:13" ht="45" x14ac:dyDescent="0.25">
      <c r="A2" s="388" t="s">
        <v>305</v>
      </c>
      <c r="B2" s="380"/>
      <c r="C2" s="387"/>
      <c r="D2" s="381"/>
      <c r="E2" s="381"/>
      <c r="F2" s="381"/>
      <c r="G2" s="382"/>
      <c r="H2" s="383"/>
      <c r="I2" s="384"/>
      <c r="J2" s="385"/>
      <c r="K2" s="386"/>
      <c r="L2" s="385"/>
      <c r="M2" s="412" t="s">
        <v>107</v>
      </c>
    </row>
    <row r="3" spans="1:13" x14ac:dyDescent="0.25">
      <c r="A3" s="388"/>
      <c r="B3" s="380"/>
      <c r="C3" s="387"/>
      <c r="D3" s="381"/>
      <c r="E3" s="381"/>
      <c r="F3" s="381"/>
      <c r="G3" s="382"/>
      <c r="H3" s="383"/>
      <c r="I3" s="427" t="s">
        <v>259</v>
      </c>
      <c r="J3" s="426">
        <f>J17</f>
        <v>11904.22</v>
      </c>
      <c r="K3" s="386"/>
      <c r="L3" s="385"/>
      <c r="M3" s="389"/>
    </row>
    <row r="4" spans="1:13" x14ac:dyDescent="0.25">
      <c r="A4" s="415"/>
      <c r="B4" s="380"/>
      <c r="C4" s="387"/>
      <c r="D4" s="381"/>
      <c r="E4" s="381"/>
      <c r="F4" s="381"/>
      <c r="G4" s="382"/>
      <c r="H4" s="383"/>
      <c r="I4" s="435" t="s">
        <v>261</v>
      </c>
      <c r="J4" s="436">
        <f>J24</f>
        <v>205685.48</v>
      </c>
      <c r="K4" s="386"/>
      <c r="L4" s="385"/>
      <c r="M4" s="390"/>
    </row>
    <row r="5" spans="1:13" x14ac:dyDescent="0.25">
      <c r="A5" s="415"/>
      <c r="B5" s="380"/>
      <c r="C5" s="387"/>
      <c r="D5" s="381"/>
      <c r="E5" s="381"/>
      <c r="F5" s="381"/>
      <c r="G5" s="382"/>
      <c r="H5" s="383"/>
      <c r="I5" s="447" t="s">
        <v>126</v>
      </c>
      <c r="J5" s="448">
        <f>J23</f>
        <v>15342.8</v>
      </c>
      <c r="K5" s="386"/>
      <c r="L5" s="385"/>
      <c r="M5" s="390"/>
    </row>
    <row r="6" spans="1:13" x14ac:dyDescent="0.25">
      <c r="A6" s="415"/>
      <c r="B6" s="380"/>
      <c r="C6" s="387"/>
      <c r="D6" s="381"/>
      <c r="E6" s="381"/>
      <c r="F6" s="381"/>
      <c r="G6" s="382"/>
      <c r="H6" s="383"/>
      <c r="I6" s="459" t="s">
        <v>377</v>
      </c>
      <c r="J6" s="460">
        <f>J16+J18+J19+J25</f>
        <v>377591.39</v>
      </c>
      <c r="K6" s="386"/>
      <c r="L6" s="385"/>
      <c r="M6" s="390"/>
    </row>
    <row r="7" spans="1:13" x14ac:dyDescent="0.25">
      <c r="A7" s="415"/>
      <c r="B7" s="380"/>
      <c r="C7" s="387"/>
      <c r="D7" s="381"/>
      <c r="E7" s="381"/>
      <c r="F7" s="381"/>
      <c r="G7" s="382"/>
      <c r="H7" s="383"/>
      <c r="I7" s="472" t="s">
        <v>257</v>
      </c>
      <c r="J7" s="473">
        <f>J20+J21+J22+J29+J32+J33+J34+J37</f>
        <v>256779.41999999998</v>
      </c>
      <c r="K7" s="386"/>
      <c r="L7" s="385"/>
      <c r="M7" s="390"/>
    </row>
    <row r="8" spans="1:13" x14ac:dyDescent="0.25">
      <c r="A8" s="415"/>
      <c r="B8" s="380"/>
      <c r="C8" s="387"/>
      <c r="D8" s="381"/>
      <c r="E8" s="381"/>
      <c r="F8" s="381"/>
      <c r="G8" s="382"/>
      <c r="H8" s="383"/>
      <c r="I8" s="486" t="s">
        <v>378</v>
      </c>
      <c r="J8" s="487">
        <f>J14+J15+J26+J28</f>
        <v>422247.65</v>
      </c>
      <c r="K8" s="386"/>
      <c r="L8" s="385"/>
      <c r="M8" s="390"/>
    </row>
    <row r="9" spans="1:13" x14ac:dyDescent="0.25">
      <c r="A9" s="415"/>
      <c r="B9" s="380"/>
      <c r="C9" s="387"/>
      <c r="D9" s="381"/>
      <c r="E9" s="381"/>
      <c r="F9" s="381"/>
      <c r="G9" s="382"/>
      <c r="H9" s="383"/>
      <c r="I9" s="384"/>
      <c r="J9" s="385"/>
      <c r="K9" s="386"/>
      <c r="L9" s="385"/>
      <c r="M9" s="390"/>
    </row>
    <row r="10" spans="1:13" ht="48" customHeight="1" x14ac:dyDescent="0.25">
      <c r="A10" s="499" t="s">
        <v>306</v>
      </c>
      <c r="B10" s="499" t="s">
        <v>49</v>
      </c>
      <c r="C10" s="500" t="s">
        <v>50</v>
      </c>
      <c r="D10" s="500" t="s">
        <v>307</v>
      </c>
      <c r="E10" s="500" t="s">
        <v>308</v>
      </c>
      <c r="F10" s="500" t="s">
        <v>607</v>
      </c>
      <c r="G10" s="704" t="s">
        <v>309</v>
      </c>
      <c r="H10" s="705"/>
      <c r="I10" s="705"/>
      <c r="J10" s="705"/>
      <c r="K10" s="705"/>
      <c r="L10" s="706"/>
      <c r="M10" s="500" t="s">
        <v>54</v>
      </c>
    </row>
    <row r="11" spans="1:13" x14ac:dyDescent="0.25">
      <c r="A11" s="499"/>
      <c r="B11" s="499"/>
      <c r="C11" s="500"/>
      <c r="D11" s="500"/>
      <c r="E11" s="500"/>
      <c r="F11" s="500"/>
      <c r="G11" s="704" t="s">
        <v>52</v>
      </c>
      <c r="H11" s="705"/>
      <c r="I11" s="705"/>
      <c r="J11" s="706"/>
      <c r="K11" s="707" t="s">
        <v>310</v>
      </c>
      <c r="L11" s="708"/>
      <c r="M11" s="500"/>
    </row>
    <row r="12" spans="1:13" ht="28.5" x14ac:dyDescent="0.25">
      <c r="A12" s="499"/>
      <c r="B12" s="499"/>
      <c r="C12" s="500"/>
      <c r="D12" s="500"/>
      <c r="E12" s="500"/>
      <c r="F12" s="500"/>
      <c r="G12" s="501" t="s">
        <v>55</v>
      </c>
      <c r="H12" s="502" t="s">
        <v>56</v>
      </c>
      <c r="I12" s="500" t="s">
        <v>57</v>
      </c>
      <c r="J12" s="503" t="s">
        <v>58</v>
      </c>
      <c r="K12" s="500" t="s">
        <v>4</v>
      </c>
      <c r="L12" s="503" t="s">
        <v>0</v>
      </c>
      <c r="M12" s="500"/>
    </row>
    <row r="13" spans="1:13" s="377" customFormat="1" x14ac:dyDescent="0.25">
      <c r="A13" s="391"/>
      <c r="B13" s="392"/>
      <c r="C13" s="391"/>
      <c r="D13" s="393">
        <f>SUM(D14:D37)</f>
        <v>537000</v>
      </c>
      <c r="E13" s="393">
        <f>SUM(E14:E37)</f>
        <v>649771</v>
      </c>
      <c r="F13" s="393">
        <f>SUM(F14:F37)</f>
        <v>1415821</v>
      </c>
      <c r="G13" s="394"/>
      <c r="H13" s="395"/>
      <c r="I13" s="396"/>
      <c r="J13" s="397">
        <f>SUM(J14:J37)</f>
        <v>1289550.9600000002</v>
      </c>
      <c r="K13" s="398"/>
      <c r="L13" s="397">
        <f>SUM(L14:L37)</f>
        <v>1289550.9600000002</v>
      </c>
      <c r="M13" s="398"/>
    </row>
    <row r="14" spans="1:13" s="377" customFormat="1" ht="30" x14ac:dyDescent="0.25">
      <c r="A14" s="416">
        <v>1</v>
      </c>
      <c r="B14" s="488" t="s">
        <v>311</v>
      </c>
      <c r="C14" s="489">
        <v>28</v>
      </c>
      <c r="D14" s="490">
        <v>4000</v>
      </c>
      <c r="E14" s="491">
        <v>4840</v>
      </c>
      <c r="F14" s="491">
        <v>135520</v>
      </c>
      <c r="G14" s="492" t="s">
        <v>337</v>
      </c>
      <c r="H14" s="493" t="s">
        <v>368</v>
      </c>
      <c r="I14" s="494" t="s">
        <v>338</v>
      </c>
      <c r="J14" s="495">
        <v>154777.15</v>
      </c>
      <c r="K14" s="496">
        <v>11896</v>
      </c>
      <c r="L14" s="495">
        <f>J14</f>
        <v>154777.15</v>
      </c>
      <c r="M14" s="497" t="s">
        <v>111</v>
      </c>
    </row>
    <row r="15" spans="1:13" s="377" customFormat="1" ht="30" x14ac:dyDescent="0.25">
      <c r="A15" s="416">
        <v>2</v>
      </c>
      <c r="B15" s="488" t="s">
        <v>312</v>
      </c>
      <c r="C15" s="489">
        <v>2</v>
      </c>
      <c r="D15" s="490">
        <v>36000</v>
      </c>
      <c r="E15" s="491">
        <v>43560</v>
      </c>
      <c r="F15" s="491">
        <v>87120</v>
      </c>
      <c r="G15" s="492" t="s">
        <v>337</v>
      </c>
      <c r="H15" s="493" t="s">
        <v>368</v>
      </c>
      <c r="I15" s="494" t="s">
        <v>338</v>
      </c>
      <c r="J15" s="495">
        <v>67747.899999999994</v>
      </c>
      <c r="K15" s="498">
        <v>11896</v>
      </c>
      <c r="L15" s="495">
        <f t="shared" ref="L15:L37" si="0">J15</f>
        <v>67747.899999999994</v>
      </c>
      <c r="M15" s="497" t="s">
        <v>111</v>
      </c>
    </row>
    <row r="16" spans="1:13" s="377" customFormat="1" ht="30" x14ac:dyDescent="0.25">
      <c r="A16" s="416">
        <v>3</v>
      </c>
      <c r="B16" s="461" t="s">
        <v>313</v>
      </c>
      <c r="C16" s="462">
        <v>3</v>
      </c>
      <c r="D16" s="463">
        <v>34500</v>
      </c>
      <c r="E16" s="464">
        <v>41745</v>
      </c>
      <c r="F16" s="464">
        <v>125235</v>
      </c>
      <c r="G16" s="465" t="s">
        <v>339</v>
      </c>
      <c r="H16" s="466" t="s">
        <v>340</v>
      </c>
      <c r="I16" s="467" t="s">
        <v>338</v>
      </c>
      <c r="J16" s="468">
        <v>130498.5</v>
      </c>
      <c r="K16" s="469">
        <v>10920</v>
      </c>
      <c r="L16" s="468">
        <f t="shared" si="0"/>
        <v>130498.5</v>
      </c>
      <c r="M16" s="470" t="s">
        <v>111</v>
      </c>
    </row>
    <row r="17" spans="1:13" s="377" customFormat="1" ht="30" x14ac:dyDescent="0.25">
      <c r="A17" s="416">
        <v>4</v>
      </c>
      <c r="B17" s="417" t="s">
        <v>314</v>
      </c>
      <c r="C17" s="418">
        <v>5</v>
      </c>
      <c r="D17" s="419">
        <v>3200</v>
      </c>
      <c r="E17" s="420">
        <v>3872</v>
      </c>
      <c r="F17" s="420">
        <v>19360</v>
      </c>
      <c r="G17" s="421" t="s">
        <v>315</v>
      </c>
      <c r="H17" s="422" t="s">
        <v>316</v>
      </c>
      <c r="I17" s="423" t="s">
        <v>317</v>
      </c>
      <c r="J17" s="424">
        <v>11904.22</v>
      </c>
      <c r="K17" s="433">
        <v>19194</v>
      </c>
      <c r="L17" s="424">
        <f t="shared" si="0"/>
        <v>11904.22</v>
      </c>
      <c r="M17" s="425" t="s">
        <v>101</v>
      </c>
    </row>
    <row r="18" spans="1:13" s="377" customFormat="1" ht="30" x14ac:dyDescent="0.25">
      <c r="A18" s="428">
        <v>5</v>
      </c>
      <c r="B18" s="461" t="s">
        <v>318</v>
      </c>
      <c r="C18" s="462">
        <v>5</v>
      </c>
      <c r="D18" s="463">
        <v>7000</v>
      </c>
      <c r="E18" s="464">
        <v>8470</v>
      </c>
      <c r="F18" s="464">
        <v>42350</v>
      </c>
      <c r="G18" s="465" t="s">
        <v>341</v>
      </c>
      <c r="H18" s="466" t="s">
        <v>342</v>
      </c>
      <c r="I18" s="467" t="s">
        <v>338</v>
      </c>
      <c r="J18" s="468">
        <v>48400</v>
      </c>
      <c r="K18" s="469" t="s">
        <v>343</v>
      </c>
      <c r="L18" s="468">
        <f t="shared" si="0"/>
        <v>48400</v>
      </c>
      <c r="M18" s="470" t="s">
        <v>111</v>
      </c>
    </row>
    <row r="19" spans="1:13" s="377" customFormat="1" ht="30" x14ac:dyDescent="0.25">
      <c r="A19" s="428">
        <v>6</v>
      </c>
      <c r="B19" s="461" t="s">
        <v>319</v>
      </c>
      <c r="C19" s="462">
        <v>1</v>
      </c>
      <c r="D19" s="463">
        <v>40000</v>
      </c>
      <c r="E19" s="464">
        <v>48400</v>
      </c>
      <c r="F19" s="464">
        <v>48400</v>
      </c>
      <c r="G19" s="465" t="s">
        <v>344</v>
      </c>
      <c r="H19" s="466" t="s">
        <v>193</v>
      </c>
      <c r="I19" s="467" t="s">
        <v>345</v>
      </c>
      <c r="J19" s="468">
        <v>48218.5</v>
      </c>
      <c r="K19" s="471">
        <v>10798</v>
      </c>
      <c r="L19" s="468">
        <f t="shared" si="0"/>
        <v>48218.5</v>
      </c>
      <c r="M19" s="470" t="s">
        <v>111</v>
      </c>
    </row>
    <row r="20" spans="1:13" s="377" customFormat="1" ht="30" x14ac:dyDescent="0.25">
      <c r="A20" s="428">
        <v>7</v>
      </c>
      <c r="B20" s="474" t="s">
        <v>320</v>
      </c>
      <c r="C20" s="475">
        <v>28</v>
      </c>
      <c r="D20" s="476">
        <v>350</v>
      </c>
      <c r="E20" s="477">
        <v>424</v>
      </c>
      <c r="F20" s="478">
        <v>11858</v>
      </c>
      <c r="G20" s="479" t="s">
        <v>346</v>
      </c>
      <c r="H20" s="480" t="s">
        <v>369</v>
      </c>
      <c r="I20" s="481" t="s">
        <v>338</v>
      </c>
      <c r="J20" s="482">
        <v>11820.49</v>
      </c>
      <c r="K20" s="483">
        <v>10964</v>
      </c>
      <c r="L20" s="482">
        <f t="shared" si="0"/>
        <v>11820.49</v>
      </c>
      <c r="M20" s="484" t="s">
        <v>111</v>
      </c>
    </row>
    <row r="21" spans="1:13" s="377" customFormat="1" ht="30" x14ac:dyDescent="0.25">
      <c r="A21" s="428">
        <v>8</v>
      </c>
      <c r="B21" s="474" t="s">
        <v>321</v>
      </c>
      <c r="C21" s="475">
        <v>28</v>
      </c>
      <c r="D21" s="485">
        <v>1300</v>
      </c>
      <c r="E21" s="478">
        <v>1573</v>
      </c>
      <c r="F21" s="478">
        <v>44044</v>
      </c>
      <c r="G21" s="479" t="s">
        <v>347</v>
      </c>
      <c r="H21" s="480" t="s">
        <v>370</v>
      </c>
      <c r="I21" s="481" t="s">
        <v>348</v>
      </c>
      <c r="J21" s="482">
        <v>40622.120000000003</v>
      </c>
      <c r="K21" s="483">
        <v>11469</v>
      </c>
      <c r="L21" s="482">
        <f t="shared" si="0"/>
        <v>40622.120000000003</v>
      </c>
      <c r="M21" s="484" t="s">
        <v>111</v>
      </c>
    </row>
    <row r="22" spans="1:13" s="377" customFormat="1" ht="30" x14ac:dyDescent="0.25">
      <c r="A22" s="428">
        <v>9</v>
      </c>
      <c r="B22" s="474" t="s">
        <v>322</v>
      </c>
      <c r="C22" s="475">
        <v>28</v>
      </c>
      <c r="D22" s="485">
        <v>1300</v>
      </c>
      <c r="E22" s="478">
        <v>1573</v>
      </c>
      <c r="F22" s="478">
        <v>44044</v>
      </c>
      <c r="G22" s="479" t="s">
        <v>347</v>
      </c>
      <c r="H22" s="480" t="s">
        <v>370</v>
      </c>
      <c r="I22" s="481" t="s">
        <v>348</v>
      </c>
      <c r="J22" s="482">
        <v>69386.240000000005</v>
      </c>
      <c r="K22" s="483">
        <v>11469</v>
      </c>
      <c r="L22" s="482">
        <f t="shared" si="0"/>
        <v>69386.240000000005</v>
      </c>
      <c r="M22" s="484" t="s">
        <v>111</v>
      </c>
    </row>
    <row r="23" spans="1:13" s="377" customFormat="1" ht="30" x14ac:dyDescent="0.25">
      <c r="A23" s="428">
        <v>10</v>
      </c>
      <c r="B23" s="449" t="s">
        <v>379</v>
      </c>
      <c r="C23" s="450">
        <v>1</v>
      </c>
      <c r="D23" s="451">
        <v>19000</v>
      </c>
      <c r="E23" s="452">
        <v>22990</v>
      </c>
      <c r="F23" s="452">
        <v>22990</v>
      </c>
      <c r="G23" s="453" t="s">
        <v>349</v>
      </c>
      <c r="H23" s="454" t="s">
        <v>272</v>
      </c>
      <c r="I23" s="455" t="s">
        <v>350</v>
      </c>
      <c r="J23" s="456">
        <v>15342.8</v>
      </c>
      <c r="K23" s="457" t="s">
        <v>351</v>
      </c>
      <c r="L23" s="456">
        <f t="shared" si="0"/>
        <v>15342.8</v>
      </c>
      <c r="M23" s="458" t="s">
        <v>111</v>
      </c>
    </row>
    <row r="24" spans="1:13" s="377" customFormat="1" ht="30" x14ac:dyDescent="0.25">
      <c r="A24" s="428">
        <v>11</v>
      </c>
      <c r="B24" s="437" t="s">
        <v>323</v>
      </c>
      <c r="C24" s="438">
        <v>1</v>
      </c>
      <c r="D24" s="439">
        <v>170000</v>
      </c>
      <c r="E24" s="440">
        <v>205700</v>
      </c>
      <c r="F24" s="440">
        <v>205700</v>
      </c>
      <c r="G24" s="441" t="s">
        <v>352</v>
      </c>
      <c r="H24" s="442" t="s">
        <v>371</v>
      </c>
      <c r="I24" s="443" t="s">
        <v>353</v>
      </c>
      <c r="J24" s="444">
        <v>205685.48</v>
      </c>
      <c r="K24" s="445" t="s">
        <v>354</v>
      </c>
      <c r="L24" s="444">
        <f t="shared" si="0"/>
        <v>205685.48</v>
      </c>
      <c r="M24" s="446" t="s">
        <v>111</v>
      </c>
    </row>
    <row r="25" spans="1:13" s="377" customFormat="1" ht="30" x14ac:dyDescent="0.25">
      <c r="A25" s="428">
        <v>12</v>
      </c>
      <c r="B25" s="461" t="s">
        <v>324</v>
      </c>
      <c r="C25" s="462">
        <v>28</v>
      </c>
      <c r="D25" s="463">
        <v>4200</v>
      </c>
      <c r="E25" s="464">
        <v>5082</v>
      </c>
      <c r="F25" s="464">
        <v>142296</v>
      </c>
      <c r="G25" s="465" t="s">
        <v>355</v>
      </c>
      <c r="H25" s="466" t="s">
        <v>372</v>
      </c>
      <c r="I25" s="467" t="s">
        <v>356</v>
      </c>
      <c r="J25" s="468">
        <v>150474.39000000001</v>
      </c>
      <c r="K25" s="471" t="s">
        <v>357</v>
      </c>
      <c r="L25" s="468">
        <f t="shared" si="0"/>
        <v>150474.39000000001</v>
      </c>
      <c r="M25" s="470" t="s">
        <v>111</v>
      </c>
    </row>
    <row r="26" spans="1:13" s="377" customFormat="1" ht="30" x14ac:dyDescent="0.25">
      <c r="A26" s="428">
        <v>13</v>
      </c>
      <c r="B26" s="488" t="s">
        <v>325</v>
      </c>
      <c r="C26" s="489">
        <v>2</v>
      </c>
      <c r="D26" s="490">
        <v>65000</v>
      </c>
      <c r="E26" s="491">
        <v>78650</v>
      </c>
      <c r="F26" s="491">
        <v>157300</v>
      </c>
      <c r="G26" s="492" t="s">
        <v>358</v>
      </c>
      <c r="H26" s="493" t="s">
        <v>373</v>
      </c>
      <c r="I26" s="494" t="s">
        <v>317</v>
      </c>
      <c r="J26" s="495">
        <v>131115.6</v>
      </c>
      <c r="K26" s="496">
        <v>11899</v>
      </c>
      <c r="L26" s="495">
        <f t="shared" si="0"/>
        <v>131115.6</v>
      </c>
      <c r="M26" s="497" t="s">
        <v>111</v>
      </c>
    </row>
    <row r="27" spans="1:13" s="377" customFormat="1" x14ac:dyDescent="0.25">
      <c r="A27" s="428">
        <v>14</v>
      </c>
      <c r="B27" s="429" t="s">
        <v>326</v>
      </c>
      <c r="C27" s="428">
        <v>2</v>
      </c>
      <c r="D27" s="430">
        <v>13000</v>
      </c>
      <c r="E27" s="431">
        <v>15730</v>
      </c>
      <c r="F27" s="431">
        <v>31460</v>
      </c>
      <c r="G27" s="405"/>
      <c r="H27" s="406"/>
      <c r="I27" s="407"/>
      <c r="J27" s="404"/>
      <c r="K27" s="434"/>
      <c r="L27" s="402"/>
      <c r="M27" s="403" t="s">
        <v>381</v>
      </c>
    </row>
    <row r="28" spans="1:13" s="377" customFormat="1" ht="30" x14ac:dyDescent="0.25">
      <c r="A28" s="428">
        <v>15</v>
      </c>
      <c r="B28" s="488" t="s">
        <v>327</v>
      </c>
      <c r="C28" s="489">
        <v>3</v>
      </c>
      <c r="D28" s="490">
        <v>23000</v>
      </c>
      <c r="E28" s="491">
        <v>27830</v>
      </c>
      <c r="F28" s="491">
        <v>83490</v>
      </c>
      <c r="G28" s="492" t="s">
        <v>359</v>
      </c>
      <c r="H28" s="493" t="s">
        <v>373</v>
      </c>
      <c r="I28" s="494" t="s">
        <v>360</v>
      </c>
      <c r="J28" s="495">
        <v>68607</v>
      </c>
      <c r="K28" s="496">
        <v>11879</v>
      </c>
      <c r="L28" s="495">
        <f t="shared" si="0"/>
        <v>68607</v>
      </c>
      <c r="M28" s="497" t="s">
        <v>111</v>
      </c>
    </row>
    <row r="29" spans="1:13" s="377" customFormat="1" ht="30" x14ac:dyDescent="0.25">
      <c r="A29" s="428">
        <v>16</v>
      </c>
      <c r="B29" s="474" t="s">
        <v>328</v>
      </c>
      <c r="C29" s="475">
        <v>10</v>
      </c>
      <c r="D29" s="476">
        <v>500</v>
      </c>
      <c r="E29" s="477">
        <v>605</v>
      </c>
      <c r="F29" s="478">
        <v>6050</v>
      </c>
      <c r="G29" s="479" t="s">
        <v>361</v>
      </c>
      <c r="H29" s="480" t="s">
        <v>374</v>
      </c>
      <c r="I29" s="481" t="s">
        <v>338</v>
      </c>
      <c r="J29" s="482">
        <v>8046.5</v>
      </c>
      <c r="K29" s="483">
        <v>10813</v>
      </c>
      <c r="L29" s="482">
        <f t="shared" si="0"/>
        <v>8046.5</v>
      </c>
      <c r="M29" s="484" t="s">
        <v>111</v>
      </c>
    </row>
    <row r="30" spans="1:13" s="377" customFormat="1" x14ac:dyDescent="0.25">
      <c r="A30" s="428">
        <v>17</v>
      </c>
      <c r="B30" s="429" t="s">
        <v>329</v>
      </c>
      <c r="C30" s="428">
        <v>1</v>
      </c>
      <c r="D30" s="430">
        <v>17000</v>
      </c>
      <c r="E30" s="431">
        <v>20570</v>
      </c>
      <c r="F30" s="431">
        <v>20570</v>
      </c>
      <c r="G30" s="399"/>
      <c r="H30" s="400"/>
      <c r="I30" s="401"/>
      <c r="J30" s="402"/>
      <c r="K30" s="432"/>
      <c r="L30" s="402"/>
      <c r="M30" s="403" t="s">
        <v>381</v>
      </c>
    </row>
    <row r="31" spans="1:13" s="377" customFormat="1" x14ac:dyDescent="0.25">
      <c r="A31" s="428">
        <v>18</v>
      </c>
      <c r="B31" s="429" t="s">
        <v>330</v>
      </c>
      <c r="C31" s="428">
        <v>1</v>
      </c>
      <c r="D31" s="430">
        <v>23000</v>
      </c>
      <c r="E31" s="431">
        <v>27830</v>
      </c>
      <c r="F31" s="431">
        <v>27830</v>
      </c>
      <c r="G31" s="399"/>
      <c r="H31" s="400"/>
      <c r="I31" s="401"/>
      <c r="J31" s="402"/>
      <c r="K31" s="432"/>
      <c r="L31" s="402"/>
      <c r="M31" s="403" t="s">
        <v>381</v>
      </c>
    </row>
    <row r="32" spans="1:13" s="377" customFormat="1" ht="30" x14ac:dyDescent="0.25">
      <c r="A32" s="428">
        <v>19</v>
      </c>
      <c r="B32" s="474" t="s">
        <v>331</v>
      </c>
      <c r="C32" s="475">
        <v>2</v>
      </c>
      <c r="D32" s="485">
        <v>3000</v>
      </c>
      <c r="E32" s="478">
        <v>3630</v>
      </c>
      <c r="F32" s="478">
        <v>7260</v>
      </c>
      <c r="G32" s="479" t="s">
        <v>362</v>
      </c>
      <c r="H32" s="480" t="s">
        <v>199</v>
      </c>
      <c r="I32" s="481" t="s">
        <v>345</v>
      </c>
      <c r="J32" s="482">
        <v>5795.9</v>
      </c>
      <c r="K32" s="483">
        <v>11468</v>
      </c>
      <c r="L32" s="482">
        <f t="shared" si="0"/>
        <v>5795.9</v>
      </c>
      <c r="M32" s="484" t="s">
        <v>111</v>
      </c>
    </row>
    <row r="33" spans="1:14" s="377" customFormat="1" ht="30" x14ac:dyDescent="0.25">
      <c r="A33" s="428">
        <v>20</v>
      </c>
      <c r="B33" s="474" t="s">
        <v>332</v>
      </c>
      <c r="C33" s="475">
        <v>14</v>
      </c>
      <c r="D33" s="476">
        <v>750</v>
      </c>
      <c r="E33" s="477">
        <v>908</v>
      </c>
      <c r="F33" s="478">
        <v>12705</v>
      </c>
      <c r="G33" s="479" t="s">
        <v>363</v>
      </c>
      <c r="H33" s="480" t="s">
        <v>370</v>
      </c>
      <c r="I33" s="481" t="s">
        <v>348</v>
      </c>
      <c r="J33" s="482">
        <v>10140.280000000001</v>
      </c>
      <c r="K33" s="483">
        <v>10986</v>
      </c>
      <c r="L33" s="482">
        <f t="shared" si="0"/>
        <v>10140.280000000001</v>
      </c>
      <c r="M33" s="484" t="s">
        <v>111</v>
      </c>
    </row>
    <row r="34" spans="1:14" s="377" customFormat="1" ht="30" x14ac:dyDescent="0.25">
      <c r="A34" s="428">
        <v>21</v>
      </c>
      <c r="B34" s="474" t="s">
        <v>127</v>
      </c>
      <c r="C34" s="475">
        <v>1</v>
      </c>
      <c r="D34" s="485">
        <v>17000</v>
      </c>
      <c r="E34" s="478">
        <v>20570</v>
      </c>
      <c r="F34" s="478">
        <v>20570</v>
      </c>
      <c r="G34" s="479" t="s">
        <v>364</v>
      </c>
      <c r="H34" s="480" t="s">
        <v>375</v>
      </c>
      <c r="I34" s="481" t="s">
        <v>365</v>
      </c>
      <c r="J34" s="482">
        <v>19412.03</v>
      </c>
      <c r="K34" s="483">
        <v>11898</v>
      </c>
      <c r="L34" s="482">
        <f t="shared" si="0"/>
        <v>19412.03</v>
      </c>
      <c r="M34" s="484" t="s">
        <v>111</v>
      </c>
    </row>
    <row r="35" spans="1:14" s="377" customFormat="1" x14ac:dyDescent="0.25">
      <c r="A35" s="428">
        <v>22</v>
      </c>
      <c r="B35" s="429" t="s">
        <v>333</v>
      </c>
      <c r="C35" s="428">
        <v>1</v>
      </c>
      <c r="D35" s="430">
        <v>5000</v>
      </c>
      <c r="E35" s="431">
        <v>6050</v>
      </c>
      <c r="F35" s="431">
        <v>6050</v>
      </c>
      <c r="G35" s="399"/>
      <c r="H35" s="400"/>
      <c r="I35" s="401"/>
      <c r="J35" s="402"/>
      <c r="K35" s="432"/>
      <c r="L35" s="402"/>
      <c r="M35" s="403" t="s">
        <v>381</v>
      </c>
    </row>
    <row r="36" spans="1:14" s="377" customFormat="1" x14ac:dyDescent="0.25">
      <c r="A36" s="428">
        <v>23</v>
      </c>
      <c r="B36" s="429" t="s">
        <v>334</v>
      </c>
      <c r="C36" s="428">
        <v>1</v>
      </c>
      <c r="D36" s="430">
        <v>3900</v>
      </c>
      <c r="E36" s="431">
        <v>4719</v>
      </c>
      <c r="F36" s="431">
        <v>4719</v>
      </c>
      <c r="G36" s="399"/>
      <c r="H36" s="400"/>
      <c r="I36" s="401"/>
      <c r="J36" s="402"/>
      <c r="K36" s="432"/>
      <c r="L36" s="402"/>
      <c r="M36" s="403" t="s">
        <v>381</v>
      </c>
    </row>
    <row r="37" spans="1:14" s="377" customFormat="1" ht="30" x14ac:dyDescent="0.25">
      <c r="A37" s="428">
        <v>24</v>
      </c>
      <c r="B37" s="474" t="s">
        <v>335</v>
      </c>
      <c r="C37" s="475">
        <v>2</v>
      </c>
      <c r="D37" s="485">
        <v>45000</v>
      </c>
      <c r="E37" s="478">
        <v>54450</v>
      </c>
      <c r="F37" s="478">
        <v>108900</v>
      </c>
      <c r="G37" s="479" t="s">
        <v>366</v>
      </c>
      <c r="H37" s="480" t="s">
        <v>376</v>
      </c>
      <c r="I37" s="481" t="s">
        <v>367</v>
      </c>
      <c r="J37" s="482">
        <v>91555.86</v>
      </c>
      <c r="K37" s="483">
        <v>11774</v>
      </c>
      <c r="L37" s="482">
        <f t="shared" si="0"/>
        <v>91555.86</v>
      </c>
      <c r="M37" s="484" t="s">
        <v>111</v>
      </c>
    </row>
    <row r="38" spans="1:14" x14ac:dyDescent="0.25">
      <c r="A38" s="408"/>
      <c r="B38" s="389"/>
      <c r="C38" s="408"/>
      <c r="D38" s="386"/>
      <c r="E38" s="386"/>
      <c r="F38" s="386"/>
      <c r="G38" s="409"/>
      <c r="H38" s="383"/>
      <c r="I38" s="384"/>
      <c r="J38" s="385"/>
      <c r="K38" s="386"/>
      <c r="L38" s="385"/>
      <c r="M38" s="389"/>
    </row>
    <row r="39" spans="1:14" s="376" customFormat="1" x14ac:dyDescent="0.25">
      <c r="A39" s="408"/>
      <c r="B39" s="410"/>
      <c r="C39" s="411"/>
      <c r="D39" s="386"/>
      <c r="E39" s="386"/>
      <c r="F39" s="386"/>
      <c r="G39" s="409"/>
      <c r="H39" s="383"/>
      <c r="I39" s="384"/>
      <c r="J39" s="385"/>
      <c r="K39" s="386"/>
      <c r="L39" s="385"/>
      <c r="M39" s="389"/>
      <c r="N39"/>
    </row>
    <row r="40" spans="1:14" s="376" customFormat="1" x14ac:dyDescent="0.25">
      <c r="A40" s="408"/>
      <c r="B40" s="412" t="s">
        <v>82</v>
      </c>
      <c r="C40" s="97">
        <v>991075</v>
      </c>
      <c r="D40" s="386"/>
      <c r="E40" s="386"/>
      <c r="F40" s="386"/>
      <c r="G40" s="409"/>
      <c r="H40" s="383"/>
      <c r="I40" s="384"/>
      <c r="J40" s="385"/>
      <c r="K40" s="386"/>
      <c r="L40" s="385"/>
      <c r="M40" s="389"/>
      <c r="N40"/>
    </row>
    <row r="41" spans="1:14" s="376" customFormat="1" x14ac:dyDescent="0.25">
      <c r="A41" s="408"/>
      <c r="B41" s="412"/>
      <c r="C41" s="97"/>
      <c r="D41" s="386"/>
      <c r="E41" s="386"/>
      <c r="F41" s="386"/>
      <c r="G41" s="409"/>
      <c r="H41" s="383"/>
      <c r="I41" s="384"/>
      <c r="J41" s="385"/>
      <c r="K41" s="386"/>
      <c r="L41" s="385"/>
      <c r="M41" s="389"/>
      <c r="N41"/>
    </row>
    <row r="42" spans="1:14" s="376" customFormat="1" x14ac:dyDescent="0.25">
      <c r="A42" s="408"/>
      <c r="B42" s="413" t="s">
        <v>83</v>
      </c>
      <c r="C42" s="82">
        <f>J3</f>
        <v>11904.22</v>
      </c>
      <c r="D42" s="386"/>
      <c r="E42" s="386"/>
      <c r="F42" s="386"/>
      <c r="G42" s="409"/>
      <c r="H42" s="383"/>
      <c r="I42" s="384"/>
      <c r="J42" s="385"/>
      <c r="K42" s="386"/>
      <c r="L42" s="385"/>
      <c r="M42" s="389"/>
      <c r="N42"/>
    </row>
    <row r="43" spans="1:14" s="376" customFormat="1" ht="30" x14ac:dyDescent="0.25">
      <c r="A43" s="408"/>
      <c r="B43" s="413" t="s">
        <v>380</v>
      </c>
      <c r="C43" s="352">
        <f>ROUNDUP(J4+J5+J6+J7+J8,0)</f>
        <v>1277647</v>
      </c>
      <c r="D43" s="386"/>
      <c r="E43" s="386"/>
      <c r="F43" s="386"/>
      <c r="G43" s="409"/>
      <c r="H43" s="383"/>
      <c r="I43" s="384"/>
      <c r="J43" s="385"/>
      <c r="K43" s="386"/>
      <c r="L43" s="385"/>
      <c r="M43" s="389"/>
      <c r="N43"/>
    </row>
    <row r="44" spans="1:14" s="376" customFormat="1" x14ac:dyDescent="0.25">
      <c r="A44" s="408"/>
      <c r="B44" s="412"/>
      <c r="C44" s="82"/>
      <c r="D44" s="386"/>
      <c r="E44" s="386"/>
      <c r="F44" s="386"/>
      <c r="G44" s="409"/>
      <c r="H44" s="383"/>
      <c r="I44" s="384"/>
      <c r="J44" s="385"/>
      <c r="K44" s="386"/>
      <c r="L44" s="385"/>
      <c r="M44" s="389"/>
      <c r="N44"/>
    </row>
  </sheetData>
  <mergeCells count="3">
    <mergeCell ref="G10:L10"/>
    <mergeCell ref="G11:J11"/>
    <mergeCell ref="K11:L11"/>
  </mergeCells>
  <pageMargins left="0.7" right="0.7" top="0.75" bottom="0.75" header="0.3" footer="0.3"/>
  <pageSetup paperSize="9" scale="41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999A8-2A25-4494-AA88-8636A90B4DAF}">
  <sheetPr>
    <tabColor rgb="FF00B0F0"/>
  </sheetPr>
  <dimension ref="A1:J36"/>
  <sheetViews>
    <sheetView topLeftCell="A15" zoomScaleNormal="100" workbookViewId="0">
      <selection activeCell="A34" sqref="A34"/>
    </sheetView>
  </sheetViews>
  <sheetFormatPr defaultColWidth="9.140625" defaultRowHeight="15" x14ac:dyDescent="0.25"/>
  <cols>
    <col min="1" max="1" width="57.7109375" style="28" customWidth="1"/>
    <col min="2" max="2" width="14.28515625" style="261" customWidth="1"/>
    <col min="3" max="3" width="16.85546875" style="28" customWidth="1"/>
    <col min="4" max="5" width="14.140625" style="28" customWidth="1"/>
    <col min="6" max="6" width="15.28515625" style="28" customWidth="1"/>
    <col min="7" max="7" width="14.28515625" style="185" customWidth="1"/>
    <col min="8" max="8" width="11.42578125" style="28" customWidth="1"/>
    <col min="9" max="9" width="14.140625" style="28" customWidth="1"/>
    <col min="10" max="10" width="30.28515625" style="28" customWidth="1"/>
    <col min="11" max="13" width="10" style="28" bestFit="1" customWidth="1"/>
    <col min="14" max="16384" width="9.140625" style="28"/>
  </cols>
  <sheetData>
    <row r="1" spans="1:10" ht="15.75" x14ac:dyDescent="0.25">
      <c r="A1" s="9"/>
      <c r="B1" s="184"/>
      <c r="C1" s="9"/>
      <c r="D1" s="9"/>
      <c r="E1" s="9"/>
      <c r="H1" s="9"/>
      <c r="I1" s="9"/>
      <c r="J1" s="31" t="s">
        <v>605</v>
      </c>
    </row>
    <row r="2" spans="1:10" ht="63" x14ac:dyDescent="0.25">
      <c r="A2" s="9" t="s">
        <v>208</v>
      </c>
      <c r="B2" s="184"/>
      <c r="C2" s="9"/>
      <c r="D2" s="9"/>
      <c r="E2" s="9"/>
      <c r="F2" s="9"/>
      <c r="G2" s="186"/>
      <c r="H2" s="9"/>
      <c r="I2" s="9"/>
      <c r="J2" s="9" t="s">
        <v>107</v>
      </c>
    </row>
    <row r="3" spans="1:10" ht="15.75" x14ac:dyDescent="0.25">
      <c r="A3" s="9"/>
      <c r="B3" s="184"/>
      <c r="C3" s="9"/>
      <c r="D3" s="9"/>
      <c r="E3" s="9"/>
      <c r="F3" s="65" t="s">
        <v>81</v>
      </c>
      <c r="G3" s="66">
        <f>G17</f>
        <v>11331.24</v>
      </c>
      <c r="H3" s="9"/>
      <c r="I3" s="9"/>
      <c r="J3" s="10"/>
    </row>
    <row r="4" spans="1:10" ht="15.75" x14ac:dyDescent="0.25">
      <c r="A4" s="9"/>
      <c r="B4" s="184"/>
      <c r="C4" s="9"/>
      <c r="D4" s="9"/>
      <c r="E4" s="9"/>
      <c r="F4" s="62" t="s">
        <v>100</v>
      </c>
      <c r="G4" s="59">
        <f>G15+G16+G25</f>
        <v>135176.85</v>
      </c>
      <c r="H4" s="9"/>
      <c r="I4" s="9"/>
      <c r="J4" s="10"/>
    </row>
    <row r="5" spans="1:10" ht="15.75" x14ac:dyDescent="0.25">
      <c r="A5" s="9"/>
      <c r="B5" s="184"/>
      <c r="C5" s="9"/>
      <c r="D5" s="9"/>
      <c r="E5" s="9"/>
      <c r="F5" s="63" t="s">
        <v>103</v>
      </c>
      <c r="G5" s="64">
        <f>G21+G26</f>
        <v>5813.26</v>
      </c>
      <c r="H5" s="9"/>
      <c r="I5" s="9"/>
      <c r="J5" s="10"/>
    </row>
    <row r="6" spans="1:10" ht="15.75" x14ac:dyDescent="0.25">
      <c r="A6" s="9"/>
      <c r="B6" s="184"/>
      <c r="C6" s="9"/>
      <c r="D6" s="9"/>
      <c r="E6" s="9"/>
      <c r="F6" s="60" t="s">
        <v>122</v>
      </c>
      <c r="G6" s="61">
        <f>G19</f>
        <v>12046.76</v>
      </c>
      <c r="H6" s="9"/>
      <c r="I6" s="9"/>
      <c r="J6" s="10"/>
    </row>
    <row r="7" spans="1:10" ht="15.75" x14ac:dyDescent="0.25">
      <c r="A7" s="9"/>
      <c r="B7" s="184"/>
      <c r="C7" s="9"/>
      <c r="D7" s="9"/>
      <c r="E7" s="9"/>
      <c r="F7" s="187" t="s">
        <v>126</v>
      </c>
      <c r="G7" s="95">
        <f>G20+G22</f>
        <v>2793.5299999999997</v>
      </c>
      <c r="H7" s="9"/>
      <c r="I7" s="9"/>
      <c r="J7" s="10"/>
    </row>
    <row r="8" spans="1:10" ht="15.75" x14ac:dyDescent="0.25">
      <c r="A8" s="9"/>
      <c r="B8" s="184"/>
      <c r="C8" s="9"/>
      <c r="D8" s="9"/>
      <c r="E8" s="9"/>
      <c r="F8" s="98" t="s">
        <v>257</v>
      </c>
      <c r="G8" s="96">
        <f>G23</f>
        <v>880.28</v>
      </c>
      <c r="H8" s="9"/>
      <c r="I8" s="9"/>
      <c r="J8" s="10"/>
    </row>
    <row r="9" spans="1:10" ht="18.75" x14ac:dyDescent="0.25">
      <c r="A9" s="635" t="s">
        <v>209</v>
      </c>
      <c r="B9" s="635"/>
      <c r="C9" s="636"/>
      <c r="D9" s="636"/>
      <c r="E9" s="636"/>
      <c r="F9" s="636"/>
      <c r="G9" s="636"/>
      <c r="H9" s="636"/>
      <c r="I9" s="636"/>
      <c r="J9" s="637"/>
    </row>
    <row r="10" spans="1:10" ht="15.75" x14ac:dyDescent="0.25">
      <c r="A10" s="638" t="s">
        <v>48</v>
      </c>
      <c r="B10" s="639"/>
      <c r="C10" s="640"/>
      <c r="D10" s="638" t="s">
        <v>47</v>
      </c>
      <c r="E10" s="639"/>
      <c r="F10" s="639"/>
      <c r="G10" s="639"/>
      <c r="H10" s="639"/>
      <c r="I10" s="639"/>
      <c r="J10" s="640"/>
    </row>
    <row r="11" spans="1:10" ht="15.75" x14ac:dyDescent="0.25">
      <c r="A11" s="641" t="s">
        <v>49</v>
      </c>
      <c r="B11" s="641" t="s">
        <v>50</v>
      </c>
      <c r="C11" s="641" t="s">
        <v>51</v>
      </c>
      <c r="D11" s="638" t="s">
        <v>52</v>
      </c>
      <c r="E11" s="639"/>
      <c r="F11" s="639"/>
      <c r="G11" s="640"/>
      <c r="H11" s="643" t="s">
        <v>53</v>
      </c>
      <c r="I11" s="644"/>
      <c r="J11" s="641" t="s">
        <v>54</v>
      </c>
    </row>
    <row r="12" spans="1:10" ht="31.5" x14ac:dyDescent="0.25">
      <c r="A12" s="642"/>
      <c r="B12" s="642"/>
      <c r="C12" s="642"/>
      <c r="D12" s="88" t="s">
        <v>55</v>
      </c>
      <c r="E12" s="88" t="s">
        <v>56</v>
      </c>
      <c r="F12" s="88" t="s">
        <v>57</v>
      </c>
      <c r="G12" s="188" t="s">
        <v>58</v>
      </c>
      <c r="H12" s="88" t="s">
        <v>4</v>
      </c>
      <c r="I12" s="88" t="s">
        <v>0</v>
      </c>
      <c r="J12" s="642"/>
    </row>
    <row r="13" spans="1:10" ht="15.75" x14ac:dyDescent="0.25">
      <c r="A13" s="189" t="s">
        <v>6</v>
      </c>
      <c r="B13" s="190"/>
      <c r="C13" s="191">
        <f>SUM(C14:C25)</f>
        <v>302730.2</v>
      </c>
      <c r="D13" s="190"/>
      <c r="E13" s="190"/>
      <c r="F13" s="190"/>
      <c r="G13" s="192">
        <f>SUM(G14:G26)</f>
        <v>168041.91999999998</v>
      </c>
      <c r="H13" s="190"/>
      <c r="I13" s="192">
        <f>SUM(I14:I26)</f>
        <v>168041.91999999998</v>
      </c>
      <c r="J13" s="190"/>
    </row>
    <row r="14" spans="1:10" s="200" customFormat="1" ht="14.25" x14ac:dyDescent="0.2">
      <c r="A14" s="193" t="s">
        <v>210</v>
      </c>
      <c r="B14" s="194"/>
      <c r="C14" s="195"/>
      <c r="D14" s="196"/>
      <c r="E14" s="196"/>
      <c r="F14" s="196"/>
      <c r="G14" s="197"/>
      <c r="H14" s="198"/>
      <c r="I14" s="197"/>
      <c r="J14" s="199"/>
    </row>
    <row r="15" spans="1:10" s="200" customFormat="1" ht="38.25" x14ac:dyDescent="0.25">
      <c r="A15" s="201" t="s">
        <v>211</v>
      </c>
      <c r="B15" s="202">
        <v>1</v>
      </c>
      <c r="C15" s="203">
        <v>166950</v>
      </c>
      <c r="D15" s="202" t="s">
        <v>212</v>
      </c>
      <c r="E15" s="204" t="s">
        <v>121</v>
      </c>
      <c r="F15" s="202" t="s">
        <v>213</v>
      </c>
      <c r="G15" s="203">
        <v>112577.06</v>
      </c>
      <c r="H15" s="202" t="s">
        <v>214</v>
      </c>
      <c r="I15" s="203">
        <v>112577.06</v>
      </c>
      <c r="J15" s="269" t="s">
        <v>215</v>
      </c>
    </row>
    <row r="16" spans="1:10" s="12" customFormat="1" x14ac:dyDescent="0.25">
      <c r="A16" s="201" t="s">
        <v>216</v>
      </c>
      <c r="B16" s="202">
        <v>1</v>
      </c>
      <c r="C16" s="205">
        <v>45560</v>
      </c>
      <c r="D16" s="206" t="s">
        <v>217</v>
      </c>
      <c r="E16" s="207" t="s">
        <v>102</v>
      </c>
      <c r="F16" s="206" t="s">
        <v>218</v>
      </c>
      <c r="G16" s="205">
        <v>14131.48</v>
      </c>
      <c r="H16" s="208" t="s">
        <v>219</v>
      </c>
      <c r="I16" s="205">
        <v>14131.48</v>
      </c>
      <c r="J16" s="269" t="s">
        <v>118</v>
      </c>
    </row>
    <row r="17" spans="1:10" x14ac:dyDescent="0.25">
      <c r="A17" s="209" t="s">
        <v>220</v>
      </c>
      <c r="B17" s="210">
        <v>150</v>
      </c>
      <c r="C17" s="211">
        <v>22800</v>
      </c>
      <c r="D17" s="212" t="s">
        <v>221</v>
      </c>
      <c r="E17" s="212" t="s">
        <v>222</v>
      </c>
      <c r="F17" s="212" t="s">
        <v>223</v>
      </c>
      <c r="G17" s="211">
        <v>11331.24</v>
      </c>
      <c r="H17" s="213" t="s">
        <v>224</v>
      </c>
      <c r="I17" s="211">
        <v>11331.24</v>
      </c>
      <c r="J17" s="270" t="s">
        <v>118</v>
      </c>
    </row>
    <row r="18" spans="1:10" x14ac:dyDescent="0.2">
      <c r="A18" s="214" t="s">
        <v>225</v>
      </c>
      <c r="B18" s="215"/>
      <c r="C18" s="216"/>
      <c r="D18" s="217"/>
      <c r="E18" s="217"/>
      <c r="F18" s="217"/>
      <c r="G18" s="218"/>
      <c r="H18" s="219"/>
      <c r="I18" s="218"/>
      <c r="J18" s="271"/>
    </row>
    <row r="19" spans="1:10" x14ac:dyDescent="0.2">
      <c r="A19" s="220" t="s">
        <v>226</v>
      </c>
      <c r="B19" s="221">
        <v>1</v>
      </c>
      <c r="C19" s="222">
        <v>6050</v>
      </c>
      <c r="D19" s="223" t="s">
        <v>227</v>
      </c>
      <c r="E19" s="224" t="s">
        <v>228</v>
      </c>
      <c r="F19" s="223" t="s">
        <v>229</v>
      </c>
      <c r="G19" s="225">
        <v>12046.76</v>
      </c>
      <c r="H19" s="226" t="s">
        <v>230</v>
      </c>
      <c r="I19" s="225">
        <v>12046.76</v>
      </c>
      <c r="J19" s="227" t="s">
        <v>134</v>
      </c>
    </row>
    <row r="20" spans="1:10" x14ac:dyDescent="0.2">
      <c r="A20" s="228" t="s">
        <v>231</v>
      </c>
      <c r="B20" s="229">
        <v>6</v>
      </c>
      <c r="C20" s="230">
        <v>3630</v>
      </c>
      <c r="D20" s="231" t="s">
        <v>232</v>
      </c>
      <c r="E20" s="232">
        <v>44746</v>
      </c>
      <c r="F20" s="231" t="s">
        <v>229</v>
      </c>
      <c r="G20" s="233">
        <v>2206.6799999999998</v>
      </c>
      <c r="H20" s="234" t="s">
        <v>233</v>
      </c>
      <c r="I20" s="233">
        <v>2206.6799999999998</v>
      </c>
      <c r="J20" s="272" t="s">
        <v>255</v>
      </c>
    </row>
    <row r="21" spans="1:10" x14ac:dyDescent="0.2">
      <c r="A21" s="235" t="s">
        <v>234</v>
      </c>
      <c r="B21" s="236">
        <v>3</v>
      </c>
      <c r="C21" s="237">
        <v>3630</v>
      </c>
      <c r="D21" s="238" t="s">
        <v>235</v>
      </c>
      <c r="E21" s="239" t="s">
        <v>236</v>
      </c>
      <c r="F21" s="238" t="s">
        <v>229</v>
      </c>
      <c r="G21" s="240">
        <v>2183.9899999999998</v>
      </c>
      <c r="H21" s="241" t="s">
        <v>237</v>
      </c>
      <c r="I21" s="240">
        <v>2183.9899999999998</v>
      </c>
      <c r="J21" s="242" t="s">
        <v>238</v>
      </c>
    </row>
    <row r="22" spans="1:10" ht="25.5" x14ac:dyDescent="0.2">
      <c r="A22" s="714" t="s">
        <v>239</v>
      </c>
      <c r="B22" s="266">
        <v>3</v>
      </c>
      <c r="C22" s="716">
        <v>2540</v>
      </c>
      <c r="D22" s="262">
        <v>6722003509</v>
      </c>
      <c r="E22" s="262" t="s">
        <v>253</v>
      </c>
      <c r="F22" s="262" t="s">
        <v>250</v>
      </c>
      <c r="G22" s="263">
        <v>586.85</v>
      </c>
      <c r="H22" s="264" t="s">
        <v>251</v>
      </c>
      <c r="I22" s="263">
        <v>586.85</v>
      </c>
      <c r="J22" s="267" t="s">
        <v>111</v>
      </c>
    </row>
    <row r="23" spans="1:10" ht="25.5" x14ac:dyDescent="0.2">
      <c r="A23" s="715"/>
      <c r="B23" s="268">
        <v>2</v>
      </c>
      <c r="C23" s="717"/>
      <c r="D23" s="262">
        <v>6722031209</v>
      </c>
      <c r="E23" s="262" t="s">
        <v>199</v>
      </c>
      <c r="F23" s="262" t="s">
        <v>250</v>
      </c>
      <c r="G23" s="263">
        <v>880.28</v>
      </c>
      <c r="H23" s="264" t="s">
        <v>252</v>
      </c>
      <c r="I23" s="263">
        <v>880.28</v>
      </c>
      <c r="J23" s="267" t="s">
        <v>111</v>
      </c>
    </row>
    <row r="24" spans="1:10" x14ac:dyDescent="0.2">
      <c r="A24" s="214" t="s">
        <v>240</v>
      </c>
      <c r="B24" s="215"/>
      <c r="C24" s="216"/>
      <c r="D24" s="217"/>
      <c r="E24" s="217"/>
      <c r="F24" s="217"/>
      <c r="G24" s="243"/>
      <c r="H24" s="219"/>
      <c r="I24" s="243"/>
      <c r="J24" s="244"/>
    </row>
    <row r="25" spans="1:10" ht="15.75" customHeight="1" x14ac:dyDescent="0.2">
      <c r="A25" s="709" t="s">
        <v>241</v>
      </c>
      <c r="B25" s="710">
        <v>1</v>
      </c>
      <c r="C25" s="711">
        <v>51570.2</v>
      </c>
      <c r="D25" s="245" t="s">
        <v>242</v>
      </c>
      <c r="E25" s="246" t="s">
        <v>243</v>
      </c>
      <c r="F25" s="712" t="s">
        <v>244</v>
      </c>
      <c r="G25" s="247">
        <v>8468.31</v>
      </c>
      <c r="H25" s="248" t="s">
        <v>245</v>
      </c>
      <c r="I25" s="247">
        <v>8468.31</v>
      </c>
      <c r="J25" s="242" t="s">
        <v>238</v>
      </c>
    </row>
    <row r="26" spans="1:10" x14ac:dyDescent="0.2">
      <c r="A26" s="709"/>
      <c r="B26" s="710"/>
      <c r="C26" s="711"/>
      <c r="D26" s="249" t="s">
        <v>246</v>
      </c>
      <c r="E26" s="250" t="s">
        <v>247</v>
      </c>
      <c r="F26" s="713"/>
      <c r="G26" s="251">
        <v>3629.27</v>
      </c>
      <c r="H26" s="252" t="s">
        <v>248</v>
      </c>
      <c r="I26" s="251">
        <v>3629.27</v>
      </c>
      <c r="J26" s="242" t="s">
        <v>238</v>
      </c>
    </row>
    <row r="27" spans="1:10" x14ac:dyDescent="0.2">
      <c r="A27" s="253"/>
      <c r="B27" s="254"/>
      <c r="C27" s="255"/>
      <c r="D27" s="256"/>
      <c r="E27" s="256"/>
      <c r="F27" s="256"/>
      <c r="G27" s="257"/>
      <c r="H27" s="258"/>
      <c r="I27" s="257"/>
      <c r="J27" s="259"/>
    </row>
    <row r="29" spans="1:10" ht="15.75" x14ac:dyDescent="0.25">
      <c r="A29" s="28" t="s">
        <v>82</v>
      </c>
      <c r="B29" s="26">
        <v>0</v>
      </c>
    </row>
    <row r="30" spans="1:10" ht="15.75" x14ac:dyDescent="0.25">
      <c r="A30" s="28" t="s">
        <v>83</v>
      </c>
      <c r="B30" s="9">
        <v>0</v>
      </c>
    </row>
    <row r="31" spans="1:10" ht="15.75" x14ac:dyDescent="0.25">
      <c r="A31" s="27" t="s">
        <v>120</v>
      </c>
      <c r="B31" s="260">
        <v>90819</v>
      </c>
    </row>
    <row r="32" spans="1:10" ht="15.75" x14ac:dyDescent="0.25">
      <c r="A32" s="27" t="s">
        <v>119</v>
      </c>
      <c r="B32" s="26">
        <f>47221</f>
        <v>47221</v>
      </c>
    </row>
    <row r="33" spans="1:2" ht="15.75" x14ac:dyDescent="0.25">
      <c r="A33" s="27" t="s">
        <v>249</v>
      </c>
      <c r="B33" s="260">
        <f>ROUNDUP(G21+G25+G26,0)</f>
        <v>14282</v>
      </c>
    </row>
    <row r="34" spans="1:2" ht="15.75" x14ac:dyDescent="0.25">
      <c r="A34" s="27" t="s">
        <v>133</v>
      </c>
      <c r="B34" s="260">
        <f>ROUNDUP(G6,0)</f>
        <v>12047</v>
      </c>
    </row>
    <row r="35" spans="1:2" ht="15.75" x14ac:dyDescent="0.25">
      <c r="A35" s="27" t="s">
        <v>254</v>
      </c>
      <c r="B35" s="260">
        <f>ROUNDUP(G20,0)</f>
        <v>2207</v>
      </c>
    </row>
    <row r="36" spans="1:2" ht="30" x14ac:dyDescent="0.25">
      <c r="A36" s="27" t="s">
        <v>256</v>
      </c>
      <c r="B36" s="265">
        <f>ROUNDUP(G22+G23,0)</f>
        <v>1468</v>
      </c>
    </row>
  </sheetData>
  <mergeCells count="15">
    <mergeCell ref="A9:J9"/>
    <mergeCell ref="A10:C10"/>
    <mergeCell ref="D10:J10"/>
    <mergeCell ref="A11:A12"/>
    <mergeCell ref="B11:B12"/>
    <mergeCell ref="C11:C12"/>
    <mergeCell ref="D11:G11"/>
    <mergeCell ref="H11:I11"/>
    <mergeCell ref="J11:J12"/>
    <mergeCell ref="A25:A26"/>
    <mergeCell ref="B25:B26"/>
    <mergeCell ref="C25:C26"/>
    <mergeCell ref="F25:F26"/>
    <mergeCell ref="A22:A23"/>
    <mergeCell ref="C22:C23"/>
  </mergeCells>
  <pageMargins left="0.7" right="0.7" top="0.75" bottom="0.75" header="0.3" footer="0.3"/>
  <pageSetup paperSize="9" scale="4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Kopsavilkums</vt:lpstr>
      <vt:lpstr>R.2.sl_799</vt:lpstr>
      <vt:lpstr>Jelg_799</vt:lpstr>
      <vt:lpstr>Jekabp_899</vt:lpstr>
      <vt:lpstr>Liepāj_899</vt:lpstr>
      <vt:lpstr>R.2.sl_899</vt:lpstr>
      <vt:lpstr>Jelg_799!Print_Area</vt:lpstr>
      <vt:lpstr>Kopsavilkums!Print_Area</vt:lpstr>
    </vt:vector>
  </TitlesOfParts>
  <Company>NVD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Baiba Dreimane</dc:creator>
  <cp:lastModifiedBy>Lāsma Zandberga</cp:lastModifiedBy>
  <cp:lastPrinted>2022-09-28T10:58:11Z</cp:lastPrinted>
  <dcterms:created xsi:type="dcterms:W3CDTF">2021-01-07T07:33:46Z</dcterms:created>
  <dcterms:modified xsi:type="dcterms:W3CDTF">2022-12-01T07:21:01Z</dcterms:modified>
</cp:coreProperties>
</file>