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KasparsCipruss\OneDrive - LBS\Desktop\"/>
    </mc:Choice>
  </mc:AlternateContent>
  <xr:revisionPtr revIDLastSave="0" documentId="8_{440C2691-DA6C-4830-A568-8EE190B9F713}" xr6:coauthVersionLast="47" xr6:coauthVersionMax="47" xr10:uidLastSave="{00000000-0000-0000-0000-000000000000}"/>
  <bookViews>
    <workbookView xWindow="-110" yWindow="-110" windowWidth="19420" windowHeight="11500" tabRatio="693" xr2:uid="{00000000-000D-0000-FFFF-FFFF00000000}"/>
  </bookViews>
  <sheets>
    <sheet name="U16_SIEV" sheetId="11" r:id="rId1"/>
    <sheet name="U17_SIEV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9" i="11" l="1"/>
  <c r="E40" i="11"/>
  <c r="E26" i="10"/>
  <c r="E23" i="10"/>
  <c r="E22" i="10"/>
  <c r="E21" i="10"/>
  <c r="E19" i="10"/>
  <c r="E17" i="10"/>
  <c r="E16" i="10"/>
  <c r="E14" i="10"/>
  <c r="E12" i="10"/>
  <c r="E11" i="10"/>
  <c r="E9" i="10"/>
  <c r="E8" i="10"/>
  <c r="E7" i="10"/>
  <c r="E44" i="11"/>
  <c r="E43" i="11"/>
  <c r="E42" i="11"/>
  <c r="E36" i="11"/>
  <c r="E34" i="11"/>
  <c r="E32" i="11"/>
  <c r="E31" i="11"/>
  <c r="E30" i="11"/>
  <c r="E29" i="11"/>
  <c r="E28" i="11"/>
  <c r="E24" i="11"/>
  <c r="E20" i="11"/>
  <c r="E18" i="11"/>
  <c r="E16" i="11"/>
  <c r="E15" i="11"/>
  <c r="E14" i="11"/>
  <c r="E8" i="11"/>
  <c r="E7" i="11"/>
  <c r="E51" i="11" l="1"/>
  <c r="E46" i="11"/>
  <c r="E38" i="11"/>
  <c r="E33" i="11"/>
  <c r="E27" i="11"/>
  <c r="E23" i="11"/>
  <c r="E19" i="11"/>
  <c r="E17" i="11"/>
  <c r="E13" i="11"/>
  <c r="E6" i="11"/>
  <c r="E32" i="10"/>
  <c r="E28" i="10"/>
  <c r="E25" i="10"/>
  <c r="E20" i="10"/>
  <c r="E15" i="10"/>
  <c r="E10" i="10"/>
  <c r="E6" i="10"/>
  <c r="E36" i="10" l="1"/>
  <c r="E56" i="11"/>
</calcChain>
</file>

<file path=xl/sharedStrings.xml><?xml version="1.0" encoding="utf-8"?>
<sst xmlns="http://schemas.openxmlformats.org/spreadsheetml/2006/main" count="168" uniqueCount="127">
  <si>
    <t>Plānotie</t>
  </si>
  <si>
    <t>Medicīna un Pārbaudes</t>
  </si>
  <si>
    <t>Kopā</t>
  </si>
  <si>
    <t>1</t>
  </si>
  <si>
    <t>2</t>
  </si>
  <si>
    <t>3</t>
  </si>
  <si>
    <t>4</t>
  </si>
  <si>
    <t>5</t>
  </si>
  <si>
    <t>6</t>
  </si>
  <si>
    <t>7</t>
  </si>
  <si>
    <t>Citi izdevumi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</si>
  <si>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</si>
  <si>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</si>
  <si>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</si>
  <si>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</si>
  <si>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</si>
  <si>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</si>
  <si>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</si>
  <si>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</si>
  <si>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</si>
  <si>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</si>
  <si>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3.1</t>
  </si>
  <si>
    <t>3.2</t>
  </si>
  <si>
    <t>3.3</t>
  </si>
  <si>
    <t>4.1</t>
  </si>
  <si>
    <t>4.2</t>
  </si>
  <si>
    <t>8</t>
  </si>
  <si>
    <t>Spēļu video iegāde</t>
  </si>
  <si>
    <t>Apdrošināšana</t>
  </si>
  <si>
    <t>Treniņu nometne, gatavošanās (4 nedēļas)</t>
  </si>
  <si>
    <t>Transports (autobuss)</t>
  </si>
  <si>
    <t>Balvas (Kausi, medaļas)</t>
  </si>
  <si>
    <t>Ekipējums ( 20 personas x 50 EUR)</t>
  </si>
  <si>
    <t>Fizio atalgojums (4 dienas x 125 EUR)</t>
  </si>
  <si>
    <t>sporta bāzes īre, basketbola zāle ( 55 EUR/h x 6 treniņi x 1,5h)</t>
  </si>
  <si>
    <t>Treniņi - Ziemas nometne (28.12.2025.-03.01.2026.)</t>
  </si>
  <si>
    <t>ēdināšana (20 personas x  10 ēdienreizes x 8 EUR)</t>
  </si>
  <si>
    <t>Budžeta postenis 01.10.2025.-30.09.2026.</t>
  </si>
  <si>
    <t>U-16 SIEV IZLASE 2026</t>
  </si>
  <si>
    <t>Latvijas U-16 meiteņu izlases  Baltijas kauss turnīra rīkošana</t>
  </si>
  <si>
    <t>Spēļu izmaksas (2 spēles x 400 EUR)</t>
  </si>
  <si>
    <t>izmitināšana (10 numuri x 55 EUR x 3 naktis)</t>
  </si>
  <si>
    <t>Dalības maksa (65 EUR*19 cilveki*11 dienas)</t>
  </si>
  <si>
    <t>Avio biļetes (288,64 EUR *19 cilvēki)</t>
  </si>
  <si>
    <t>Pārbaudes spēles Ārzemēs (2. spēles) Somija 22.07.-24.07.2026.</t>
  </si>
  <si>
    <t>Transports (avio izdevumi) (166,80 EUR x 18.personas)</t>
  </si>
  <si>
    <t>Transports KSSH - Lidosta - KSSH</t>
  </si>
  <si>
    <t>Pārbaudes spēles Ārzemēs (2. spēles) Čehija 05.08.-07.08.2026.</t>
  </si>
  <si>
    <t>Transports KSSH - Lidosta</t>
  </si>
  <si>
    <t>Veļas mazgāšana Čempionāta laikā</t>
  </si>
  <si>
    <t>Transports (avio izdevumi) (258,08 EUR x 18.personas)</t>
  </si>
  <si>
    <t>Transports KSSH-Lidosta_KSSH</t>
  </si>
  <si>
    <t>Dalības maksa (15 personas x 70 EUR x 3 naktis)</t>
  </si>
  <si>
    <t>Baltijas jūras kauss (02.01.-05.01.2026.)</t>
  </si>
  <si>
    <t>Pārbaudes spēles Latvijā (2.spēles) ar Ukrainu 16.07. un 20.07.</t>
  </si>
  <si>
    <t>Spēļu izmaksas (2 spēles x 200 EUR)</t>
  </si>
  <si>
    <t>7.1</t>
  </si>
  <si>
    <t>7.2</t>
  </si>
  <si>
    <t>7.3</t>
  </si>
  <si>
    <t>7.4</t>
  </si>
  <si>
    <t>9</t>
  </si>
  <si>
    <t>U-17 SIEV IZLASE 2026</t>
  </si>
  <si>
    <t>Dalība Pasaules Kausā (2026.gada vasara)</t>
  </si>
  <si>
    <t>5.1</t>
  </si>
  <si>
    <t>5.2</t>
  </si>
  <si>
    <t>Transporta izdevumi (3 dienas )</t>
  </si>
  <si>
    <t>Pārbaudes spēles Latvijā (2.spēles) Čehija 11.06.-12.06.2026.</t>
  </si>
  <si>
    <t>Pārbaudes spēles Ārzemēs Spānija, Kanārijas (3.spēles) 30.06.-07.07.2026.</t>
  </si>
  <si>
    <t>Transports (avio izdevumi) Madride - La Palma - Madride (332 EUR x 18.personas)</t>
  </si>
  <si>
    <t>Pārbaudes spēles Ārzemēs (2.spēles) Slovēnija 18.06.-21.06.2026.</t>
  </si>
  <si>
    <t>Transports (avio izdevumi) Rīga - Ljubljana - Rīga (388,32 EUR x 18.personas)</t>
  </si>
  <si>
    <t>Adrošināšana</t>
  </si>
  <si>
    <t>TV translācijas ( 6 spēles x 100 EUR)</t>
  </si>
  <si>
    <t xml:space="preserve">Transporta izdevumi </t>
  </si>
  <si>
    <t>4.3</t>
  </si>
  <si>
    <t>4.4</t>
  </si>
  <si>
    <t>6.1</t>
  </si>
  <si>
    <t>6.2</t>
  </si>
  <si>
    <t>6.3</t>
  </si>
  <si>
    <t>Apdrošināšana (11,88 EUR x 19 personas)</t>
  </si>
  <si>
    <t>Avio biļetes (328,29 EUR *19 personas)</t>
  </si>
  <si>
    <t>Veļas mazgāšana Čempionāta laikā. (102 kg x 8 EUR/kg)</t>
  </si>
  <si>
    <t>Latvijas izlases izlases izmitināšana (22 EUR x 15 naktis x 18 personas)</t>
  </si>
  <si>
    <t>Ēdināšana Latvijas izlasei (20 EUR x 15 dienas x 18 personas)</t>
  </si>
  <si>
    <t>sporta bāzes īre, basketbola zāle KSSH ( 60 EUR x 72H)</t>
  </si>
  <si>
    <t>Viesnīca  pretinieki Čehija  ( 2 naktis * 12 numuri x 75 EUR)</t>
  </si>
  <si>
    <t>Viesnīcas izdevumi Spānijā ( 83 EUR x 3 naktis x 18.personas)</t>
  </si>
  <si>
    <t>3.4</t>
  </si>
  <si>
    <t xml:space="preserve">Dalība Eiropas Čempionātā </t>
  </si>
  <si>
    <t>izmitināšana  Latvijas izlasei (22 EUR x 15 dienas x 16 personas)</t>
  </si>
  <si>
    <t>sporta bāzes īre, basketbola zāle KSSH (60 EUR x 85 h)</t>
  </si>
  <si>
    <t>Spēļu izmaksas (200 EUR x 6 spēles )</t>
  </si>
  <si>
    <t>Transports komandām</t>
  </si>
  <si>
    <t>Transports (avio izdevumi) Rīga - Madride - Rīga (383,89 EUR x 18.personas)</t>
  </si>
  <si>
    <t>5.3</t>
  </si>
  <si>
    <t>6.4</t>
  </si>
  <si>
    <t>6.5</t>
  </si>
  <si>
    <t>8.3</t>
  </si>
  <si>
    <t>8.1</t>
  </si>
  <si>
    <t>8.2</t>
  </si>
  <si>
    <t>8.4</t>
  </si>
  <si>
    <t>8.5</t>
  </si>
  <si>
    <t>8.6</t>
  </si>
  <si>
    <t>8.7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</si>
  <si>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</si>
  <si>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</si>
  <si>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</si>
  <si>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</si>
  <si>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</si>
  <si>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</si>
  <si>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</si>
  <si>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</si>
  <si>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</si>
  <si>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Viesnīca komandām (60 EUR x 3 naktis x 36 istabas)</t>
  </si>
  <si>
    <t>Ēdināšana komandām (atbilstoši faktiski saņemtajam rēķinam)</t>
  </si>
  <si>
    <t>Medicīna sagatavošanās laikā un eiropas čempionāts (zāles, teipi utt) (atbilstoši faktiski saņemtajam rēķinam)</t>
  </si>
  <si>
    <t>Atjaunošanās līdzekļi, (farmācija, uztura bagatinataji, utt) (atbilstoši faktiski saņemtajam rēķinam)</t>
  </si>
  <si>
    <t>Medicīnas izdevumi (operācija) (atbilstoši faktiski saņemtajam rēķinam)</t>
  </si>
  <si>
    <t>Medicīnas proceduras. (MRI, utt) (atbilstoši faktiski saņemtajam rēķinam)</t>
  </si>
  <si>
    <t>PEAK Ekipējums komandai (apdruka, utt) (atbilstoši faktiski saņemtajam rēķinam)</t>
  </si>
  <si>
    <t>PEAK ekipējums gamepach (atbilstoši faktiski saņemtajam rēķinam)</t>
  </si>
  <si>
    <t>Ekipējums - apavi (atbilstoši faktiski saņemtajam rēķinam)</t>
  </si>
  <si>
    <t>GB kods (atbilstoši faktiski saņemtajam rēķinam)</t>
  </si>
  <si>
    <t>Ēdināšana  pretinieki Čehija  (atbilstoši faktiski saņemtajam rēķinam)</t>
  </si>
  <si>
    <t>PEAK Ekipējums  Apdruka (atbilstoši faktiski saņemtajam rēķinam)</t>
  </si>
  <si>
    <t>GB kods analīzes veikšanai (atbilstoši faktiski saņemtajam rēķinam)</t>
  </si>
  <si>
    <t>sporta bāzes īre  (3dienas  x 100 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</si>
</sst>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2" x14ac:knownFonts="1">
    <font>
      <sz val="10"/>
      <name val="Verdana"/>
    </font>
    <font>
      <sz val="10"/>
      <name val="Verdana"/>
      <family val="2"/>
    </font>
    <font>
      <b/>
      <sz val="14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68">
    <xf numFmtId="0" fontId="0" fillId="0" borderId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4" xfId="0" applyFont="1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6" fillId="0" borderId="9" xfId="1" applyFont="1" applyBorder="1" applyAlignment="1">
      <alignment horizontal="center" vertical="center" wrapText="1"/>
    </xf>
    <xf numFmtId="164" fontId="7" fillId="0" borderId="8" xfId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164" fontId="4" fillId="0" borderId="16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  <xf numFmtId="49" fontId="7" fillId="0" borderId="3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4" fontId="5" fillId="0" borderId="8" xfId="1" applyFont="1" applyFill="1" applyBorder="1" applyAlignment="1">
      <alignment horizontal="center" vertical="center" wrapText="1"/>
    </xf>
    <xf numFmtId="164" fontId="7" fillId="0" borderId="8" xfId="1" applyFont="1" applyFill="1" applyBorder="1" applyAlignment="1">
      <alignment horizontal="center"/>
    </xf>
    <xf numFmtId="164" fontId="7" fillId="0" borderId="8" xfId="1" applyFont="1" applyFill="1" applyBorder="1" applyAlignment="1">
      <alignment horizontal="center" vertical="center" wrapText="1"/>
    </xf>
    <xf numFmtId="164" fontId="5" fillId="0" borderId="14" xfId="1" applyFont="1" applyFill="1" applyBorder="1" applyAlignment="1">
      <alignment horizontal="center" vertical="center" wrapText="1"/>
    </xf>
    <xf numFmtId="164" fontId="7" fillId="0" borderId="19" xfId="1" applyFont="1" applyFill="1" applyBorder="1" applyAlignment="1">
      <alignment horizontal="center"/>
    </xf>
    <xf numFmtId="164" fontId="7" fillId="0" borderId="13" xfId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164" fontId="5" fillId="2" borderId="14" xfId="1" applyFont="1" applyFill="1" applyBorder="1" applyAlignment="1">
      <alignment horizontal="center" vertical="center" wrapText="1"/>
    </xf>
    <xf numFmtId="0" fontId="0" fillId="2" borderId="0" xfId="0" applyFill="1"/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vertical="center" wrapText="1"/>
    </xf>
    <xf numFmtId="164" fontId="7" fillId="2" borderId="8" xfId="1" applyFont="1" applyFill="1" applyBorder="1" applyAlignment="1">
      <alignment horizontal="center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vertical="center" wrapText="1"/>
    </xf>
    <xf numFmtId="164" fontId="7" fillId="2" borderId="13" xfId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center" wrapText="1"/>
    </xf>
    <xf numFmtId="164" fontId="5" fillId="2" borderId="8" xfId="1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4" fontId="4" fillId="0" borderId="9" xfId="1" applyFont="1" applyBorder="1" applyAlignment="1">
      <alignment horizontal="center" vertical="center" wrapText="1"/>
    </xf>
    <xf numFmtId="164" fontId="4" fillId="0" borderId="13" xfId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9" fontId="8" fillId="0" borderId="15" xfId="0" applyNumberFormat="1" applyFont="1" applyBorder="1" applyAlignment="1">
      <alignment horizontal="right" vertical="center" wrapText="1"/>
    </xf>
    <xf numFmtId="49" fontId="8" fillId="0" borderId="5" xfId="0" applyNumberFormat="1" applyFont="1" applyBorder="1" applyAlignment="1">
      <alignment horizontal="right" vertical="center" wrapText="1"/>
    </xf>
  </cellXfs>
  <cellStyles count="468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Normal" xfId="0" builtinId="0"/>
  </cellStyles>
  <dxfs count="19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0EE5F-49FE-2143-9A20-6043093C98DE}">
  <dimension ref="B1:E56"/>
  <sheetViews>
    <sheetView tabSelected="1" topLeftCell="A27" workbookViewId="0">
      <selection activeCell="G37" sqref="G37"/>
    </sheetView>
  </sheetViews>
  <sheetFormatPr defaultColWidth="11.15234375" defaultRowHeight="13.5" x14ac:dyDescent="0.3"/>
  <cols>
    <col min="1" max="1" width="1.15234375" customWidth="1"/>
    <col min="2" max="2" width="3.4609375" style="3" customWidth="1"/>
    <col min="3" max="3" width="6" style="3" customWidth="1"/>
    <col min="4" max="4" width="59.69140625" customWidth="1"/>
    <col min="5" max="5" width="12.69140625" style="3" customWidth="1"/>
  </cols>
  <sheetData>
    <row r="1" spans="2:5" ht="14" thickBot="1" x14ac:dyDescent="0.35"/>
    <row r="2" spans="2:5" ht="18.5" thickBot="1" x14ac:dyDescent="0.45">
      <c r="D2" s="1" t="s">
        <v>38</v>
      </c>
    </row>
    <row r="3" spans="2:5" ht="14" thickBot="1" x14ac:dyDescent="0.35"/>
    <row r="4" spans="2:5" ht="13" customHeight="1" x14ac:dyDescent="0.3">
      <c r="B4" s="47" t="s">
        <v>37</v>
      </c>
      <c r="C4" s="48"/>
      <c r="D4" s="48"/>
      <c r="E4" s="51" t="s">
        <v>0</v>
      </c>
    </row>
    <row r="5" spans="2:5" ht="14" customHeight="1" thickBot="1" x14ac:dyDescent="0.35">
      <c r="B5" s="49"/>
      <c r="C5" s="50"/>
      <c r="D5" s="50"/>
      <c r="E5" s="52"/>
    </row>
    <row r="6" spans="2:5" ht="13" customHeight="1" x14ac:dyDescent="0.3">
      <c r="B6" s="6" t="s">
        <v>3</v>
      </c>
      <c r="C6" s="53" t="s">
        <v>88</v>
      </c>
      <c r="D6" s="53"/>
      <c r="E6" s="4">
        <f>SUM(E7:E12)</f>
        <v>20294.400000000001</v>
      </c>
    </row>
    <row r="7" spans="2:5" ht="14" x14ac:dyDescent="0.3">
      <c r="B7" s="7"/>
      <c r="C7" s="15" t="s">
        <v>11</v>
      </c>
      <c r="D7" s="16" t="s">
        <v>42</v>
      </c>
      <c r="E7" s="23">
        <f>65*19*11</f>
        <v>13585</v>
      </c>
    </row>
    <row r="8" spans="2:5" ht="14" x14ac:dyDescent="0.3">
      <c r="B8" s="7"/>
      <c r="C8" s="15" t="s">
        <v>12</v>
      </c>
      <c r="D8" s="16" t="s">
        <v>43</v>
      </c>
      <c r="E8" s="23">
        <f>288.64*19</f>
        <v>5484.16</v>
      </c>
    </row>
    <row r="9" spans="2:5" ht="14" x14ac:dyDescent="0.3">
      <c r="B9" s="7"/>
      <c r="C9" s="15" t="s">
        <v>13</v>
      </c>
      <c r="D9" s="16" t="s">
        <v>28</v>
      </c>
      <c r="E9" s="23">
        <v>213.84</v>
      </c>
    </row>
    <row r="10" spans="2:5" ht="14" x14ac:dyDescent="0.3">
      <c r="B10" s="9"/>
      <c r="C10" s="11" t="s">
        <v>14</v>
      </c>
      <c r="D10" s="17" t="s">
        <v>27</v>
      </c>
      <c r="E10" s="24">
        <v>120</v>
      </c>
    </row>
    <row r="11" spans="2:5" ht="14" x14ac:dyDescent="0.3">
      <c r="B11" s="9"/>
      <c r="C11" s="11" t="s">
        <v>15</v>
      </c>
      <c r="D11" s="17" t="s">
        <v>51</v>
      </c>
      <c r="E11" s="24">
        <v>411.4</v>
      </c>
    </row>
    <row r="12" spans="2:5" ht="14" thickBot="1" x14ac:dyDescent="0.35">
      <c r="B12" s="9"/>
      <c r="C12" s="11" t="s">
        <v>16</v>
      </c>
      <c r="D12" s="18" t="s">
        <v>49</v>
      </c>
      <c r="E12" s="24">
        <v>480</v>
      </c>
    </row>
    <row r="13" spans="2:5" ht="13" customHeight="1" x14ac:dyDescent="0.3">
      <c r="B13" s="6" t="s">
        <v>4</v>
      </c>
      <c r="C13" s="53" t="s">
        <v>29</v>
      </c>
      <c r="D13" s="53"/>
      <c r="E13" s="4">
        <f>SUM(E14:E16)</f>
        <v>15780</v>
      </c>
    </row>
    <row r="14" spans="2:5" x14ac:dyDescent="0.3">
      <c r="B14" s="9"/>
      <c r="C14" s="11" t="s">
        <v>17</v>
      </c>
      <c r="D14" s="2" t="s">
        <v>89</v>
      </c>
      <c r="E14" s="25">
        <f>22*15*16</f>
        <v>5280</v>
      </c>
    </row>
    <row r="15" spans="2:5" x14ac:dyDescent="0.3">
      <c r="B15" s="9"/>
      <c r="C15" s="11" t="s">
        <v>18</v>
      </c>
      <c r="D15" s="2" t="s">
        <v>83</v>
      </c>
      <c r="E15" s="25">
        <f>20*15*18</f>
        <v>5400</v>
      </c>
    </row>
    <row r="16" spans="2:5" ht="14" thickBot="1" x14ac:dyDescent="0.35">
      <c r="B16" s="9"/>
      <c r="C16" s="11" t="s">
        <v>19</v>
      </c>
      <c r="D16" s="2" t="s">
        <v>90</v>
      </c>
      <c r="E16" s="24">
        <f>60*85</f>
        <v>5100</v>
      </c>
    </row>
    <row r="17" spans="2:5" ht="14" x14ac:dyDescent="0.3">
      <c r="B17" s="6" t="s">
        <v>5</v>
      </c>
      <c r="C17" s="53" t="s">
        <v>54</v>
      </c>
      <c r="D17" s="53"/>
      <c r="E17" s="4">
        <f>SUM(E18:E18)</f>
        <v>400</v>
      </c>
    </row>
    <row r="18" spans="2:5" ht="14" thickBot="1" x14ac:dyDescent="0.35">
      <c r="B18" s="9"/>
      <c r="C18" s="11" t="s">
        <v>21</v>
      </c>
      <c r="D18" s="2" t="s">
        <v>55</v>
      </c>
      <c r="E18" s="24">
        <f>2*200</f>
        <v>400</v>
      </c>
    </row>
    <row r="19" spans="2:5" ht="13" customHeight="1" x14ac:dyDescent="0.3">
      <c r="B19" s="6" t="s">
        <v>6</v>
      </c>
      <c r="C19" s="53" t="s">
        <v>44</v>
      </c>
      <c r="D19" s="53"/>
      <c r="E19" s="4">
        <f>SUM(E20:E22)</f>
        <v>3255.86</v>
      </c>
    </row>
    <row r="20" spans="2:5" ht="14" x14ac:dyDescent="0.3">
      <c r="B20" s="9"/>
      <c r="C20" s="20" t="s">
        <v>24</v>
      </c>
      <c r="D20" s="2" t="s">
        <v>45</v>
      </c>
      <c r="E20" s="26">
        <f>166.8*18</f>
        <v>3002.4</v>
      </c>
    </row>
    <row r="21" spans="2:5" ht="14" x14ac:dyDescent="0.3">
      <c r="B21" s="9"/>
      <c r="C21" s="20" t="s">
        <v>25</v>
      </c>
      <c r="D21" s="2" t="s">
        <v>28</v>
      </c>
      <c r="E21" s="26">
        <v>53.46</v>
      </c>
    </row>
    <row r="22" spans="2:5" ht="14" thickBot="1" x14ac:dyDescent="0.35">
      <c r="B22" s="14"/>
      <c r="C22" s="19" t="s">
        <v>74</v>
      </c>
      <c r="D22" s="21" t="s">
        <v>46</v>
      </c>
      <c r="E22" s="27">
        <v>200</v>
      </c>
    </row>
    <row r="23" spans="2:5" ht="14" x14ac:dyDescent="0.3">
      <c r="B23" s="6" t="s">
        <v>7</v>
      </c>
      <c r="C23" s="53" t="s">
        <v>47</v>
      </c>
      <c r="D23" s="53"/>
      <c r="E23" s="4">
        <f>SUM(E24:E26)</f>
        <v>4795.9299999999994</v>
      </c>
    </row>
    <row r="24" spans="2:5" ht="14" x14ac:dyDescent="0.3">
      <c r="B24" s="9"/>
      <c r="C24" s="20" t="s">
        <v>63</v>
      </c>
      <c r="D24" s="2" t="s">
        <v>50</v>
      </c>
      <c r="E24" s="26">
        <f>258.08*18</f>
        <v>4645.4399999999996</v>
      </c>
    </row>
    <row r="25" spans="2:5" ht="14" x14ac:dyDescent="0.3">
      <c r="B25" s="9"/>
      <c r="C25" s="20" t="s">
        <v>64</v>
      </c>
      <c r="D25" s="2" t="s">
        <v>28</v>
      </c>
      <c r="E25" s="26">
        <v>50.49</v>
      </c>
    </row>
    <row r="26" spans="2:5" ht="14" thickBot="1" x14ac:dyDescent="0.35">
      <c r="B26" s="14"/>
      <c r="C26" s="19" t="s">
        <v>94</v>
      </c>
      <c r="D26" s="21" t="s">
        <v>48</v>
      </c>
      <c r="E26" s="27">
        <v>100</v>
      </c>
    </row>
    <row r="27" spans="2:5" ht="15" customHeight="1" x14ac:dyDescent="0.3">
      <c r="B27" s="6" t="s">
        <v>8</v>
      </c>
      <c r="C27" s="53" t="s">
        <v>35</v>
      </c>
      <c r="D27" s="53"/>
      <c r="E27" s="4">
        <f>SUM(E28:E32)</f>
        <v>5245</v>
      </c>
    </row>
    <row r="28" spans="2:5" x14ac:dyDescent="0.3">
      <c r="B28" s="9"/>
      <c r="C28" s="11" t="s">
        <v>76</v>
      </c>
      <c r="D28" s="2" t="s">
        <v>41</v>
      </c>
      <c r="E28" s="5">
        <f>10*55*3</f>
        <v>1650</v>
      </c>
    </row>
    <row r="29" spans="2:5" x14ac:dyDescent="0.3">
      <c r="B29" s="9"/>
      <c r="C29" s="11" t="s">
        <v>77</v>
      </c>
      <c r="D29" s="2" t="s">
        <v>36</v>
      </c>
      <c r="E29" s="24">
        <f>20*10*8</f>
        <v>1600</v>
      </c>
    </row>
    <row r="30" spans="2:5" x14ac:dyDescent="0.3">
      <c r="B30" s="9"/>
      <c r="C30" s="11" t="s">
        <v>78</v>
      </c>
      <c r="D30" s="2" t="s">
        <v>32</v>
      </c>
      <c r="E30" s="24">
        <f>20*50</f>
        <v>1000</v>
      </c>
    </row>
    <row r="31" spans="2:5" x14ac:dyDescent="0.3">
      <c r="B31" s="9"/>
      <c r="C31" s="11" t="s">
        <v>95</v>
      </c>
      <c r="D31" s="2" t="s">
        <v>34</v>
      </c>
      <c r="E31" s="24">
        <f>55*6*1.5</f>
        <v>495</v>
      </c>
    </row>
    <row r="32" spans="2:5" ht="14" thickBot="1" x14ac:dyDescent="0.35">
      <c r="B32" s="14"/>
      <c r="C32" s="19" t="s">
        <v>96</v>
      </c>
      <c r="D32" s="2" t="s">
        <v>33</v>
      </c>
      <c r="E32" s="27">
        <f>4*125</f>
        <v>500</v>
      </c>
    </row>
    <row r="33" spans="2:5" ht="14" x14ac:dyDescent="0.3">
      <c r="B33" s="6" t="s">
        <v>9</v>
      </c>
      <c r="C33" s="53" t="s">
        <v>53</v>
      </c>
      <c r="D33" s="53"/>
      <c r="E33" s="4">
        <f>SUM(E34:E37)</f>
        <v>4942.1000000000004</v>
      </c>
    </row>
    <row r="34" spans="2:5" x14ac:dyDescent="0.3">
      <c r="B34" s="9"/>
      <c r="C34" s="11" t="s">
        <v>56</v>
      </c>
      <c r="D34" s="2" t="s">
        <v>52</v>
      </c>
      <c r="E34" s="25">
        <f>15*70*3</f>
        <v>3150</v>
      </c>
    </row>
    <row r="35" spans="2:5" x14ac:dyDescent="0.3">
      <c r="B35" s="9"/>
      <c r="C35" s="11" t="s">
        <v>57</v>
      </c>
      <c r="D35" s="2" t="s">
        <v>30</v>
      </c>
      <c r="E35" s="24">
        <v>1067.47</v>
      </c>
    </row>
    <row r="36" spans="2:5" x14ac:dyDescent="0.3">
      <c r="B36" s="9"/>
      <c r="C36" s="11" t="s">
        <v>58</v>
      </c>
      <c r="D36" s="2" t="s">
        <v>33</v>
      </c>
      <c r="E36" s="24">
        <f>4*125</f>
        <v>500</v>
      </c>
    </row>
    <row r="37" spans="2:5" ht="14" thickBot="1" x14ac:dyDescent="0.35">
      <c r="B37" s="14"/>
      <c r="C37" s="19" t="s">
        <v>59</v>
      </c>
      <c r="D37" s="21" t="s">
        <v>28</v>
      </c>
      <c r="E37" s="27">
        <v>224.63</v>
      </c>
    </row>
    <row r="38" spans="2:5" ht="14" x14ac:dyDescent="0.3">
      <c r="B38" s="6" t="s">
        <v>26</v>
      </c>
      <c r="C38" s="53" t="s">
        <v>39</v>
      </c>
      <c r="D38" s="53"/>
      <c r="E38" s="4">
        <f>SUM(E39:E45)</f>
        <v>15639.9</v>
      </c>
    </row>
    <row r="39" spans="2:5" ht="14" x14ac:dyDescent="0.3">
      <c r="B39" s="9"/>
      <c r="C39" s="15" t="s">
        <v>98</v>
      </c>
      <c r="D39" s="30" t="s">
        <v>113</v>
      </c>
      <c r="E39" s="23">
        <f>60*3*36</f>
        <v>6480</v>
      </c>
    </row>
    <row r="40" spans="2:5" s="35" customFormat="1" ht="14" x14ac:dyDescent="0.3">
      <c r="B40" s="36"/>
      <c r="C40" s="44" t="s">
        <v>99</v>
      </c>
      <c r="D40" s="45" t="s">
        <v>114</v>
      </c>
      <c r="E40" s="46">
        <f>22*54*5</f>
        <v>5940</v>
      </c>
    </row>
    <row r="41" spans="2:5" ht="14" x14ac:dyDescent="0.3">
      <c r="B41" s="9"/>
      <c r="C41" s="15" t="s">
        <v>97</v>
      </c>
      <c r="D41" s="2" t="s">
        <v>92</v>
      </c>
      <c r="E41" s="23">
        <v>665.5</v>
      </c>
    </row>
    <row r="42" spans="2:5" x14ac:dyDescent="0.3">
      <c r="B42" s="9"/>
      <c r="C42" s="11" t="s">
        <v>100</v>
      </c>
      <c r="D42" s="29" t="s">
        <v>91</v>
      </c>
      <c r="E42" s="24">
        <f>6*200</f>
        <v>1200</v>
      </c>
    </row>
    <row r="43" spans="2:5" x14ac:dyDescent="0.3">
      <c r="B43" s="9"/>
      <c r="C43" s="11" t="s">
        <v>101</v>
      </c>
      <c r="D43" s="2" t="s">
        <v>72</v>
      </c>
      <c r="E43" s="24">
        <f>6*100</f>
        <v>600</v>
      </c>
    </row>
    <row r="44" spans="2:5" x14ac:dyDescent="0.3">
      <c r="B44" s="9"/>
      <c r="C44" s="11" t="s">
        <v>102</v>
      </c>
      <c r="D44" s="2" t="s">
        <v>126</v>
      </c>
      <c r="E44" s="24">
        <f>3*100</f>
        <v>300</v>
      </c>
    </row>
    <row r="45" spans="2:5" ht="14" thickBot="1" x14ac:dyDescent="0.35">
      <c r="B45" s="8"/>
      <c r="C45" s="12" t="s">
        <v>103</v>
      </c>
      <c r="D45" s="22" t="s">
        <v>31</v>
      </c>
      <c r="E45" s="28">
        <v>454.4</v>
      </c>
    </row>
    <row r="46" spans="2:5" ht="15" customHeight="1" x14ac:dyDescent="0.3">
      <c r="B46" s="6" t="s">
        <v>60</v>
      </c>
      <c r="C46" s="53" t="s">
        <v>1</v>
      </c>
      <c r="D46" s="53"/>
      <c r="E46" s="4">
        <f>SUM(E47:E50)</f>
        <v>6480</v>
      </c>
    </row>
    <row r="47" spans="2:5" s="35" customFormat="1" ht="25" x14ac:dyDescent="0.3">
      <c r="B47" s="36"/>
      <c r="C47" s="37" t="s">
        <v>104</v>
      </c>
      <c r="D47" s="38" t="s">
        <v>115</v>
      </c>
      <c r="E47" s="39">
        <v>1500</v>
      </c>
    </row>
    <row r="48" spans="2:5" s="35" customFormat="1" ht="22" customHeight="1" x14ac:dyDescent="0.3">
      <c r="B48" s="36"/>
      <c r="C48" s="37" t="s">
        <v>105</v>
      </c>
      <c r="D48" s="38" t="s">
        <v>116</v>
      </c>
      <c r="E48" s="39">
        <v>1000</v>
      </c>
    </row>
    <row r="49" spans="2:5" s="35" customFormat="1" ht="13" customHeight="1" x14ac:dyDescent="0.3">
      <c r="B49" s="36"/>
      <c r="C49" s="37" t="s">
        <v>106</v>
      </c>
      <c r="D49" s="38" t="s">
        <v>117</v>
      </c>
      <c r="E49" s="39">
        <v>2880</v>
      </c>
    </row>
    <row r="50" spans="2:5" s="35" customFormat="1" ht="14" thickBot="1" x14ac:dyDescent="0.35">
      <c r="B50" s="36"/>
      <c r="C50" s="37" t="s">
        <v>107</v>
      </c>
      <c r="D50" s="38" t="s">
        <v>118</v>
      </c>
      <c r="E50" s="39">
        <v>1100</v>
      </c>
    </row>
    <row r="51" spans="2:5" ht="14" x14ac:dyDescent="0.3">
      <c r="B51" s="6" t="s">
        <v>108</v>
      </c>
      <c r="C51" s="53" t="s">
        <v>10</v>
      </c>
      <c r="D51" s="53"/>
      <c r="E51" s="4">
        <f>SUM(E52:E55)</f>
        <v>5489.76</v>
      </c>
    </row>
    <row r="52" spans="2:5" s="35" customFormat="1" x14ac:dyDescent="0.3">
      <c r="B52" s="36"/>
      <c r="C52" s="37" t="s">
        <v>109</v>
      </c>
      <c r="D52" s="38" t="s">
        <v>119</v>
      </c>
      <c r="E52" s="39">
        <v>3000</v>
      </c>
    </row>
    <row r="53" spans="2:5" s="35" customFormat="1" x14ac:dyDescent="0.3">
      <c r="B53" s="36"/>
      <c r="C53" s="37" t="s">
        <v>110</v>
      </c>
      <c r="D53" s="38" t="s">
        <v>120</v>
      </c>
      <c r="E53" s="39">
        <v>839.76</v>
      </c>
    </row>
    <row r="54" spans="2:5" s="35" customFormat="1" x14ac:dyDescent="0.3">
      <c r="B54" s="36"/>
      <c r="C54" s="37" t="s">
        <v>111</v>
      </c>
      <c r="D54" s="38" t="s">
        <v>121</v>
      </c>
      <c r="E54" s="39">
        <v>350</v>
      </c>
    </row>
    <row r="55" spans="2:5" s="35" customFormat="1" ht="14" thickBot="1" x14ac:dyDescent="0.35">
      <c r="B55" s="40"/>
      <c r="C55" s="41" t="s">
        <v>112</v>
      </c>
      <c r="D55" s="42" t="s">
        <v>122</v>
      </c>
      <c r="E55" s="43">
        <v>1300</v>
      </c>
    </row>
    <row r="56" spans="2:5" ht="18" thickBot="1" x14ac:dyDescent="0.35">
      <c r="B56" s="54" t="s">
        <v>2</v>
      </c>
      <c r="C56" s="55"/>
      <c r="D56" s="55"/>
      <c r="E56" s="10">
        <f>SUM(E6+E13+E17+E19+E23+E27+E33+E38+E46+E51)</f>
        <v>82322.95</v>
      </c>
    </row>
  </sheetData>
  <mergeCells count="13">
    <mergeCell ref="C51:D51"/>
    <mergeCell ref="B56:D56"/>
    <mergeCell ref="C13:D13"/>
    <mergeCell ref="C17:D17"/>
    <mergeCell ref="C19:D19"/>
    <mergeCell ref="C23:D23"/>
    <mergeCell ref="C27:D27"/>
    <mergeCell ref="C33:D33"/>
    <mergeCell ref="B4:D5"/>
    <mergeCell ref="E4:E5"/>
    <mergeCell ref="C6:D6"/>
    <mergeCell ref="C38:D38"/>
    <mergeCell ref="C46:D46"/>
  </mergeCells>
  <conditionalFormatting sqref="C6:C13 D14:D16 D18 D34:D38 D41 D43:D45 C51:C55">
    <cfRule type="cellIs" dxfId="18" priority="8" stopIfTrue="1" operator="equal">
      <formula>"Nav tāds klasifikators!!!!!!!!!"</formula>
    </cfRule>
  </conditionalFormatting>
  <conditionalFormatting sqref="C17">
    <cfRule type="cellIs" dxfId="17" priority="11" stopIfTrue="1" operator="equal">
      <formula>"Nav tāds klasifikators!!!!!!!!!"</formula>
    </cfRule>
  </conditionalFormatting>
  <conditionalFormatting sqref="C19">
    <cfRule type="cellIs" dxfId="16" priority="10" stopIfTrue="1" operator="equal">
      <formula>"Nav tāds klasifikators!!!!!!!!!"</formula>
    </cfRule>
  </conditionalFormatting>
  <conditionalFormatting sqref="C23">
    <cfRule type="cellIs" dxfId="15" priority="2" stopIfTrue="1" operator="equal">
      <formula>"Nav tāds klasifikators!!!!!!!!!"</formula>
    </cfRule>
  </conditionalFormatting>
  <conditionalFormatting sqref="C27">
    <cfRule type="cellIs" dxfId="14" priority="4" stopIfTrue="1" operator="equal">
      <formula>"Nav tāds klasifikators!!!!!!!!!"</formula>
    </cfRule>
  </conditionalFormatting>
  <conditionalFormatting sqref="C33">
    <cfRule type="cellIs" dxfId="13" priority="9" stopIfTrue="1" operator="equal">
      <formula>"Nav tāds klasifikators!!!!!!!!!"</formula>
    </cfRule>
  </conditionalFormatting>
  <conditionalFormatting sqref="C38">
    <cfRule type="cellIs" dxfId="12" priority="5" stopIfTrue="1" operator="equal">
      <formula>"Nav tāds klasifikators!!!!!!!!!"</formula>
    </cfRule>
  </conditionalFormatting>
  <conditionalFormatting sqref="C46:C49">
    <cfRule type="cellIs" dxfId="11" priority="6" stopIfTrue="1" operator="equal">
      <formula>"Nav tāds klasifikators!!!!!!!!!"</formula>
    </cfRule>
  </conditionalFormatting>
  <conditionalFormatting sqref="D20:D21">
    <cfRule type="cellIs" dxfId="10" priority="7" stopIfTrue="1" operator="equal">
      <formula>"Nav tāds klasifikators!!!!!!!!!"</formula>
    </cfRule>
  </conditionalFormatting>
  <conditionalFormatting sqref="D24:D25">
    <cfRule type="cellIs" dxfId="9" priority="1" stopIfTrue="1" operator="equal">
      <formula>"Nav tāds klasifikators!!!!!!!!!"</formula>
    </cfRule>
  </conditionalFormatting>
  <conditionalFormatting sqref="D28:D32">
    <cfRule type="cellIs" dxfId="8" priority="3" stopIfTrue="1" operator="equal">
      <formula>"Nav tāds klasifikators!!!!!!!!!"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B5943-9CD3-9E4D-95E0-E6894D61B6FD}">
  <dimension ref="B1:E36"/>
  <sheetViews>
    <sheetView topLeftCell="A15" workbookViewId="0">
      <selection activeCell="F17" sqref="F17"/>
    </sheetView>
  </sheetViews>
  <sheetFormatPr defaultColWidth="11.15234375" defaultRowHeight="13.5" x14ac:dyDescent="0.3"/>
  <cols>
    <col min="1" max="1" width="1.15234375" customWidth="1"/>
    <col min="2" max="2" width="3.4609375" style="3" customWidth="1"/>
    <col min="3" max="3" width="6" style="3" customWidth="1"/>
    <col min="4" max="4" width="66.4609375" customWidth="1"/>
    <col min="5" max="5" width="12.69140625" style="3" customWidth="1"/>
  </cols>
  <sheetData>
    <row r="1" spans="2:5" ht="14" thickBot="1" x14ac:dyDescent="0.35"/>
    <row r="2" spans="2:5" ht="18.5" thickBot="1" x14ac:dyDescent="0.45">
      <c r="D2" s="1" t="s">
        <v>61</v>
      </c>
    </row>
    <row r="3" spans="2:5" ht="14" thickBot="1" x14ac:dyDescent="0.35"/>
    <row r="4" spans="2:5" ht="13" customHeight="1" x14ac:dyDescent="0.3">
      <c r="B4" s="47" t="s">
        <v>37</v>
      </c>
      <c r="C4" s="48"/>
      <c r="D4" s="48"/>
      <c r="E4" s="51" t="s">
        <v>0</v>
      </c>
    </row>
    <row r="5" spans="2:5" ht="14" customHeight="1" thickBot="1" x14ac:dyDescent="0.35">
      <c r="B5" s="49"/>
      <c r="C5" s="50"/>
      <c r="D5" s="50"/>
      <c r="E5" s="52"/>
    </row>
    <row r="6" spans="2:5" ht="13" customHeight="1" x14ac:dyDescent="0.3">
      <c r="B6" s="6" t="s">
        <v>3</v>
      </c>
      <c r="C6" s="53" t="s">
        <v>62</v>
      </c>
      <c r="D6" s="53"/>
      <c r="E6" s="4">
        <f>SUM(E7:E9)</f>
        <v>7279.2300000000005</v>
      </c>
    </row>
    <row r="7" spans="2:5" ht="14" x14ac:dyDescent="0.3">
      <c r="B7" s="7"/>
      <c r="C7" s="15" t="s">
        <v>11</v>
      </c>
      <c r="D7" s="16" t="s">
        <v>80</v>
      </c>
      <c r="E7" s="23">
        <f>328.29*19</f>
        <v>6237.51</v>
      </c>
    </row>
    <row r="8" spans="2:5" ht="14" x14ac:dyDescent="0.3">
      <c r="B8" s="7"/>
      <c r="C8" s="15" t="s">
        <v>12</v>
      </c>
      <c r="D8" s="16" t="s">
        <v>79</v>
      </c>
      <c r="E8" s="23">
        <f>11.88*19</f>
        <v>225.72000000000003</v>
      </c>
    </row>
    <row r="9" spans="2:5" ht="14" thickBot="1" x14ac:dyDescent="0.35">
      <c r="B9" s="9"/>
      <c r="C9" s="11" t="s">
        <v>13</v>
      </c>
      <c r="D9" s="18" t="s">
        <v>81</v>
      </c>
      <c r="E9" s="24">
        <f>102*8</f>
        <v>816</v>
      </c>
    </row>
    <row r="10" spans="2:5" ht="13" customHeight="1" x14ac:dyDescent="0.3">
      <c r="B10" s="6" t="s">
        <v>4</v>
      </c>
      <c r="C10" s="53" t="s">
        <v>29</v>
      </c>
      <c r="D10" s="53"/>
      <c r="E10" s="4">
        <f>SUM(E11:E14)</f>
        <v>17146.73</v>
      </c>
    </row>
    <row r="11" spans="2:5" x14ac:dyDescent="0.3">
      <c r="B11" s="9"/>
      <c r="C11" s="11" t="s">
        <v>17</v>
      </c>
      <c r="D11" s="2" t="s">
        <v>82</v>
      </c>
      <c r="E11" s="25">
        <f>22*15*18</f>
        <v>5940</v>
      </c>
    </row>
    <row r="12" spans="2:5" x14ac:dyDescent="0.3">
      <c r="B12" s="9"/>
      <c r="C12" s="11" t="s">
        <v>18</v>
      </c>
      <c r="D12" s="2" t="s">
        <v>83</v>
      </c>
      <c r="E12" s="25">
        <f>20*15*18</f>
        <v>5400</v>
      </c>
    </row>
    <row r="13" spans="2:5" x14ac:dyDescent="0.3">
      <c r="B13" s="9"/>
      <c r="C13" s="11" t="s">
        <v>19</v>
      </c>
      <c r="D13" s="2" t="s">
        <v>73</v>
      </c>
      <c r="E13" s="25">
        <v>1486.73</v>
      </c>
    </row>
    <row r="14" spans="2:5" ht="14" thickBot="1" x14ac:dyDescent="0.35">
      <c r="B14" s="9"/>
      <c r="C14" s="11" t="s">
        <v>20</v>
      </c>
      <c r="D14" s="2" t="s">
        <v>84</v>
      </c>
      <c r="E14" s="24">
        <f>60*72</f>
        <v>4320</v>
      </c>
    </row>
    <row r="15" spans="2:5" ht="14" x14ac:dyDescent="0.3">
      <c r="B15" s="6" t="s">
        <v>5</v>
      </c>
      <c r="C15" s="53" t="s">
        <v>66</v>
      </c>
      <c r="D15" s="53"/>
      <c r="E15" s="4">
        <f>SUM(E16:E19)</f>
        <v>4947.5</v>
      </c>
    </row>
    <row r="16" spans="2:5" ht="14" x14ac:dyDescent="0.3">
      <c r="B16" s="13"/>
      <c r="C16" s="20" t="s">
        <v>21</v>
      </c>
      <c r="D16" s="2" t="s">
        <v>85</v>
      </c>
      <c r="E16" s="26">
        <f>2*12*75</f>
        <v>1800</v>
      </c>
    </row>
    <row r="17" spans="2:5" s="35" customFormat="1" ht="14" x14ac:dyDescent="0.3">
      <c r="B17" s="31"/>
      <c r="C17" s="32" t="s">
        <v>22</v>
      </c>
      <c r="D17" s="33" t="s">
        <v>123</v>
      </c>
      <c r="E17" s="34">
        <f>20*4*18</f>
        <v>1440</v>
      </c>
    </row>
    <row r="18" spans="2:5" x14ac:dyDescent="0.3">
      <c r="B18" s="9"/>
      <c r="C18" s="11" t="s">
        <v>23</v>
      </c>
      <c r="D18" s="2" t="s">
        <v>65</v>
      </c>
      <c r="E18" s="25">
        <v>907.5</v>
      </c>
    </row>
    <row r="19" spans="2:5" ht="14" thickBot="1" x14ac:dyDescent="0.35">
      <c r="B19" s="9"/>
      <c r="C19" s="11" t="s">
        <v>87</v>
      </c>
      <c r="D19" s="2" t="s">
        <v>40</v>
      </c>
      <c r="E19" s="24">
        <f>2*400</f>
        <v>800</v>
      </c>
    </row>
    <row r="20" spans="2:5" ht="13" customHeight="1" x14ac:dyDescent="0.3">
      <c r="B20" s="6" t="s">
        <v>6</v>
      </c>
      <c r="C20" s="53" t="s">
        <v>67</v>
      </c>
      <c r="D20" s="53"/>
      <c r="E20" s="4">
        <f>SUM(E21:E24)</f>
        <v>17510.580000000002</v>
      </c>
    </row>
    <row r="21" spans="2:5" ht="14" x14ac:dyDescent="0.3">
      <c r="B21" s="9"/>
      <c r="C21" s="20" t="s">
        <v>24</v>
      </c>
      <c r="D21" s="2" t="s">
        <v>68</v>
      </c>
      <c r="E21" s="26">
        <f>332*18</f>
        <v>5976</v>
      </c>
    </row>
    <row r="22" spans="2:5" ht="14" x14ac:dyDescent="0.3">
      <c r="B22" s="9"/>
      <c r="C22" s="20" t="s">
        <v>25</v>
      </c>
      <c r="D22" s="2" t="s">
        <v>93</v>
      </c>
      <c r="E22" s="26">
        <f>383.89*18</f>
        <v>6910.0199999999995</v>
      </c>
    </row>
    <row r="23" spans="2:5" ht="14" x14ac:dyDescent="0.3">
      <c r="B23" s="9"/>
      <c r="C23" s="20" t="s">
        <v>74</v>
      </c>
      <c r="D23" s="2" t="s">
        <v>86</v>
      </c>
      <c r="E23" s="26">
        <f>83*3*18</f>
        <v>4482</v>
      </c>
    </row>
    <row r="24" spans="2:5" ht="14.5" thickBot="1" x14ac:dyDescent="0.35">
      <c r="B24" s="9"/>
      <c r="C24" s="20" t="s">
        <v>75</v>
      </c>
      <c r="D24" s="2" t="s">
        <v>28</v>
      </c>
      <c r="E24" s="26">
        <v>142.56</v>
      </c>
    </row>
    <row r="25" spans="2:5" ht="15" customHeight="1" x14ac:dyDescent="0.3">
      <c r="B25" s="6" t="s">
        <v>7</v>
      </c>
      <c r="C25" s="53" t="s">
        <v>69</v>
      </c>
      <c r="D25" s="53"/>
      <c r="E25" s="4">
        <f>SUM(E26:E27)</f>
        <v>7061.04</v>
      </c>
    </row>
    <row r="26" spans="2:5" x14ac:dyDescent="0.3">
      <c r="B26" s="9"/>
      <c r="C26" s="11" t="s">
        <v>63</v>
      </c>
      <c r="D26" s="2" t="s">
        <v>70</v>
      </c>
      <c r="E26" s="25">
        <f>388.32*18</f>
        <v>6989.76</v>
      </c>
    </row>
    <row r="27" spans="2:5" ht="14" thickBot="1" x14ac:dyDescent="0.35">
      <c r="B27" s="14"/>
      <c r="C27" s="19" t="s">
        <v>64</v>
      </c>
      <c r="D27" s="2" t="s">
        <v>71</v>
      </c>
      <c r="E27" s="27">
        <v>71.28</v>
      </c>
    </row>
    <row r="28" spans="2:5" ht="15" customHeight="1" x14ac:dyDescent="0.3">
      <c r="B28" s="6" t="s">
        <v>8</v>
      </c>
      <c r="C28" s="53" t="s">
        <v>1</v>
      </c>
      <c r="D28" s="53"/>
      <c r="E28" s="4">
        <f>SUM(E29:E31)</f>
        <v>2267</v>
      </c>
    </row>
    <row r="29" spans="2:5" s="35" customFormat="1" ht="25" x14ac:dyDescent="0.3">
      <c r="B29" s="36"/>
      <c r="C29" s="37" t="s">
        <v>76</v>
      </c>
      <c r="D29" s="38" t="s">
        <v>115</v>
      </c>
      <c r="E29" s="39">
        <v>1000</v>
      </c>
    </row>
    <row r="30" spans="2:5" s="35" customFormat="1" ht="13" customHeight="1" x14ac:dyDescent="0.3">
      <c r="B30" s="36"/>
      <c r="C30" s="37" t="s">
        <v>77</v>
      </c>
      <c r="D30" s="38" t="s">
        <v>116</v>
      </c>
      <c r="E30" s="39">
        <v>937</v>
      </c>
    </row>
    <row r="31" spans="2:5" s="35" customFormat="1" ht="14" thickBot="1" x14ac:dyDescent="0.35">
      <c r="B31" s="36"/>
      <c r="C31" s="37" t="s">
        <v>78</v>
      </c>
      <c r="D31" s="38" t="s">
        <v>118</v>
      </c>
      <c r="E31" s="39">
        <v>330</v>
      </c>
    </row>
    <row r="32" spans="2:5" ht="14" x14ac:dyDescent="0.3">
      <c r="B32" s="6" t="s">
        <v>9</v>
      </c>
      <c r="C32" s="53" t="s">
        <v>10</v>
      </c>
      <c r="D32" s="53"/>
      <c r="E32" s="4">
        <f>SUM(E33:E35)</f>
        <v>4979.78</v>
      </c>
    </row>
    <row r="33" spans="2:5" s="35" customFormat="1" x14ac:dyDescent="0.3">
      <c r="B33" s="36"/>
      <c r="C33" s="37" t="s">
        <v>56</v>
      </c>
      <c r="D33" s="38" t="s">
        <v>124</v>
      </c>
      <c r="E33" s="39">
        <v>3000</v>
      </c>
    </row>
    <row r="34" spans="2:5" s="35" customFormat="1" x14ac:dyDescent="0.3">
      <c r="B34" s="36"/>
      <c r="C34" s="37" t="s">
        <v>57</v>
      </c>
      <c r="D34" s="38" t="s">
        <v>120</v>
      </c>
      <c r="E34" s="39">
        <v>679.78</v>
      </c>
    </row>
    <row r="35" spans="2:5" s="35" customFormat="1" ht="14" thickBot="1" x14ac:dyDescent="0.35">
      <c r="B35" s="40"/>
      <c r="C35" s="41" t="s">
        <v>58</v>
      </c>
      <c r="D35" s="42" t="s">
        <v>125</v>
      </c>
      <c r="E35" s="43">
        <v>1300</v>
      </c>
    </row>
    <row r="36" spans="2:5" ht="18" thickBot="1" x14ac:dyDescent="0.35">
      <c r="B36" s="54" t="s">
        <v>2</v>
      </c>
      <c r="C36" s="55"/>
      <c r="D36" s="55"/>
      <c r="E36" s="10">
        <f>SUM(E6+E10+E15+E20+E25+E28+E32)</f>
        <v>61191.86</v>
      </c>
    </row>
  </sheetData>
  <mergeCells count="10">
    <mergeCell ref="B36:D36"/>
    <mergeCell ref="C25:D25"/>
    <mergeCell ref="C28:D28"/>
    <mergeCell ref="C32:D32"/>
    <mergeCell ref="C20:D20"/>
    <mergeCell ref="B4:D5"/>
    <mergeCell ref="E4:E5"/>
    <mergeCell ref="C6:D6"/>
    <mergeCell ref="C10:D10"/>
    <mergeCell ref="C15:D15"/>
  </mergeCells>
  <conditionalFormatting sqref="C6:C10 D16:D19 C32:C35">
    <cfRule type="cellIs" dxfId="7" priority="9" stopIfTrue="1" operator="equal">
      <formula>"Nav tāds klasifikators!!!!!!!!!"</formula>
    </cfRule>
  </conditionalFormatting>
  <conditionalFormatting sqref="C15">
    <cfRule type="cellIs" dxfId="6" priority="12" stopIfTrue="1" operator="equal">
      <formula>"Nav tāds klasifikators!!!!!!!!!"</formula>
    </cfRule>
  </conditionalFormatting>
  <conditionalFormatting sqref="C20">
    <cfRule type="cellIs" dxfId="5" priority="11" stopIfTrue="1" operator="equal">
      <formula>"Nav tāds klasifikators!!!!!!!!!"</formula>
    </cfRule>
  </conditionalFormatting>
  <conditionalFormatting sqref="C25">
    <cfRule type="cellIs" dxfId="4" priority="3" stopIfTrue="1" operator="equal">
      <formula>"Nav tāds klasifikators!!!!!!!!!"</formula>
    </cfRule>
  </conditionalFormatting>
  <conditionalFormatting sqref="C28:C30">
    <cfRule type="cellIs" dxfId="3" priority="7" stopIfTrue="1" operator="equal">
      <formula>"Nav tāds klasifikators!!!!!!!!!"</formula>
    </cfRule>
  </conditionalFormatting>
  <conditionalFormatting sqref="D11:D14">
    <cfRule type="cellIs" dxfId="2" priority="5" stopIfTrue="1" operator="equal">
      <formula>"Nav tāds klasifikators!!!!!!!!!"</formula>
    </cfRule>
  </conditionalFormatting>
  <conditionalFormatting sqref="D21:D24">
    <cfRule type="cellIs" dxfId="1" priority="8" stopIfTrue="1" operator="equal">
      <formula>"Nav tāds klasifikators!!!!!!!!!"</formula>
    </cfRule>
  </conditionalFormatting>
  <conditionalFormatting sqref="D26:D27">
    <cfRule type="cellIs" dxfId="0" priority="1" stopIfTrue="1" operator="equal">
      <formula>"Nav tāds klasifikators!!!!!!!!!"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U16_SIEV</vt:lpstr>
      <vt:lpstr>U17_SIEV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Ralfs Pleinics</dc:creator>
  <cp:lastModifiedBy>Kaspars Cipruss</cp:lastModifiedBy>
  <cp:lastPrinted>2022-09-27T11:58:09Z</cp:lastPrinted>
  <dcterms:created xsi:type="dcterms:W3CDTF">2012-06-27T19:48:31Z</dcterms:created>
  <dcterms:modified xsi:type="dcterms:W3CDTF">2026-08-31T10:15:01Z</dcterms:modified>
</cp:coreProperties>
</file>