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file-itd-01.lm.local\LMHomeFolders\Sandra.Strele\Sandra\2025\1_pakalpojumi\HOSPISS\LNG_pieprasījums\7_precizēts\"/>
    </mc:Choice>
  </mc:AlternateContent>
  <xr:revisionPtr revIDLastSave="0" documentId="13_ncr:1_{9C0CDFB0-CAC7-4ECB-9A88-F8B96783D8F7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Lapa1" sheetId="1" r:id="rId1"/>
  </sheets>
  <definedNames>
    <definedName name="_xlnm.Print_Area" localSheetId="0">Lapa1!$A$1:$R$32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K22" i="1"/>
  <c r="G16" i="1"/>
  <c r="G17" i="1" s="1"/>
  <c r="D16" i="1"/>
  <c r="D17" i="1" s="1"/>
  <c r="D18" i="1" s="1"/>
  <c r="D19" i="1" s="1"/>
  <c r="D20" i="1" s="1"/>
  <c r="D21" i="1" s="1"/>
  <c r="F30" i="1"/>
  <c r="E30" i="1"/>
  <c r="E27" i="1"/>
  <c r="G18" i="1" l="1"/>
  <c r="G19" i="1" l="1"/>
  <c r="G20" i="1" l="1"/>
  <c r="G21" i="1" l="1"/>
  <c r="E9" i="1" l="1"/>
  <c r="K15" i="1" l="1"/>
  <c r="H9" i="1"/>
  <c r="C10" i="1" s="1"/>
  <c r="G29" i="1" s="1"/>
  <c r="K9" i="1"/>
  <c r="I9" i="1"/>
  <c r="P9" i="1" s="1"/>
  <c r="Q9" i="1"/>
  <c r="R10" i="1" s="1"/>
  <c r="K14" i="1"/>
  <c r="E10" i="1" l="1"/>
  <c r="I10" i="1" s="1"/>
  <c r="I29" i="1"/>
  <c r="R9" i="1"/>
  <c r="J9" i="1"/>
  <c r="M9" i="1"/>
  <c r="R14" i="1"/>
  <c r="K13" i="1"/>
  <c r="F10" i="1" l="1"/>
  <c r="H10" i="1"/>
  <c r="E11" i="1" s="1"/>
  <c r="F11" i="1" s="1"/>
  <c r="I11" i="1"/>
  <c r="M10" i="1" l="1"/>
  <c r="H11" i="1" l="1"/>
  <c r="P10" i="1"/>
  <c r="H12" i="1" l="1"/>
  <c r="E12" i="1"/>
  <c r="I12" i="1" s="1"/>
  <c r="K11" i="1"/>
  <c r="J11" i="1" s="1"/>
  <c r="K12" i="1"/>
  <c r="K10" i="1"/>
  <c r="J10" i="1" l="1"/>
  <c r="F12" i="1"/>
  <c r="H13" i="1"/>
  <c r="E13" i="1"/>
  <c r="I13" i="1" s="1"/>
  <c r="J13" i="1" s="1"/>
  <c r="M11" i="1"/>
  <c r="P11" i="1"/>
  <c r="R12" i="1"/>
  <c r="R13" i="1"/>
  <c r="R11" i="1"/>
  <c r="E14" i="1" l="1"/>
  <c r="F14" i="1" s="1"/>
  <c r="H14" i="1"/>
  <c r="M13" i="1"/>
  <c r="P13" i="1"/>
  <c r="P12" i="1"/>
  <c r="M12" i="1"/>
  <c r="F13" i="1"/>
  <c r="J12" i="1"/>
  <c r="E15" i="1" l="1"/>
  <c r="F15" i="1" s="1"/>
  <c r="H15" i="1"/>
  <c r="I14" i="1"/>
  <c r="E16" i="1" l="1"/>
  <c r="H16" i="1"/>
  <c r="I15" i="1"/>
  <c r="P14" i="1"/>
  <c r="M14" i="1"/>
  <c r="J14" i="1"/>
  <c r="E17" i="1" l="1"/>
  <c r="H17" i="1"/>
  <c r="F16" i="1"/>
  <c r="I16" i="1"/>
  <c r="P15" i="1"/>
  <c r="P16" i="1" s="1"/>
  <c r="M15" i="1"/>
  <c r="M16" i="1" s="1"/>
  <c r="M17" i="1" s="1"/>
  <c r="M18" i="1" s="1"/>
  <c r="M19" i="1" s="1"/>
  <c r="M20" i="1" s="1"/>
  <c r="M21" i="1" s="1"/>
  <c r="J15" i="1"/>
  <c r="R15" i="1"/>
  <c r="L16" i="1" l="1"/>
  <c r="P17" i="1"/>
  <c r="O16" i="1"/>
  <c r="E18" i="1"/>
  <c r="H18" i="1"/>
  <c r="I17" i="1"/>
  <c r="L17" i="1" s="1"/>
  <c r="F17" i="1"/>
  <c r="E19" i="1" l="1"/>
  <c r="H19" i="1"/>
  <c r="I18" i="1"/>
  <c r="L18" i="1" s="1"/>
  <c r="F18" i="1"/>
  <c r="P18" i="1"/>
  <c r="O17" i="1"/>
  <c r="K17" i="1" s="1"/>
  <c r="J17" i="1" s="1"/>
  <c r="R16" i="1"/>
  <c r="K16" i="1"/>
  <c r="J16" i="1" l="1"/>
  <c r="P19" i="1"/>
  <c r="O18" i="1"/>
  <c r="R18" i="1" s="1"/>
  <c r="E20" i="1"/>
  <c r="H20" i="1"/>
  <c r="F19" i="1"/>
  <c r="I19" i="1"/>
  <c r="L19" i="1" s="1"/>
  <c r="R17" i="1"/>
  <c r="E21" i="1" l="1"/>
  <c r="H21" i="1"/>
  <c r="F20" i="1"/>
  <c r="I20" i="1"/>
  <c r="L20" i="1" s="1"/>
  <c r="P20" i="1"/>
  <c r="O19" i="1"/>
  <c r="R19" i="1" s="1"/>
  <c r="K18" i="1"/>
  <c r="J18" i="1" l="1"/>
  <c r="P21" i="1"/>
  <c r="O20" i="1"/>
  <c r="R20" i="1"/>
  <c r="R22" i="1" s="1"/>
  <c r="R24" i="1" s="1"/>
  <c r="K20" i="1"/>
  <c r="J20" i="1" s="1"/>
  <c r="F21" i="1"/>
  <c r="I21" i="1"/>
  <c r="K19" i="1"/>
  <c r="J19" i="1" s="1"/>
  <c r="L21" i="1" l="1"/>
  <c r="O21" i="1"/>
  <c r="R21" i="1" l="1"/>
  <c r="K21" i="1"/>
  <c r="J21" i="1" l="1"/>
  <c r="G28" i="1"/>
  <c r="G27" i="1" l="1"/>
  <c r="I27" i="1" s="1"/>
  <c r="G30" i="1"/>
  <c r="I30" i="1" s="1"/>
  <c r="I28" i="1"/>
  <c r="H30" i="1"/>
</calcChain>
</file>

<file path=xl/sharedStrings.xml><?xml version="1.0" encoding="utf-8"?>
<sst xmlns="http://schemas.openxmlformats.org/spreadsheetml/2006/main" count="79" uniqueCount="55">
  <si>
    <t>pakalpojuma sniedzējs</t>
  </si>
  <si>
    <t>Klientu dienu skaits kopā</t>
  </si>
  <si>
    <t>1 dienas cena atbilstoši MKN</t>
  </si>
  <si>
    <t>Klientu dienu skaits (pilna cena, persona pakalpojumu saņem dzīvesvietā)</t>
  </si>
  <si>
    <t>Klientu prombūtnes dienu skaits (75% no cenas)</t>
  </si>
  <si>
    <t>persona</t>
  </si>
  <si>
    <t>dienas</t>
  </si>
  <si>
    <t>diena</t>
  </si>
  <si>
    <t>euro</t>
  </si>
  <si>
    <t>janvāris</t>
  </si>
  <si>
    <t>februāris</t>
  </si>
  <si>
    <t>marts</t>
  </si>
  <si>
    <t>aprīlis</t>
  </si>
  <si>
    <t>maijs</t>
  </si>
  <si>
    <t>x</t>
  </si>
  <si>
    <t>Personu skaits, kurām pārskata periodā  pakalpojums pārtraukts /izbeigts</t>
  </si>
  <si>
    <t>Spēkā esošu līgumu skaits pārskata perioda beigās</t>
  </si>
  <si>
    <t>vid. pakalpojuma dienu skaits uz 1 personu MĒNESĪ</t>
  </si>
  <si>
    <t>Vidējais klientu dienu skaits uz 1 pers. mēn. (pilna cena, persona pakalpojumu saņem dzīvesvietā)</t>
  </si>
  <si>
    <t>Vidējais klientu prombūtnes dienu skaits uz 1 pers. mēn. (75% no cenas)</t>
  </si>
  <si>
    <t>Izmaiņas personu skaitā, kurām pakalpojums ir uzsākts</t>
  </si>
  <si>
    <t>Izdevumi KOPĀ</t>
  </si>
  <si>
    <t>Personu skaits pārskata periodā kopā (no iepriekšējā perioda un pārskata periodā jaunie)
 (Unikālais pakalpojumu saņēmēju skaits)</t>
  </si>
  <si>
    <t>X</t>
  </si>
  <si>
    <t>jūnijs</t>
  </si>
  <si>
    <t>Pakalpojuma saņēmēju skaits (personas, kas pārskata mēnesī kaut vienu dienu ir saņēmušas pakalpojumu)</t>
  </si>
  <si>
    <t>Gads KOPĀ</t>
  </si>
  <si>
    <t>Tiesību akta projekta "Par finanšu līdzekļu piešķiršanu no valsts budžeta programmas "Līdzekļi neparedzētiem gadījumiem"" sākotnējās ietekmes (ex-ante) novērtējuma ziņojums (anotācija)</t>
  </si>
  <si>
    <t>Pielikums</t>
  </si>
  <si>
    <r>
      <t xml:space="preserve">Personu skaits, kurām pakalpojuma sniegšana </t>
    </r>
    <r>
      <rPr>
        <b/>
        <sz val="11"/>
        <color theme="1"/>
        <rFont val="Times New Roman"/>
        <family val="1"/>
        <charset val="186"/>
      </rPr>
      <t>uzsākta 2024. gadā  (Unikālais pakalpojumu saņēmēju skaits)</t>
    </r>
  </si>
  <si>
    <r>
      <t xml:space="preserve">Personu skaits, kurām pārskata periodā pakalpojums uzsākts
 </t>
    </r>
    <r>
      <rPr>
        <b/>
        <sz val="11"/>
        <color theme="1"/>
        <rFont val="Times New Roman"/>
        <family val="1"/>
        <charset val="186"/>
      </rPr>
      <t>(Unikālais pakalpojumu saņēmēju skaits)</t>
    </r>
  </si>
  <si>
    <t>FAKTS 
(01.01.2025.- 30.06.2025.)</t>
  </si>
  <si>
    <t>Plāns</t>
  </si>
  <si>
    <t>Izpilde, %</t>
  </si>
  <si>
    <t>Personas, kas saņēmušas hospisa aprūpi, vidēji mēnesī (skaits)</t>
  </si>
  <si>
    <t>Hospisa aprūpes pakalpojuma ietvaros nodrošinātās klientu dienas (skaits)</t>
  </si>
  <si>
    <t>Personas, kas saņēmušas hospisa aprūpi (unikālais skaits)</t>
  </si>
  <si>
    <t>Vidējais pakalpojuma dienu skaits uz 1 pakalpojuma saņēmēju</t>
  </si>
  <si>
    <t>Precizēts plāns atbilstoši faktiskajai izpildei periodā 01.01.2025-30.06.2025.</t>
  </si>
  <si>
    <t>PLĀNS
(01.06.2025.- 31.12.2025.)</t>
  </si>
  <si>
    <t>augusts</t>
  </si>
  <si>
    <t>septembris</t>
  </si>
  <si>
    <t>oktobris</t>
  </si>
  <si>
    <t>novembris</t>
  </si>
  <si>
    <t>Budžetā pieejamais finansējums pakalpojuma apmaksai</t>
  </si>
  <si>
    <t>Papildu nepieciešamais finansējums 2025.g. naudas plūsmai</t>
  </si>
  <si>
    <t>jūlijs**</t>
  </si>
  <si>
    <t>decembris, 2024*</t>
  </si>
  <si>
    <t>decembris***</t>
  </si>
  <si>
    <t>*norēķins par 2024.gada decembrī sniegto pakalpojumu tiek veikts 2025.gada janvārī;</t>
  </si>
  <si>
    <t>**pakalpojuma saņēmēju skaita izmaiņas un pakalpojuma apjoms (vidējais klientu dienu skaits uz 1 pakalpojuma saņēmēju) periodā no 2025. gada jūlija līdz gada beigām mēnesī tiek prognozēts atbilstoši vidējam pakalpojuma izpildes faktiskajam rādītājam periodā 2025. gada aprīlis - jūnijs (iepriekšējo 3 mēn. vidējais izpildes rādītājs mēnesī);</t>
  </si>
  <si>
    <t>***2025. gada naudas plūsmā decembra faktisko izpildi neliek, jo norēķins par 2025.gada decembri tiks veikts 2026.gada janvārī;</t>
  </si>
  <si>
    <t>Sandra Strēle
Labklājības ministrija 
Finanšu vadības departaments 
Tālr. 64331831
Sandra.Strele@lm.gov.lv</t>
  </si>
  <si>
    <t>Rezultatīvais rādītājs</t>
  </si>
  <si>
    <t>Hospiss aprūpe mājās pilngadīgām personām un atbalsts viņu ģimenes locekļiem plānotā izpilde 2025. gadā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</si>
</sst>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&quot;€&quot;\ 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8"/>
      <name val="Calibri"/>
      <family val="2"/>
      <scheme val="minor"/>
    </font>
    <font>
      <sz val="11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b/>
      <i/>
      <sz val="8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4" tint="-0.249977111117893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5" fillId="0" borderId="0" xfId="0" applyFont="1"/>
    <xf numFmtId="0" fontId="10" fillId="0" borderId="0" xfId="0" applyFont="1" applyFill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0" xfId="0" applyFont="1" applyFill="1"/>
    <xf numFmtId="0" fontId="1" fillId="2" borderId="1" xfId="0" applyFont="1" applyFill="1" applyBorder="1" applyAlignment="1">
      <alignment horizontal="center" wrapText="1"/>
    </xf>
    <xf numFmtId="3" fontId="16" fillId="2" borderId="3" xfId="0" applyNumberFormat="1" applyFont="1" applyFill="1" applyBorder="1" applyAlignment="1">
      <alignment horizontal="center" vertical="center"/>
    </xf>
    <xf numFmtId="3" fontId="18" fillId="2" borderId="3" xfId="0" applyNumberFormat="1" applyFont="1" applyFill="1" applyBorder="1" applyAlignment="1">
      <alignment horizontal="center" vertical="center"/>
    </xf>
    <xf numFmtId="4" fontId="17" fillId="2" borderId="4" xfId="0" applyNumberFormat="1" applyFont="1" applyFill="1" applyBorder="1" applyAlignment="1">
      <alignment horizontal="center" vertical="center"/>
    </xf>
    <xf numFmtId="3" fontId="16" fillId="2" borderId="16" xfId="0" applyNumberFormat="1" applyFont="1" applyFill="1" applyBorder="1" applyAlignment="1">
      <alignment horizontal="center" vertical="center"/>
    </xf>
    <xf numFmtId="3" fontId="16" fillId="2" borderId="7" xfId="0" applyNumberFormat="1" applyFont="1" applyFill="1" applyBorder="1" applyAlignment="1">
      <alignment vertical="center"/>
    </xf>
    <xf numFmtId="3" fontId="16" fillId="2" borderId="1" xfId="0" applyNumberFormat="1" applyFont="1" applyFill="1" applyBorder="1" applyAlignment="1">
      <alignment horizontal="center" vertical="center"/>
    </xf>
    <xf numFmtId="3" fontId="18" fillId="2" borderId="1" xfId="0" applyNumberFormat="1" applyFont="1" applyFill="1" applyBorder="1" applyAlignment="1">
      <alignment horizontal="center" vertical="center"/>
    </xf>
    <xf numFmtId="4" fontId="17" fillId="2" borderId="6" xfId="0" applyNumberFormat="1" applyFont="1" applyFill="1" applyBorder="1" applyAlignment="1">
      <alignment horizontal="center" vertical="center"/>
    </xf>
    <xf numFmtId="3" fontId="16" fillId="2" borderId="17" xfId="0" applyNumberFormat="1" applyFont="1" applyFill="1" applyBorder="1" applyAlignment="1">
      <alignment horizontal="center" vertical="center"/>
    </xf>
    <xf numFmtId="3" fontId="16" fillId="2" borderId="8" xfId="0" applyNumberFormat="1" applyFont="1" applyFill="1" applyBorder="1" applyAlignment="1">
      <alignment vertical="center"/>
    </xf>
    <xf numFmtId="0" fontId="19" fillId="0" borderId="0" xfId="0" applyFont="1"/>
    <xf numFmtId="3" fontId="1" fillId="0" borderId="0" xfId="0" applyNumberFormat="1" applyFont="1"/>
    <xf numFmtId="0" fontId="7" fillId="0" borderId="0" xfId="0" applyFont="1"/>
    <xf numFmtId="165" fontId="13" fillId="0" borderId="9" xfId="0" applyNumberFormat="1" applyFont="1" applyBorder="1" applyAlignment="1">
      <alignment horizontal="center" wrapText="1"/>
    </xf>
    <xf numFmtId="1" fontId="17" fillId="0" borderId="1" xfId="0" applyNumberFormat="1" applyFont="1" applyBorder="1" applyAlignment="1">
      <alignment horizontal="center" vertical="center"/>
    </xf>
    <xf numFmtId="3" fontId="22" fillId="4" borderId="1" xfId="0" applyNumberFormat="1" applyFont="1" applyFill="1" applyBorder="1" applyAlignment="1">
      <alignment horizontal="center" vertical="center"/>
    </xf>
    <xf numFmtId="4" fontId="23" fillId="4" borderId="6" xfId="0" applyNumberFormat="1" applyFont="1" applyFill="1" applyBorder="1" applyAlignment="1">
      <alignment horizontal="center" vertical="center"/>
    </xf>
    <xf numFmtId="3" fontId="22" fillId="4" borderId="14" xfId="0" applyNumberFormat="1" applyFont="1" applyFill="1" applyBorder="1" applyAlignment="1">
      <alignment horizontal="center" vertical="center"/>
    </xf>
    <xf numFmtId="4" fontId="23" fillId="4" borderId="15" xfId="0" applyNumberFormat="1" applyFont="1" applyFill="1" applyBorder="1" applyAlignment="1">
      <alignment horizontal="center" vertical="center"/>
    </xf>
    <xf numFmtId="3" fontId="22" fillId="4" borderId="17" xfId="0" applyNumberFormat="1" applyFont="1" applyFill="1" applyBorder="1" applyAlignment="1">
      <alignment horizontal="center" vertical="center"/>
    </xf>
    <xf numFmtId="3" fontId="22" fillId="4" borderId="18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 vertical="center"/>
    </xf>
    <xf numFmtId="0" fontId="22" fillId="4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 wrapText="1"/>
    </xf>
    <xf numFmtId="0" fontId="22" fillId="4" borderId="0" xfId="0" applyFont="1" applyFill="1" applyAlignment="1">
      <alignment horizontal="right" vertical="center" wrapText="1"/>
    </xf>
    <xf numFmtId="0" fontId="22" fillId="4" borderId="11" xfId="0" applyFont="1" applyFill="1" applyBorder="1" applyAlignment="1">
      <alignment horizontal="center" vertical="center"/>
    </xf>
    <xf numFmtId="3" fontId="22" fillId="3" borderId="1" xfId="0" applyNumberFormat="1" applyFont="1" applyFill="1" applyBorder="1" applyAlignment="1">
      <alignment horizontal="center" vertical="center"/>
    </xf>
    <xf numFmtId="3" fontId="18" fillId="4" borderId="1" xfId="0" applyNumberFormat="1" applyFont="1" applyFill="1" applyBorder="1" applyAlignment="1">
      <alignment horizontal="center" vertical="center"/>
    </xf>
    <xf numFmtId="4" fontId="23" fillId="3" borderId="6" xfId="0" applyNumberFormat="1" applyFont="1" applyFill="1" applyBorder="1" applyAlignment="1">
      <alignment horizontal="center" vertical="center"/>
    </xf>
    <xf numFmtId="3" fontId="16" fillId="4" borderId="8" xfId="0" applyNumberFormat="1" applyFont="1" applyFill="1" applyBorder="1" applyAlignment="1">
      <alignment vertical="center"/>
    </xf>
    <xf numFmtId="3" fontId="18" fillId="4" borderId="14" xfId="0" applyNumberFormat="1" applyFont="1" applyFill="1" applyBorder="1" applyAlignment="1">
      <alignment horizontal="center" vertical="center"/>
    </xf>
    <xf numFmtId="3" fontId="16" fillId="4" borderId="13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3" fontId="12" fillId="0" borderId="0" xfId="0" applyNumberFormat="1" applyFont="1" applyBorder="1" applyAlignment="1">
      <alignment wrapText="1"/>
    </xf>
    <xf numFmtId="3" fontId="22" fillId="0" borderId="22" xfId="0" applyNumberFormat="1" applyFont="1" applyFill="1" applyBorder="1" applyAlignment="1">
      <alignment vertical="center"/>
    </xf>
    <xf numFmtId="3" fontId="25" fillId="0" borderId="1" xfId="0" applyNumberFormat="1" applyFont="1" applyBorder="1" applyAlignment="1">
      <alignment vertical="center" wrapText="1"/>
    </xf>
    <xf numFmtId="0" fontId="13" fillId="0" borderId="29" xfId="0" applyFont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  <xf numFmtId="0" fontId="13" fillId="2" borderId="30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/>
    </xf>
    <xf numFmtId="3" fontId="17" fillId="2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3" fontId="17" fillId="4" borderId="1" xfId="0" applyNumberFormat="1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11" fillId="2" borderId="14" xfId="0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13" fillId="2" borderId="29" xfId="0" applyFont="1" applyFill="1" applyBorder="1" applyAlignment="1">
      <alignment horizontal="center" wrapText="1"/>
    </xf>
    <xf numFmtId="0" fontId="14" fillId="2" borderId="29" xfId="0" applyFont="1" applyFill="1" applyBorder="1" applyAlignment="1">
      <alignment horizontal="center" wrapText="1"/>
    </xf>
    <xf numFmtId="0" fontId="15" fillId="2" borderId="29" xfId="0" applyFont="1" applyFill="1" applyBorder="1" applyAlignment="1">
      <alignment horizontal="center" wrapText="1"/>
    </xf>
    <xf numFmtId="0" fontId="16" fillId="2" borderId="10" xfId="0" applyFont="1" applyFill="1" applyBorder="1" applyAlignment="1">
      <alignment horizontal="left" vertical="center"/>
    </xf>
    <xf numFmtId="0" fontId="16" fillId="2" borderId="11" xfId="0" applyFont="1" applyFill="1" applyBorder="1" applyAlignment="1">
      <alignment horizontal="center" vertical="center"/>
    </xf>
    <xf numFmtId="3" fontId="16" fillId="2" borderId="11" xfId="0" applyNumberFormat="1" applyFont="1" applyFill="1" applyBorder="1" applyAlignment="1">
      <alignment horizontal="center" vertical="center"/>
    </xf>
    <xf numFmtId="3" fontId="17" fillId="2" borderId="11" xfId="0" applyNumberFormat="1" applyFont="1" applyFill="1" applyBorder="1" applyAlignment="1">
      <alignment horizontal="center" vertical="center"/>
    </xf>
    <xf numFmtId="3" fontId="18" fillId="2" borderId="11" xfId="0" applyNumberFormat="1" applyFont="1" applyFill="1" applyBorder="1" applyAlignment="1">
      <alignment horizontal="center" vertical="center"/>
    </xf>
    <xf numFmtId="164" fontId="17" fillId="2" borderId="11" xfId="0" applyNumberFormat="1" applyFont="1" applyFill="1" applyBorder="1" applyAlignment="1">
      <alignment horizontal="center" vertical="center"/>
    </xf>
    <xf numFmtId="4" fontId="17" fillId="2" borderId="12" xfId="0" applyNumberFormat="1" applyFont="1" applyFill="1" applyBorder="1" applyAlignment="1">
      <alignment horizontal="center" vertical="center"/>
    </xf>
    <xf numFmtId="3" fontId="16" fillId="2" borderId="10" xfId="0" applyNumberFormat="1" applyFont="1" applyFill="1" applyBorder="1" applyAlignment="1">
      <alignment horizontal="center" vertical="center"/>
    </xf>
    <xf numFmtId="3" fontId="16" fillId="2" borderId="20" xfId="0" applyNumberFormat="1" applyFont="1" applyFill="1" applyBorder="1" applyAlignment="1">
      <alignment horizontal="right" vertical="center" wrapText="1"/>
    </xf>
    <xf numFmtId="0" fontId="16" fillId="2" borderId="16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center" vertical="center"/>
    </xf>
    <xf numFmtId="3" fontId="17" fillId="2" borderId="3" xfId="0" applyNumberFormat="1" applyFont="1" applyFill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22" fillId="4" borderId="18" xfId="0" applyFont="1" applyFill="1" applyBorder="1" applyAlignment="1">
      <alignment horizontal="left" vertical="center"/>
    </xf>
    <xf numFmtId="0" fontId="22" fillId="4" borderId="14" xfId="0" applyFont="1" applyFill="1" applyBorder="1" applyAlignment="1">
      <alignment horizontal="center" vertical="center"/>
    </xf>
    <xf numFmtId="3" fontId="17" fillId="4" borderId="14" xfId="0" applyNumberFormat="1" applyFont="1" applyFill="1" applyBorder="1" applyAlignment="1">
      <alignment horizontal="center" vertical="center"/>
    </xf>
    <xf numFmtId="164" fontId="17" fillId="4" borderId="14" xfId="0" applyNumberFormat="1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left" vertical="center"/>
    </xf>
    <xf numFmtId="3" fontId="22" fillId="4" borderId="11" xfId="0" applyNumberFormat="1" applyFont="1" applyFill="1" applyBorder="1" applyAlignment="1">
      <alignment horizontal="center" vertical="center"/>
    </xf>
    <xf numFmtId="3" fontId="17" fillId="4" borderId="11" xfId="0" applyNumberFormat="1" applyFont="1" applyFill="1" applyBorder="1" applyAlignment="1">
      <alignment horizontal="center" vertical="center"/>
    </xf>
    <xf numFmtId="3" fontId="18" fillId="4" borderId="11" xfId="0" applyNumberFormat="1" applyFont="1" applyFill="1" applyBorder="1" applyAlignment="1">
      <alignment horizontal="center" vertical="center"/>
    </xf>
    <xf numFmtId="164" fontId="17" fillId="4" borderId="11" xfId="0" applyNumberFormat="1" applyFont="1" applyFill="1" applyBorder="1" applyAlignment="1">
      <alignment horizontal="center" vertical="center"/>
    </xf>
    <xf numFmtId="4" fontId="23" fillId="4" borderId="12" xfId="0" applyNumberFormat="1" applyFont="1" applyFill="1" applyBorder="1" applyAlignment="1">
      <alignment horizontal="center" vertical="center"/>
    </xf>
    <xf numFmtId="3" fontId="22" fillId="4" borderId="10" xfId="0" applyNumberFormat="1" applyFont="1" applyFill="1" applyBorder="1" applyAlignment="1">
      <alignment horizontal="center" vertical="center"/>
    </xf>
    <xf numFmtId="3" fontId="16" fillId="4" borderId="20" xfId="0" applyNumberFormat="1" applyFont="1" applyFill="1" applyBorder="1" applyAlignment="1">
      <alignment vertical="center"/>
    </xf>
    <xf numFmtId="0" fontId="13" fillId="0" borderId="31" xfId="0" applyFont="1" applyBorder="1" applyAlignment="1">
      <alignment horizontal="center" wrapText="1"/>
    </xf>
    <xf numFmtId="0" fontId="24" fillId="4" borderId="23" xfId="0" applyFont="1" applyFill="1" applyBorder="1" applyAlignment="1">
      <alignment vertical="center"/>
    </xf>
    <xf numFmtId="0" fontId="22" fillId="4" borderId="24" xfId="0" applyFont="1" applyFill="1" applyBorder="1" applyAlignment="1">
      <alignment vertical="center"/>
    </xf>
    <xf numFmtId="0" fontId="23" fillId="4" borderId="24" xfId="0" applyFont="1" applyFill="1" applyBorder="1" applyAlignment="1">
      <alignment vertical="center"/>
    </xf>
    <xf numFmtId="3" fontId="24" fillId="4" borderId="24" xfId="0" applyNumberFormat="1" applyFont="1" applyFill="1" applyBorder="1" applyAlignment="1">
      <alignment horizontal="center" vertical="center"/>
    </xf>
    <xf numFmtId="3" fontId="24" fillId="4" borderId="25" xfId="0" applyNumberFormat="1" applyFont="1" applyFill="1" applyBorder="1" applyAlignment="1">
      <alignment vertical="center"/>
    </xf>
    <xf numFmtId="0" fontId="26" fillId="0" borderId="0" xfId="0" applyFont="1" applyAlignment="1">
      <alignment horizontal="left" vertical="top" wrapText="1"/>
    </xf>
    <xf numFmtId="0" fontId="22" fillId="0" borderId="27" xfId="0" applyFont="1" applyFill="1" applyBorder="1" applyAlignment="1">
      <alignment horizontal="right" vertical="center"/>
    </xf>
    <xf numFmtId="0" fontId="22" fillId="0" borderId="28" xfId="0" applyFont="1" applyFill="1" applyBorder="1" applyAlignment="1">
      <alignment horizontal="right" vertical="center"/>
    </xf>
    <xf numFmtId="0" fontId="22" fillId="0" borderId="26" xfId="0" applyFont="1" applyFill="1" applyBorder="1" applyAlignment="1">
      <alignment horizontal="right" vertical="center"/>
    </xf>
    <xf numFmtId="0" fontId="25" fillId="0" borderId="2" xfId="0" applyFont="1" applyBorder="1" applyAlignment="1">
      <alignment horizontal="right" vertical="center"/>
    </xf>
    <xf numFmtId="0" fontId="25" fillId="0" borderId="19" xfId="0" applyFont="1" applyBorder="1" applyAlignment="1">
      <alignment horizontal="right" vertical="center"/>
    </xf>
    <xf numFmtId="0" fontId="25" fillId="0" borderId="5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21" xfId="0" applyFont="1" applyBorder="1" applyAlignment="1">
      <alignment horizontal="left" vertical="top" wrapText="1"/>
    </xf>
    <xf numFmtId="3" fontId="21" fillId="0" borderId="1" xfId="0" applyNumberFormat="1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right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5" fontId="13" fillId="0" borderId="9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wrapText="1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2" fontId="16" fillId="2" borderId="19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2" fillId="4" borderId="3" xfId="0" applyFont="1" applyFill="1" applyBorder="1" applyAlignment="1">
      <alignment horizontal="center" wrapText="1"/>
    </xf>
    <xf numFmtId="0" fontId="12" fillId="4" borderId="4" xfId="0" applyFont="1" applyFill="1" applyBorder="1" applyAlignment="1">
      <alignment horizontal="center" wrapText="1"/>
    </xf>
  </cellXfs>
  <cellStyles count="2">
    <cellStyle name="Normal 3" xfId="1" xr:uid="{7C50518C-0BEC-43A4-A530-CBC8B243823F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635000</xdr:colOff>
      <xdr:row>3</xdr:row>
      <xdr:rowOff>0</xdr:rowOff>
    </xdr:from>
    <xdr:to>
      <xdr:col>12</xdr:col>
      <xdr:colOff>619125</xdr:colOff>
      <xdr:row>4</xdr:row>
      <xdr:rowOff>0</xdr:rowOff>
    </xdr:to>
    <xdr:cxnSp macro="">
      <xdr:nvCxnSpPr>
        <xdr:cNvPr id="3" name="Taisns savienotājs 2">
          <a:extLst>
            <a:ext uri="{FF2B5EF4-FFF2-40B4-BE49-F238E27FC236}">
              <a16:creationId xmlns:a16="http://schemas.microsoft.com/office/drawing/2014/main" id="{49412B73-521E-435A-AECD-6D86470FEFDC}"/>
            </a:ext>
          </a:extLst>
        </xdr:cNvPr>
        <xdr:cNvCxnSpPr/>
      </xdr:nvCxnSpPr>
      <xdr:spPr>
        <a:xfrm flipV="1">
          <a:off x="6223000" y="174625"/>
          <a:ext cx="4048125" cy="396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2"/>
  <sheetViews>
    <sheetView tabSelected="1" zoomScale="50" zoomScaleNormal="50" workbookViewId="0">
      <selection activeCell="Z26" sqref="Z26"/>
    </sheetView>
  </sheetViews>
  <sheetFormatPr defaultColWidth="8.81640625" defaultRowHeight="14" x14ac:dyDescent="0.3"/>
  <cols>
    <col min="1" max="1" width="6" style="1" customWidth="1"/>
    <col min="2" max="2" width="26.08984375" style="1" customWidth="1"/>
    <col min="3" max="5" width="14.1796875" style="1" customWidth="1"/>
    <col min="6" max="6" width="14.1796875" style="3" customWidth="1"/>
    <col min="7" max="18" width="14.1796875" style="1" customWidth="1"/>
    <col min="19" max="16384" width="8.81640625" style="1"/>
  </cols>
  <sheetData>
    <row r="1" spans="1:19" ht="14.5" customHeight="1" x14ac:dyDescent="0.3">
      <c r="A1" s="118" t="s">
        <v>28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9" ht="29" customHeight="1" x14ac:dyDescent="0.3">
      <c r="A2" s="117" t="s">
        <v>27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9" ht="33.65" customHeight="1" thickBot="1" x14ac:dyDescent="0.35">
      <c r="A3" s="120" t="s">
        <v>54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</row>
    <row r="4" spans="1:19" ht="31.5" customHeight="1" x14ac:dyDescent="0.3">
      <c r="B4" s="123" t="s">
        <v>0</v>
      </c>
      <c r="C4" s="122" t="s">
        <v>31</v>
      </c>
      <c r="D4" s="122"/>
      <c r="E4" s="122"/>
      <c r="F4" s="122"/>
      <c r="G4" s="122"/>
      <c r="H4" s="122"/>
      <c r="I4" s="122"/>
      <c r="J4" s="122"/>
      <c r="K4" s="122"/>
      <c r="L4" s="127" t="s">
        <v>39</v>
      </c>
      <c r="M4" s="127"/>
      <c r="N4" s="127"/>
      <c r="O4" s="127"/>
      <c r="P4" s="127"/>
      <c r="Q4" s="127"/>
      <c r="R4" s="128"/>
    </row>
    <row r="5" spans="1:19" ht="14.5" hidden="1" customHeight="1" x14ac:dyDescent="0.3">
      <c r="B5" s="124"/>
      <c r="C5" s="8"/>
      <c r="D5" s="8"/>
      <c r="E5" s="126" t="s">
        <v>22</v>
      </c>
      <c r="F5" s="110" t="s">
        <v>20</v>
      </c>
      <c r="G5" s="126" t="s">
        <v>15</v>
      </c>
      <c r="H5" s="126" t="s">
        <v>16</v>
      </c>
      <c r="I5" s="111" t="s">
        <v>25</v>
      </c>
      <c r="J5" s="110" t="s">
        <v>17</v>
      </c>
      <c r="K5" s="111" t="s">
        <v>1</v>
      </c>
      <c r="L5" s="115"/>
      <c r="M5" s="115"/>
      <c r="N5" s="115"/>
      <c r="O5" s="115"/>
      <c r="P5" s="115"/>
      <c r="Q5" s="115"/>
      <c r="R5" s="116" t="s">
        <v>21</v>
      </c>
    </row>
    <row r="6" spans="1:19" s="2" customFormat="1" ht="151.5" customHeight="1" x14ac:dyDescent="0.3">
      <c r="B6" s="124"/>
      <c r="C6" s="8" t="s">
        <v>29</v>
      </c>
      <c r="D6" s="8" t="s">
        <v>30</v>
      </c>
      <c r="E6" s="126"/>
      <c r="F6" s="110"/>
      <c r="G6" s="126"/>
      <c r="H6" s="126"/>
      <c r="I6" s="111"/>
      <c r="J6" s="110"/>
      <c r="K6" s="111"/>
      <c r="L6" s="5" t="s">
        <v>3</v>
      </c>
      <c r="M6" s="5" t="s">
        <v>18</v>
      </c>
      <c r="N6" s="5" t="s">
        <v>2</v>
      </c>
      <c r="O6" s="5" t="s">
        <v>4</v>
      </c>
      <c r="P6" s="5" t="s">
        <v>19</v>
      </c>
      <c r="Q6" s="5" t="s">
        <v>2</v>
      </c>
      <c r="R6" s="116"/>
    </row>
    <row r="7" spans="1:19" s="2" customFormat="1" ht="11" thickBot="1" x14ac:dyDescent="0.3">
      <c r="B7" s="125"/>
      <c r="C7" s="54"/>
      <c r="D7" s="54"/>
      <c r="E7" s="55" t="s">
        <v>5</v>
      </c>
      <c r="F7" s="55" t="s">
        <v>5</v>
      </c>
      <c r="G7" s="55" t="s">
        <v>5</v>
      </c>
      <c r="H7" s="55" t="s">
        <v>5</v>
      </c>
      <c r="I7" s="56" t="s">
        <v>5</v>
      </c>
      <c r="J7" s="55" t="s">
        <v>6</v>
      </c>
      <c r="K7" s="55" t="s">
        <v>7</v>
      </c>
      <c r="L7" s="57" t="s">
        <v>7</v>
      </c>
      <c r="M7" s="57" t="s">
        <v>7</v>
      </c>
      <c r="N7" s="57" t="s">
        <v>8</v>
      </c>
      <c r="O7" s="57" t="s">
        <v>7</v>
      </c>
      <c r="P7" s="57" t="s">
        <v>7</v>
      </c>
      <c r="Q7" s="57" t="s">
        <v>8</v>
      </c>
      <c r="R7" s="58" t="s">
        <v>8</v>
      </c>
    </row>
    <row r="8" spans="1:19" s="2" customFormat="1" ht="14" customHeight="1" thickBot="1" x14ac:dyDescent="0.35">
      <c r="B8" s="89">
        <v>1</v>
      </c>
      <c r="C8" s="59">
        <v>2</v>
      </c>
      <c r="D8" s="59">
        <v>3</v>
      </c>
      <c r="E8" s="59">
        <v>4</v>
      </c>
      <c r="F8" s="60">
        <v>5</v>
      </c>
      <c r="G8" s="59">
        <v>6</v>
      </c>
      <c r="H8" s="59">
        <v>7</v>
      </c>
      <c r="I8" s="61">
        <v>8</v>
      </c>
      <c r="J8" s="60">
        <v>9</v>
      </c>
      <c r="K8" s="59">
        <v>10</v>
      </c>
      <c r="L8" s="45">
        <v>11</v>
      </c>
      <c r="M8" s="45">
        <v>12</v>
      </c>
      <c r="N8" s="46">
        <v>13</v>
      </c>
      <c r="O8" s="45">
        <v>14</v>
      </c>
      <c r="P8" s="45">
        <v>15</v>
      </c>
      <c r="Q8" s="46">
        <v>16</v>
      </c>
      <c r="R8" s="47">
        <v>17</v>
      </c>
    </row>
    <row r="9" spans="1:19" s="6" customFormat="1" ht="25.5" customHeight="1" thickBot="1" x14ac:dyDescent="0.35">
      <c r="A9" s="32">
        <v>1</v>
      </c>
      <c r="B9" s="62" t="s">
        <v>47</v>
      </c>
      <c r="C9" s="63" t="s">
        <v>14</v>
      </c>
      <c r="D9" s="63">
        <v>198</v>
      </c>
      <c r="E9" s="64">
        <f>542+198</f>
        <v>740</v>
      </c>
      <c r="F9" s="65" t="s">
        <v>14</v>
      </c>
      <c r="G9" s="64">
        <v>145</v>
      </c>
      <c r="H9" s="64">
        <f>E9-G9</f>
        <v>595</v>
      </c>
      <c r="I9" s="66">
        <f>E9</f>
        <v>740</v>
      </c>
      <c r="J9" s="67">
        <f>K9/I9</f>
        <v>23.19864864864865</v>
      </c>
      <c r="K9" s="66">
        <f t="shared" ref="K9:K12" si="0">L9+O9</f>
        <v>17167</v>
      </c>
      <c r="L9" s="64">
        <v>15990</v>
      </c>
      <c r="M9" s="68">
        <f>L9/I9</f>
        <v>21.608108108108109</v>
      </c>
      <c r="N9" s="119">
        <v>52.2</v>
      </c>
      <c r="O9" s="69">
        <v>1177</v>
      </c>
      <c r="P9" s="68">
        <f>O9/I9</f>
        <v>1.5905405405405406</v>
      </c>
      <c r="Q9" s="119">
        <f>ROUND(N9*0.75,2)</f>
        <v>39.15</v>
      </c>
      <c r="R9" s="70">
        <f t="shared" ref="R9:R21" si="1">L9*$N$9+O9*$Q$9</f>
        <v>880757.55</v>
      </c>
    </row>
    <row r="10" spans="1:19" ht="25.5" customHeight="1" x14ac:dyDescent="0.3">
      <c r="A10" s="30">
        <v>2</v>
      </c>
      <c r="B10" s="71" t="s">
        <v>9</v>
      </c>
      <c r="C10" s="9">
        <f>H9</f>
        <v>595</v>
      </c>
      <c r="D10" s="72">
        <v>191</v>
      </c>
      <c r="E10" s="9">
        <f>C10+D10</f>
        <v>786</v>
      </c>
      <c r="F10" s="73">
        <f>E10-E9</f>
        <v>46</v>
      </c>
      <c r="G10" s="9">
        <v>146</v>
      </c>
      <c r="H10" s="9">
        <f>E10-G10</f>
        <v>640</v>
      </c>
      <c r="I10" s="10">
        <f>E10</f>
        <v>786</v>
      </c>
      <c r="J10" s="74">
        <f>K10/I10</f>
        <v>22.039440203562339</v>
      </c>
      <c r="K10" s="10">
        <f>L10+O10</f>
        <v>17323</v>
      </c>
      <c r="L10" s="9">
        <v>16173</v>
      </c>
      <c r="M10" s="11">
        <f>L10/I10</f>
        <v>20.576335877862597</v>
      </c>
      <c r="N10" s="119"/>
      <c r="O10" s="12">
        <v>1150</v>
      </c>
      <c r="P10" s="11">
        <f>O10/I10</f>
        <v>1.4631043256997456</v>
      </c>
      <c r="Q10" s="119"/>
      <c r="R10" s="13">
        <f t="shared" si="1"/>
        <v>889253.10000000009</v>
      </c>
      <c r="S10" s="20"/>
    </row>
    <row r="11" spans="1:19" ht="25.5" customHeight="1" x14ac:dyDescent="0.3">
      <c r="A11" s="30">
        <v>3</v>
      </c>
      <c r="B11" s="75" t="s">
        <v>10</v>
      </c>
      <c r="C11" s="48" t="s">
        <v>23</v>
      </c>
      <c r="D11" s="48">
        <v>195</v>
      </c>
      <c r="E11" s="14">
        <f>H10+D11</f>
        <v>835</v>
      </c>
      <c r="F11" s="49">
        <f>E11-E10</f>
        <v>49</v>
      </c>
      <c r="G11" s="14">
        <v>145</v>
      </c>
      <c r="H11" s="14">
        <f>D11-G11+H10</f>
        <v>690</v>
      </c>
      <c r="I11" s="15">
        <f>E11</f>
        <v>835</v>
      </c>
      <c r="J11" s="50">
        <f t="shared" ref="J11:J12" si="2">K11/I11</f>
        <v>21.019161676646707</v>
      </c>
      <c r="K11" s="15">
        <f t="shared" si="0"/>
        <v>17551</v>
      </c>
      <c r="L11" s="14">
        <v>16304</v>
      </c>
      <c r="M11" s="16">
        <f t="shared" ref="M11:M12" si="3">L11/I11</f>
        <v>19.525748502994013</v>
      </c>
      <c r="N11" s="119"/>
      <c r="O11" s="17">
        <v>1247</v>
      </c>
      <c r="P11" s="16">
        <f t="shared" ref="P11:P12" si="4">O11/I11</f>
        <v>1.4934131736526945</v>
      </c>
      <c r="Q11" s="119"/>
      <c r="R11" s="18">
        <f t="shared" si="1"/>
        <v>899888.85000000009</v>
      </c>
      <c r="S11" s="20"/>
    </row>
    <row r="12" spans="1:19" ht="25.5" customHeight="1" x14ac:dyDescent="0.3">
      <c r="A12" s="32">
        <v>4</v>
      </c>
      <c r="B12" s="75" t="s">
        <v>11</v>
      </c>
      <c r="C12" s="48" t="s">
        <v>23</v>
      </c>
      <c r="D12" s="48">
        <v>187</v>
      </c>
      <c r="E12" s="14">
        <f>H11+D12</f>
        <v>877</v>
      </c>
      <c r="F12" s="49">
        <f t="shared" ref="F12:F14" si="5">E12-E11</f>
        <v>42</v>
      </c>
      <c r="G12" s="14">
        <v>153</v>
      </c>
      <c r="H12" s="14">
        <f t="shared" ref="H12:H21" si="6">D12-G12+H11</f>
        <v>724</v>
      </c>
      <c r="I12" s="15">
        <f>E12</f>
        <v>877</v>
      </c>
      <c r="J12" s="50">
        <f t="shared" si="2"/>
        <v>23.248574686431017</v>
      </c>
      <c r="K12" s="15">
        <f t="shared" si="0"/>
        <v>20389</v>
      </c>
      <c r="L12" s="14">
        <v>19372</v>
      </c>
      <c r="M12" s="16">
        <f t="shared" si="3"/>
        <v>22.088939566704674</v>
      </c>
      <c r="N12" s="119"/>
      <c r="O12" s="17">
        <v>1017</v>
      </c>
      <c r="P12" s="16">
        <f t="shared" si="4"/>
        <v>1.1596351197263397</v>
      </c>
      <c r="Q12" s="119"/>
      <c r="R12" s="18">
        <f t="shared" si="1"/>
        <v>1051033.95</v>
      </c>
      <c r="S12" s="20"/>
    </row>
    <row r="13" spans="1:19" ht="25.5" customHeight="1" x14ac:dyDescent="0.3">
      <c r="A13" s="30">
        <v>5</v>
      </c>
      <c r="B13" s="75" t="s">
        <v>12</v>
      </c>
      <c r="C13" s="48" t="s">
        <v>23</v>
      </c>
      <c r="D13" s="48">
        <v>201</v>
      </c>
      <c r="E13" s="14">
        <f t="shared" ref="E13:E14" si="7">H12+D13</f>
        <v>925</v>
      </c>
      <c r="F13" s="49">
        <f t="shared" si="5"/>
        <v>48</v>
      </c>
      <c r="G13" s="14">
        <v>136</v>
      </c>
      <c r="H13" s="14">
        <f t="shared" si="6"/>
        <v>789</v>
      </c>
      <c r="I13" s="15">
        <f>E13</f>
        <v>925</v>
      </c>
      <c r="J13" s="50">
        <f>K13/I13</f>
        <v>23.394594594594594</v>
      </c>
      <c r="K13" s="15">
        <f>L13+O13</f>
        <v>21640</v>
      </c>
      <c r="L13" s="14">
        <v>20220</v>
      </c>
      <c r="M13" s="16">
        <f>L13/I13</f>
        <v>21.859459459459458</v>
      </c>
      <c r="N13" s="119"/>
      <c r="O13" s="17">
        <v>1420</v>
      </c>
      <c r="P13" s="16">
        <f>O13/I13</f>
        <v>1.5351351351351352</v>
      </c>
      <c r="Q13" s="119"/>
      <c r="R13" s="18">
        <f t="shared" si="1"/>
        <v>1111077</v>
      </c>
      <c r="S13" s="20"/>
    </row>
    <row r="14" spans="1:19" s="4" customFormat="1" ht="25.5" customHeight="1" x14ac:dyDescent="0.3">
      <c r="A14" s="30">
        <v>6</v>
      </c>
      <c r="B14" s="75" t="s">
        <v>13</v>
      </c>
      <c r="C14" s="48" t="s">
        <v>23</v>
      </c>
      <c r="D14" s="48">
        <v>200</v>
      </c>
      <c r="E14" s="14">
        <f t="shared" si="7"/>
        <v>989</v>
      </c>
      <c r="F14" s="49">
        <f t="shared" si="5"/>
        <v>64</v>
      </c>
      <c r="G14" s="14">
        <v>151</v>
      </c>
      <c r="H14" s="14">
        <f t="shared" si="6"/>
        <v>838</v>
      </c>
      <c r="I14" s="15">
        <f t="shared" ref="I14:I21" si="8">E14</f>
        <v>989</v>
      </c>
      <c r="J14" s="50">
        <f>K14/I14</f>
        <v>24.1314459049545</v>
      </c>
      <c r="K14" s="15">
        <f>L14+O14</f>
        <v>23866</v>
      </c>
      <c r="L14" s="14">
        <v>22483</v>
      </c>
      <c r="M14" s="16">
        <f>L14/I14</f>
        <v>22.733063700707785</v>
      </c>
      <c r="N14" s="119"/>
      <c r="O14" s="17">
        <v>1383</v>
      </c>
      <c r="P14" s="16">
        <f>O14/I14</f>
        <v>1.3983822042467138</v>
      </c>
      <c r="Q14" s="119"/>
      <c r="R14" s="18">
        <f t="shared" si="1"/>
        <v>1227757.05</v>
      </c>
      <c r="S14" s="20"/>
    </row>
    <row r="15" spans="1:19" s="4" customFormat="1" ht="25.5" customHeight="1" x14ac:dyDescent="0.3">
      <c r="A15" s="32">
        <v>7</v>
      </c>
      <c r="B15" s="75" t="s">
        <v>24</v>
      </c>
      <c r="C15" s="48" t="s">
        <v>23</v>
      </c>
      <c r="D15" s="48">
        <v>177</v>
      </c>
      <c r="E15" s="14">
        <f>H14+D15</f>
        <v>1015</v>
      </c>
      <c r="F15" s="49">
        <f>E15-E14</f>
        <v>26</v>
      </c>
      <c r="G15" s="14">
        <v>134</v>
      </c>
      <c r="H15" s="14">
        <f t="shared" si="6"/>
        <v>881</v>
      </c>
      <c r="I15" s="15">
        <f t="shared" si="8"/>
        <v>1015</v>
      </c>
      <c r="J15" s="50">
        <f>K15/I15</f>
        <v>23.836453201970443</v>
      </c>
      <c r="K15" s="15">
        <f>L15+O15</f>
        <v>24194</v>
      </c>
      <c r="L15" s="14">
        <v>22798</v>
      </c>
      <c r="M15" s="16">
        <f>L15/I15</f>
        <v>22.461083743842366</v>
      </c>
      <c r="N15" s="119"/>
      <c r="O15" s="17">
        <v>1396</v>
      </c>
      <c r="P15" s="16">
        <f>O15/I15</f>
        <v>1.3753694581280789</v>
      </c>
      <c r="Q15" s="119"/>
      <c r="R15" s="18">
        <f t="shared" si="1"/>
        <v>1244709</v>
      </c>
      <c r="S15" s="20"/>
    </row>
    <row r="16" spans="1:19" s="4" customFormat="1" ht="25.5" customHeight="1" x14ac:dyDescent="0.3">
      <c r="A16" s="33">
        <v>8</v>
      </c>
      <c r="B16" s="76" t="s">
        <v>46</v>
      </c>
      <c r="C16" s="51" t="s">
        <v>23</v>
      </c>
      <c r="D16" s="35">
        <f>AVERAGE(D13:D15)</f>
        <v>192.66666666666666</v>
      </c>
      <c r="E16" s="24">
        <f>H15+D16</f>
        <v>1073.6666666666667</v>
      </c>
      <c r="F16" s="52">
        <f t="shared" ref="F16:F21" si="9">E16-E15</f>
        <v>58.666666666666742</v>
      </c>
      <c r="G16" s="35">
        <f>AVERAGE(G13:G15)</f>
        <v>140.33333333333334</v>
      </c>
      <c r="H16" s="24">
        <f t="shared" si="6"/>
        <v>933.33333333333326</v>
      </c>
      <c r="I16" s="36">
        <f t="shared" si="8"/>
        <v>1073.6666666666667</v>
      </c>
      <c r="J16" s="53">
        <f>K16/I16</f>
        <v>23.787497900506516</v>
      </c>
      <c r="K16" s="36">
        <f>L16+O16</f>
        <v>25539.843579177163</v>
      </c>
      <c r="L16" s="24">
        <f t="shared" ref="L16:L21" si="10">I16*M16</f>
        <v>23997.740870868332</v>
      </c>
      <c r="M16" s="37">
        <f>AVERAGE(M13:M15)</f>
        <v>22.351202301336539</v>
      </c>
      <c r="N16" s="119"/>
      <c r="O16" s="28">
        <f t="shared" ref="O16:O21" si="11">P16*I16</f>
        <v>1542.1027083088309</v>
      </c>
      <c r="P16" s="37">
        <f>AVERAGE(P13:P15)</f>
        <v>1.436295599169976</v>
      </c>
      <c r="Q16" s="119"/>
      <c r="R16" s="38">
        <f t="shared" si="1"/>
        <v>1313055.3944896178</v>
      </c>
      <c r="S16" s="20"/>
    </row>
    <row r="17" spans="1:19" s="4" customFormat="1" ht="25.5" customHeight="1" x14ac:dyDescent="0.3">
      <c r="A17" s="31">
        <v>9</v>
      </c>
      <c r="B17" s="76" t="s">
        <v>40</v>
      </c>
      <c r="C17" s="51" t="s">
        <v>23</v>
      </c>
      <c r="D17" s="24">
        <f>D16</f>
        <v>192.66666666666666</v>
      </c>
      <c r="E17" s="24">
        <f t="shared" ref="E17:E21" si="12">H16+D17</f>
        <v>1126</v>
      </c>
      <c r="F17" s="52">
        <f t="shared" si="9"/>
        <v>52.333333333333258</v>
      </c>
      <c r="G17" s="24">
        <f>G16</f>
        <v>140.33333333333334</v>
      </c>
      <c r="H17" s="24">
        <f t="shared" si="6"/>
        <v>985.66666666666652</v>
      </c>
      <c r="I17" s="36">
        <f t="shared" si="8"/>
        <v>1126</v>
      </c>
      <c r="J17" s="53">
        <f t="shared" ref="J17:J21" si="13">K17/I17</f>
        <v>23.787497900506512</v>
      </c>
      <c r="K17" s="36">
        <f t="shared" ref="K17:K21" si="14">L17+O17</f>
        <v>26784.722635970335</v>
      </c>
      <c r="L17" s="24">
        <f t="shared" si="10"/>
        <v>25167.453791304943</v>
      </c>
      <c r="M17" s="25">
        <f>M16</f>
        <v>22.351202301336539</v>
      </c>
      <c r="N17" s="119"/>
      <c r="O17" s="28">
        <f t="shared" si="11"/>
        <v>1617.2688446653929</v>
      </c>
      <c r="P17" s="25">
        <f>P16</f>
        <v>1.436295599169976</v>
      </c>
      <c r="Q17" s="119"/>
      <c r="R17" s="38">
        <f t="shared" si="1"/>
        <v>1377057.1631747682</v>
      </c>
      <c r="S17" s="20"/>
    </row>
    <row r="18" spans="1:19" s="4" customFormat="1" ht="25.5" customHeight="1" x14ac:dyDescent="0.3">
      <c r="A18" s="31">
        <v>10</v>
      </c>
      <c r="B18" s="76" t="s">
        <v>41</v>
      </c>
      <c r="C18" s="51" t="s">
        <v>23</v>
      </c>
      <c r="D18" s="24">
        <f>D17</f>
        <v>192.66666666666666</v>
      </c>
      <c r="E18" s="24">
        <f t="shared" si="12"/>
        <v>1178.3333333333333</v>
      </c>
      <c r="F18" s="52">
        <f t="shared" si="9"/>
        <v>52.333333333333258</v>
      </c>
      <c r="G18" s="24">
        <f t="shared" ref="G18:G21" si="15">G17</f>
        <v>140.33333333333334</v>
      </c>
      <c r="H18" s="24">
        <f t="shared" si="6"/>
        <v>1037.9999999999998</v>
      </c>
      <c r="I18" s="36">
        <f t="shared" si="8"/>
        <v>1178.3333333333333</v>
      </c>
      <c r="J18" s="53">
        <f t="shared" si="13"/>
        <v>23.787497900506512</v>
      </c>
      <c r="K18" s="36">
        <f t="shared" si="14"/>
        <v>28029.601692763506</v>
      </c>
      <c r="L18" s="24">
        <f t="shared" si="10"/>
        <v>26337.166711741553</v>
      </c>
      <c r="M18" s="25">
        <f t="shared" ref="M18:M21" si="16">M17</f>
        <v>22.351202301336539</v>
      </c>
      <c r="N18" s="119"/>
      <c r="O18" s="28">
        <f t="shared" si="11"/>
        <v>1692.4349810219549</v>
      </c>
      <c r="P18" s="25">
        <f t="shared" ref="P18:P21" si="17">P17</f>
        <v>1.436295599169976</v>
      </c>
      <c r="Q18" s="119"/>
      <c r="R18" s="38">
        <f t="shared" si="1"/>
        <v>1441058.9318599186</v>
      </c>
      <c r="S18" s="20"/>
    </row>
    <row r="19" spans="1:19" s="4" customFormat="1" ht="25.5" customHeight="1" x14ac:dyDescent="0.3">
      <c r="A19" s="33">
        <v>11</v>
      </c>
      <c r="B19" s="76" t="s">
        <v>42</v>
      </c>
      <c r="C19" s="51" t="s">
        <v>23</v>
      </c>
      <c r="D19" s="24">
        <f>D18</f>
        <v>192.66666666666666</v>
      </c>
      <c r="E19" s="24">
        <f t="shared" si="12"/>
        <v>1230.6666666666665</v>
      </c>
      <c r="F19" s="52">
        <f t="shared" si="9"/>
        <v>52.333333333333258</v>
      </c>
      <c r="G19" s="24">
        <f t="shared" si="15"/>
        <v>140.33333333333334</v>
      </c>
      <c r="H19" s="24">
        <f t="shared" si="6"/>
        <v>1090.333333333333</v>
      </c>
      <c r="I19" s="36">
        <f t="shared" si="8"/>
        <v>1230.6666666666665</v>
      </c>
      <c r="J19" s="53">
        <f t="shared" si="13"/>
        <v>23.787497900506512</v>
      </c>
      <c r="K19" s="36">
        <f t="shared" si="14"/>
        <v>29274.480749556678</v>
      </c>
      <c r="L19" s="24">
        <f t="shared" si="10"/>
        <v>27506.879632178163</v>
      </c>
      <c r="M19" s="25">
        <f t="shared" si="16"/>
        <v>22.351202301336539</v>
      </c>
      <c r="N19" s="119"/>
      <c r="O19" s="28">
        <f t="shared" si="11"/>
        <v>1767.6011173785168</v>
      </c>
      <c r="P19" s="25">
        <f t="shared" si="17"/>
        <v>1.436295599169976</v>
      </c>
      <c r="Q19" s="119"/>
      <c r="R19" s="38">
        <f t="shared" si="1"/>
        <v>1505060.7005450691</v>
      </c>
      <c r="S19" s="20"/>
    </row>
    <row r="20" spans="1:19" s="4" customFormat="1" ht="25.5" customHeight="1" thickBot="1" x14ac:dyDescent="0.35">
      <c r="A20" s="31">
        <v>12</v>
      </c>
      <c r="B20" s="77" t="s">
        <v>43</v>
      </c>
      <c r="C20" s="78" t="s">
        <v>23</v>
      </c>
      <c r="D20" s="26">
        <f>D19</f>
        <v>192.66666666666666</v>
      </c>
      <c r="E20" s="26">
        <f t="shared" si="12"/>
        <v>1282.9999999999998</v>
      </c>
      <c r="F20" s="79">
        <f t="shared" si="9"/>
        <v>52.333333333333258</v>
      </c>
      <c r="G20" s="26">
        <f t="shared" si="15"/>
        <v>140.33333333333334</v>
      </c>
      <c r="H20" s="26">
        <f t="shared" si="6"/>
        <v>1142.6666666666663</v>
      </c>
      <c r="I20" s="39">
        <f t="shared" si="8"/>
        <v>1282.9999999999998</v>
      </c>
      <c r="J20" s="80">
        <f t="shared" si="13"/>
        <v>23.787497900506512</v>
      </c>
      <c r="K20" s="39">
        <f t="shared" si="14"/>
        <v>30519.35980634985</v>
      </c>
      <c r="L20" s="26">
        <f t="shared" si="10"/>
        <v>28676.592552614773</v>
      </c>
      <c r="M20" s="27">
        <f t="shared" si="16"/>
        <v>22.351202301336539</v>
      </c>
      <c r="N20" s="119"/>
      <c r="O20" s="29">
        <f t="shared" si="11"/>
        <v>1842.7672537350788</v>
      </c>
      <c r="P20" s="27">
        <f t="shared" si="17"/>
        <v>1.436295599169976</v>
      </c>
      <c r="Q20" s="119"/>
      <c r="R20" s="40">
        <f t="shared" si="1"/>
        <v>1569062.4692302197</v>
      </c>
      <c r="S20" s="20"/>
    </row>
    <row r="21" spans="1:19" s="4" customFormat="1" ht="25.5" customHeight="1" thickBot="1" x14ac:dyDescent="0.35">
      <c r="A21" s="31">
        <v>13</v>
      </c>
      <c r="B21" s="81" t="s">
        <v>48</v>
      </c>
      <c r="C21" s="34" t="s">
        <v>23</v>
      </c>
      <c r="D21" s="82">
        <f>D20</f>
        <v>192.66666666666666</v>
      </c>
      <c r="E21" s="82">
        <f t="shared" si="12"/>
        <v>1335.333333333333</v>
      </c>
      <c r="F21" s="83">
        <f t="shared" si="9"/>
        <v>52.333333333333258</v>
      </c>
      <c r="G21" s="82">
        <f t="shared" si="15"/>
        <v>140.33333333333334</v>
      </c>
      <c r="H21" s="82">
        <f t="shared" si="6"/>
        <v>1194.9999999999995</v>
      </c>
      <c r="I21" s="84">
        <f t="shared" si="8"/>
        <v>1335.333333333333</v>
      </c>
      <c r="J21" s="85">
        <f t="shared" si="13"/>
        <v>23.787497900506512</v>
      </c>
      <c r="K21" s="84">
        <f t="shared" si="14"/>
        <v>31764.238863143022</v>
      </c>
      <c r="L21" s="82">
        <f t="shared" si="10"/>
        <v>29846.305473051383</v>
      </c>
      <c r="M21" s="86">
        <f t="shared" si="16"/>
        <v>22.351202301336539</v>
      </c>
      <c r="N21" s="119"/>
      <c r="O21" s="87">
        <f t="shared" si="11"/>
        <v>1917.9333900916408</v>
      </c>
      <c r="P21" s="86">
        <f t="shared" si="17"/>
        <v>1.436295599169976</v>
      </c>
      <c r="Q21" s="119"/>
      <c r="R21" s="88">
        <f t="shared" si="1"/>
        <v>1633064.2379153701</v>
      </c>
      <c r="S21" s="20"/>
    </row>
    <row r="22" spans="1:19" s="7" customFormat="1" ht="25.5" customHeight="1" thickBot="1" x14ac:dyDescent="0.35">
      <c r="A22" s="33">
        <v>14</v>
      </c>
      <c r="B22" s="90" t="s">
        <v>26</v>
      </c>
      <c r="C22" s="91"/>
      <c r="D22" s="91"/>
      <c r="E22" s="91"/>
      <c r="F22" s="92"/>
      <c r="G22" s="91"/>
      <c r="H22" s="91"/>
      <c r="I22" s="93">
        <f>I21</f>
        <v>1335.333333333333</v>
      </c>
      <c r="J22" s="91"/>
      <c r="K22" s="93">
        <f>SUM(K10:K21)</f>
        <v>296875.24732696055</v>
      </c>
      <c r="L22" s="91"/>
      <c r="M22" s="91"/>
      <c r="N22" s="78" t="s">
        <v>14</v>
      </c>
      <c r="O22" s="91"/>
      <c r="P22" s="91"/>
      <c r="Q22" s="78" t="s">
        <v>14</v>
      </c>
      <c r="R22" s="94">
        <f>SUM(R9:R20)</f>
        <v>14509771.159299593</v>
      </c>
    </row>
    <row r="23" spans="1:19" s="19" customFormat="1" ht="20" customHeight="1" x14ac:dyDescent="0.3">
      <c r="A23" s="1"/>
      <c r="B23" s="102" t="s">
        <v>49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3"/>
      <c r="N23" s="96" t="s">
        <v>44</v>
      </c>
      <c r="O23" s="97"/>
      <c r="P23" s="97"/>
      <c r="Q23" s="98"/>
      <c r="R23" s="43">
        <v>5329724</v>
      </c>
    </row>
    <row r="24" spans="1:19" ht="36.5" customHeight="1" x14ac:dyDescent="0.3">
      <c r="B24" s="104" t="s">
        <v>50</v>
      </c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5"/>
      <c r="N24" s="99" t="s">
        <v>45</v>
      </c>
      <c r="O24" s="100"/>
      <c r="P24" s="100"/>
      <c r="Q24" s="101"/>
      <c r="R24" s="44">
        <f>R22-R23</f>
        <v>9180047.1592995934</v>
      </c>
      <c r="S24" s="21"/>
    </row>
    <row r="25" spans="1:19" ht="36.5" customHeight="1" x14ac:dyDescent="0.3">
      <c r="B25" s="113" t="s">
        <v>51</v>
      </c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41"/>
      <c r="O25" s="41"/>
      <c r="P25" s="41"/>
      <c r="Q25" s="41"/>
      <c r="R25" s="42"/>
      <c r="S25" s="21"/>
    </row>
    <row r="26" spans="1:19" ht="48" customHeight="1" x14ac:dyDescent="0.3">
      <c r="A26" s="114" t="s">
        <v>53</v>
      </c>
      <c r="B26" s="114"/>
      <c r="C26" s="114"/>
      <c r="D26" s="114"/>
      <c r="E26" s="112" t="s">
        <v>32</v>
      </c>
      <c r="F26" s="112"/>
      <c r="G26" s="112" t="s">
        <v>38</v>
      </c>
      <c r="H26" s="112"/>
      <c r="I26" s="22" t="s">
        <v>33</v>
      </c>
      <c r="N26" s="20"/>
      <c r="O26" s="21"/>
      <c r="P26" s="21"/>
      <c r="Q26" s="21"/>
      <c r="R26" s="21"/>
      <c r="S26" s="21"/>
    </row>
    <row r="27" spans="1:19" ht="24.5" customHeight="1" x14ac:dyDescent="0.3">
      <c r="A27" s="108" t="s">
        <v>34</v>
      </c>
      <c r="B27" s="108"/>
      <c r="C27" s="108"/>
      <c r="D27" s="108"/>
      <c r="E27" s="109">
        <f>E28/360</f>
        <v>257.83333333333331</v>
      </c>
      <c r="F27" s="109"/>
      <c r="G27" s="109">
        <f>G28/360</f>
        <v>824.65346479711263</v>
      </c>
      <c r="H27" s="109"/>
      <c r="I27" s="23">
        <f>G27*100/E27</f>
        <v>319.83974070993384</v>
      </c>
      <c r="O27" s="21"/>
      <c r="P27" s="21"/>
      <c r="Q27" s="21"/>
      <c r="R27" s="21"/>
      <c r="S27" s="21"/>
    </row>
    <row r="28" spans="1:19" ht="24.5" customHeight="1" x14ac:dyDescent="0.3">
      <c r="A28" s="108" t="s">
        <v>35</v>
      </c>
      <c r="B28" s="108"/>
      <c r="C28" s="108"/>
      <c r="D28" s="108"/>
      <c r="E28" s="106">
        <v>92820</v>
      </c>
      <c r="F28" s="106"/>
      <c r="G28" s="106">
        <f>K22</f>
        <v>296875.24732696055</v>
      </c>
      <c r="H28" s="106"/>
      <c r="I28" s="23">
        <f t="shared" ref="I28:I30" si="18">G28*100/E28</f>
        <v>319.83974070993384</v>
      </c>
      <c r="O28" s="21"/>
      <c r="P28" s="21"/>
      <c r="Q28" s="21"/>
      <c r="R28" s="21"/>
      <c r="S28" s="21"/>
    </row>
    <row r="29" spans="1:19" ht="24.5" customHeight="1" x14ac:dyDescent="0.3">
      <c r="A29" s="108" t="s">
        <v>36</v>
      </c>
      <c r="B29" s="108"/>
      <c r="C29" s="108"/>
      <c r="D29" s="108"/>
      <c r="E29" s="106">
        <v>1820</v>
      </c>
      <c r="F29" s="106"/>
      <c r="G29" s="106">
        <f>C10+D10+D11+D12+D13+D14+D15+D16+D17+D18+D19+D20+D21</f>
        <v>2901.9999999999995</v>
      </c>
      <c r="H29" s="106"/>
      <c r="I29" s="23">
        <f t="shared" si="18"/>
        <v>159.45054945054943</v>
      </c>
      <c r="O29" s="21"/>
      <c r="P29" s="21"/>
      <c r="Q29" s="21"/>
      <c r="R29" s="21"/>
      <c r="S29" s="21"/>
    </row>
    <row r="30" spans="1:19" ht="24.5" customHeight="1" x14ac:dyDescent="0.3">
      <c r="A30" s="108" t="s">
        <v>37</v>
      </c>
      <c r="B30" s="108"/>
      <c r="C30" s="108"/>
      <c r="D30" s="108"/>
      <c r="E30" s="107">
        <f>E28/E29</f>
        <v>51</v>
      </c>
      <c r="F30" s="107">
        <f>E28/E29</f>
        <v>51</v>
      </c>
      <c r="G30" s="107">
        <f>G28/G29</f>
        <v>102.3002230623572</v>
      </c>
      <c r="H30" s="107">
        <f>G28/G29</f>
        <v>102.3002230623572</v>
      </c>
      <c r="I30" s="23">
        <f t="shared" si="18"/>
        <v>200.58867267128863</v>
      </c>
      <c r="O30" s="21"/>
      <c r="P30" s="21"/>
      <c r="Q30" s="21"/>
      <c r="R30" s="21"/>
      <c r="S30" s="21"/>
    </row>
    <row r="32" spans="1:19" ht="69" customHeight="1" x14ac:dyDescent="0.3">
      <c r="B32" s="95" t="s">
        <v>52</v>
      </c>
      <c r="C32" s="95"/>
      <c r="D32" s="95"/>
      <c r="E32" s="95"/>
      <c r="F32" s="95"/>
    </row>
  </sheetData>
  <mergeCells count="38">
    <mergeCell ref="R5:R6"/>
    <mergeCell ref="A2:R2"/>
    <mergeCell ref="A1:R1"/>
    <mergeCell ref="N9:N21"/>
    <mergeCell ref="Q9:Q21"/>
    <mergeCell ref="A3:R3"/>
    <mergeCell ref="I5:I6"/>
    <mergeCell ref="C4:K4"/>
    <mergeCell ref="B4:B7"/>
    <mergeCell ref="E5:E6"/>
    <mergeCell ref="F5:F6"/>
    <mergeCell ref="G5:G6"/>
    <mergeCell ref="L4:R4"/>
    <mergeCell ref="H5:H6"/>
    <mergeCell ref="A28:D28"/>
    <mergeCell ref="J5:J6"/>
    <mergeCell ref="K5:K6"/>
    <mergeCell ref="E26:F26"/>
    <mergeCell ref="G26:H26"/>
    <mergeCell ref="B25:M25"/>
    <mergeCell ref="A26:D26"/>
    <mergeCell ref="L5:Q5"/>
    <mergeCell ref="B32:F32"/>
    <mergeCell ref="N23:Q23"/>
    <mergeCell ref="N24:Q24"/>
    <mergeCell ref="B23:M23"/>
    <mergeCell ref="B24:M24"/>
    <mergeCell ref="E29:F29"/>
    <mergeCell ref="G29:H29"/>
    <mergeCell ref="E30:F30"/>
    <mergeCell ref="G30:H30"/>
    <mergeCell ref="A29:D29"/>
    <mergeCell ref="A30:D30"/>
    <mergeCell ref="E27:F27"/>
    <mergeCell ref="G27:H27"/>
    <mergeCell ref="E28:F28"/>
    <mergeCell ref="G28:H28"/>
    <mergeCell ref="A27:D2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9" ma:contentTypeDescription="Create a new document." ma:contentTypeScope="" ma:versionID="d53cecfd86dfe6a31af4136ff7316585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ef2f1cce505ba63a4c835533ba21a8e6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D38D8A-3119-474E-B73B-0D4D43F7F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1423C8-4CD7-4E06-99E8-2F1FD7CE5D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BAD9A5-A81C-44D3-A115-DF8927B01CC6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30b671a1-e750-4efc-a322-d42da31242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Lapa1</vt:lpstr>
      <vt:lpstr>Lapa1!Drukas_apgabals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Strēle</dc:creator>
  <cp:lastModifiedBy>Sandra Strēle</cp:lastModifiedBy>
  <cp:lastPrinted>2025-07-16T07:33:21Z</cp:lastPrinted>
  <dcterms:created xsi:type="dcterms:W3CDTF">2015-06-05T18:19:34Z</dcterms:created>
  <dcterms:modified xsi:type="dcterms:W3CDTF">2025-07-16T07:54:12Z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