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iem-ds.iem.gov.lv\U disks\ipotjomkina\Dokumenti datorā\2026 noma Jelgava Rupniecibas iela\Janis Ratkevics  Jelgava 210626\"/>
    </mc:Choice>
  </mc:AlternateContent>
  <xr:revisionPtr revIDLastSave="0" documentId="13_ncr:1_{7731855F-8BF9-431A-BB72-DA92C627DE5B}" xr6:coauthVersionLast="36" xr6:coauthVersionMax="36" xr10:uidLastSave="{00000000-0000-0000-0000-000000000000}"/>
  <bookViews>
    <workbookView xWindow="0" yWindow="0" windowWidth="28800" windowHeight="11205" xr2:uid="{CB891C59-D986-4AB5-BE15-35F59336D30C}"/>
  </bookViews>
  <sheets>
    <sheet name="Aprēķins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9" i="1" l="1"/>
  <c r="P29" i="1" l="1"/>
  <c r="D19" i="1" l="1"/>
  <c r="D29" i="1" s="1"/>
  <c r="D13" i="1"/>
  <c r="D11" i="1"/>
  <c r="D10" i="1" s="1"/>
  <c r="D6" i="1" s="1"/>
  <c r="Q19" i="1" l="1"/>
  <c r="F29" i="1"/>
  <c r="G29" i="1"/>
  <c r="H29" i="1"/>
  <c r="I29" i="1"/>
  <c r="J29" i="1"/>
  <c r="K29" i="1"/>
  <c r="L29" i="1"/>
  <c r="M29" i="1"/>
  <c r="N29" i="1"/>
  <c r="O29" i="1"/>
  <c r="P20" i="1"/>
  <c r="P28" i="1" s="1"/>
  <c r="P26" i="1" s="1"/>
  <c r="Q14" i="1"/>
  <c r="P10" i="1"/>
  <c r="P6" i="1" s="1"/>
  <c r="P17" i="1" l="1"/>
  <c r="P9" i="1"/>
  <c r="F20" i="1"/>
  <c r="G20" i="1"/>
  <c r="H20" i="1"/>
  <c r="I20" i="1"/>
  <c r="J20" i="1"/>
  <c r="K20" i="1"/>
  <c r="L20" i="1"/>
  <c r="M20" i="1"/>
  <c r="N20" i="1"/>
  <c r="O20" i="1"/>
  <c r="E20" i="1"/>
  <c r="E10" i="1"/>
  <c r="E6" i="1" s="1"/>
  <c r="F10" i="1"/>
  <c r="F6" i="1" s="1"/>
  <c r="G10" i="1"/>
  <c r="G6" i="1" s="1"/>
  <c r="H10" i="1"/>
  <c r="H6" i="1" s="1"/>
  <c r="I10" i="1"/>
  <c r="I6" i="1" s="1"/>
  <c r="J10" i="1"/>
  <c r="J6" i="1" s="1"/>
  <c r="K10" i="1"/>
  <c r="K6" i="1" s="1"/>
  <c r="L10" i="1"/>
  <c r="L6" i="1" s="1"/>
  <c r="M10" i="1"/>
  <c r="M6" i="1" s="1"/>
  <c r="N10" i="1"/>
  <c r="N6" i="1" s="1"/>
  <c r="O10" i="1"/>
  <c r="O6" i="1" s="1"/>
  <c r="P5" i="1" l="1"/>
  <c r="P25" i="1" s="1"/>
  <c r="D5" i="1" l="1"/>
  <c r="D25" i="1" s="1"/>
  <c r="D17" i="1" l="1"/>
  <c r="D20" i="1" s="1"/>
  <c r="Q20" i="1" l="1"/>
  <c r="F17" i="1"/>
  <c r="F9" i="1" l="1"/>
  <c r="F15" i="1" s="1"/>
  <c r="F28" i="1" s="1"/>
  <c r="F26" i="1" s="1"/>
  <c r="H9" i="1"/>
  <c r="H15" i="1" s="1"/>
  <c r="H28" i="1" s="1"/>
  <c r="H26" i="1" s="1"/>
  <c r="E9" i="1"/>
  <c r="E15" i="1" s="1"/>
  <c r="E28" i="1" s="1"/>
  <c r="E26" i="1" s="1"/>
  <c r="G9" i="1"/>
  <c r="G15" i="1" s="1"/>
  <c r="G28" i="1" s="1"/>
  <c r="G26" i="1" s="1"/>
  <c r="L9" i="1"/>
  <c r="L15" i="1" s="1"/>
  <c r="L28" i="1" s="1"/>
  <c r="L26" i="1" s="1"/>
  <c r="O9" i="1"/>
  <c r="O15" i="1" s="1"/>
  <c r="O28" i="1" s="1"/>
  <c r="O26" i="1" s="1"/>
  <c r="K9" i="1"/>
  <c r="K15" i="1" s="1"/>
  <c r="K28" i="1" s="1"/>
  <c r="K26" i="1" s="1"/>
  <c r="N9" i="1"/>
  <c r="N15" i="1" s="1"/>
  <c r="N28" i="1" s="1"/>
  <c r="N26" i="1" s="1"/>
  <c r="J9" i="1"/>
  <c r="J15" i="1" s="1"/>
  <c r="J28" i="1" s="1"/>
  <c r="J26" i="1" s="1"/>
  <c r="M9" i="1"/>
  <c r="M15" i="1" s="1"/>
  <c r="M28" i="1" s="1"/>
  <c r="M26" i="1" s="1"/>
  <c r="I9" i="1"/>
  <c r="I15" i="1" s="1"/>
  <c r="I28" i="1" s="1"/>
  <c r="I26" i="1" s="1"/>
  <c r="G17" i="1"/>
  <c r="E17" i="1" l="1"/>
  <c r="H17" i="1" l="1"/>
  <c r="I17" i="1" l="1"/>
  <c r="J17" i="1" l="1"/>
  <c r="D9" i="1"/>
  <c r="D15" i="1" l="1"/>
  <c r="D27" i="1" s="1"/>
  <c r="D26" i="1" s="1"/>
  <c r="Q9" i="1"/>
  <c r="K17" i="1"/>
  <c r="K5" i="1"/>
  <c r="E5" i="1"/>
  <c r="F5" i="1"/>
  <c r="G5" i="1"/>
  <c r="H5" i="1"/>
  <c r="I5" i="1"/>
  <c r="J5" i="1"/>
  <c r="E25" i="1" l="1"/>
  <c r="G25" i="1"/>
  <c r="F25" i="1"/>
  <c r="K25" i="1"/>
  <c r="J25" i="1"/>
  <c r="I25" i="1"/>
  <c r="H25" i="1"/>
  <c r="Q15" i="1"/>
  <c r="L17" i="1"/>
  <c r="L5" i="1"/>
  <c r="L25" i="1" l="1"/>
  <c r="M17" i="1"/>
  <c r="M5" i="1"/>
  <c r="M25" i="1" l="1"/>
  <c r="O17" i="1"/>
  <c r="O5" i="1"/>
  <c r="N5" i="1"/>
  <c r="N17" i="1"/>
  <c r="Q17" i="1" s="1"/>
  <c r="N25" i="1" l="1"/>
  <c r="O25" i="1"/>
  <c r="Q5" i="1"/>
</calcChain>
</file>

<file path=xl/sharedStrings.xml><?xml version="1.0" encoding="utf-8"?>
<sst xmlns="http://schemas.openxmlformats.org/spreadsheetml/2006/main" count="64" uniqueCount="45">
  <si>
    <t>Iekšlietu ministrija</t>
  </si>
  <si>
    <t>EKK</t>
  </si>
  <si>
    <t>Apraksts</t>
  </si>
  <si>
    <t>Aprēķins</t>
  </si>
  <si>
    <t>PAVISAM:</t>
  </si>
  <si>
    <t xml:space="preserve">Preces un pakalpojumi </t>
  </si>
  <si>
    <t>Pamatkapitāla veidošana</t>
  </si>
  <si>
    <t>2027. gadā</t>
  </si>
  <si>
    <t>2028. gadā</t>
  </si>
  <si>
    <t xml:space="preserve">2029. gadā </t>
  </si>
  <si>
    <t>2030.gadā</t>
  </si>
  <si>
    <t xml:space="preserve">2031. gadā </t>
  </si>
  <si>
    <t>2032.gadā</t>
  </si>
  <si>
    <t xml:space="preserve">2033. gadā </t>
  </si>
  <si>
    <t>2034.gadā</t>
  </si>
  <si>
    <t xml:space="preserve">2035. gadā </t>
  </si>
  <si>
    <t xml:space="preserve">2036. gadā </t>
  </si>
  <si>
    <t xml:space="preserve">2037. gadā </t>
  </si>
  <si>
    <t xml:space="preserve">2038. gadā </t>
  </si>
  <si>
    <t>Ēku, telpu īre un noma</t>
  </si>
  <si>
    <t>KOPĀ 1 .</t>
  </si>
  <si>
    <t>KOPĀ 2.</t>
  </si>
  <si>
    <t>x</t>
  </si>
  <si>
    <t xml:space="preserve">kopā  </t>
  </si>
  <si>
    <t xml:space="preserve">Pārejā noma </t>
  </si>
  <si>
    <t>2. tabula</t>
  </si>
  <si>
    <t>Sadalījumā pa finansēšanas avotiem:</t>
  </si>
  <si>
    <t>Nepieciešamais finansējums kopumā:</t>
  </si>
  <si>
    <t xml:space="preserve">3) no finansējuma, kas paredzēts par telpām Katoļu ielā 8a, Jelgavā un Tērvetes ielā 91D, Jelgavā
budžeta apakšprogramma 14.01.08.00 "Nekustamais īpašums, materiāltehniskais atbalsts un izņemtā manta" </t>
  </si>
  <si>
    <r>
      <t xml:space="preserve">1. Nekustamā īpašuma Rūpniecības ielā 39, Jelgava, nomas maksa
</t>
    </r>
    <r>
      <rPr>
        <sz val="11"/>
        <rFont val="Times New Roman"/>
        <family val="1"/>
        <charset val="186"/>
      </rPr>
      <t xml:space="preserve">Nodrošinājuma valsts aģentūra
budžeta apakšprogramma 14.01.08.00 "Nekustamais īpašums, materiāltehniskais atbalsts un izņemtā manta" </t>
    </r>
  </si>
  <si>
    <t>Finansēšanas avots</t>
  </si>
  <si>
    <r>
      <t xml:space="preserve">2. Nekustamā īpašuma Rūpniecības ielā 39, Jelgava, uzturēšana (indikatīvi)
(komunālie pakalpojumi, teritorijas un telpu uzkopšana, atkritumu izvešana un citi pakalpojumi)
</t>
    </r>
    <r>
      <rPr>
        <sz val="11"/>
        <color theme="1"/>
        <rFont val="Times New Roman"/>
        <family val="1"/>
        <charset val="186"/>
      </rPr>
      <t xml:space="preserve">Nodrošinājuma valsts aģentūra
budžeta apakšprogramma 14.01.08.00 "Nekustamais īpašums, materiāltehniskais atbalsts un izņemtā manta" </t>
    </r>
  </si>
  <si>
    <t>2039.gads</t>
  </si>
  <si>
    <r>
      <rPr>
        <b/>
        <sz val="8"/>
        <color theme="1"/>
        <rFont val="Times New Roman"/>
        <family val="1"/>
        <charset val="186"/>
      </rPr>
      <t>Papildu finansējuma avots:</t>
    </r>
    <r>
      <rPr>
        <sz val="8"/>
        <color theme="1"/>
        <rFont val="Times New Roman"/>
        <family val="1"/>
        <charset val="186"/>
      </rPr>
      <t xml:space="preserve">
</t>
    </r>
    <r>
      <rPr>
        <sz val="8"/>
        <rFont val="Times New Roman"/>
        <family val="1"/>
        <charset val="186"/>
      </rPr>
      <t xml:space="preserve">- </t>
    </r>
    <r>
      <rPr>
        <b/>
        <sz val="8"/>
        <color rgb="FFC00000"/>
        <rFont val="Times New Roman"/>
        <family val="1"/>
        <charset val="186"/>
      </rPr>
      <t>centralizēto kapitālieguldījumu programma 2027. gads</t>
    </r>
    <r>
      <rPr>
        <sz val="8"/>
        <color theme="1"/>
        <rFont val="Times New Roman"/>
        <family val="1"/>
        <charset val="186"/>
      </rPr>
      <t xml:space="preserve">
</t>
    </r>
    <r>
      <rPr>
        <b/>
        <sz val="8"/>
        <color rgb="FF7030A0"/>
        <rFont val="Times New Roman"/>
        <family val="1"/>
        <charset val="186"/>
      </rPr>
      <t xml:space="preserve">- no Iekšlietu ministrijas pasākuma "Iekšlietu ministrijas administratīvā kompleksa Rīgā, Čiekurkalnā nomas maksa" no 2028. gada un turpmāk </t>
    </r>
  </si>
  <si>
    <t xml:space="preserve">2039. gadā </t>
  </si>
  <si>
    <r>
      <t xml:space="preserve">Pielikums Ministru kabineta rīkojuma projekta "Par ilgtermiņa saistībām Iekšlietu ministrijai nekustamā īpašuma Rūpniecības ielā 39, Jelgavā, nomai" sākotnējās ietekmes novērtējuma ziņojumam (anotācijai)
</t>
    </r>
    <r>
      <rPr>
        <b/>
        <sz val="10"/>
        <color theme="1"/>
        <rFont val="Times New Roman"/>
        <family val="1"/>
        <charset val="186"/>
      </rPr>
      <t>26-TA-1293</t>
    </r>
  </si>
  <si>
    <t xml:space="preserve"> Izdevumi nekustamā īpašuma Rūpniecības ielā 39, Jelgavā, nomas maksai un uzturēšanai </t>
  </si>
  <si>
    <t xml:space="preserve">1) no centralizēto kapitāieguldījumu programmas 
budžeta apakšprogramma 14.01.08.00 "Nekustamais īpašums, materiāltehniskais atbalsts un izņemtā manta" </t>
  </si>
  <si>
    <t xml:space="preserve">2) no Iekšlietu ministrijas pasākuma "Iekšlietu ministrijas administratīvā kompleksa Rīgā, Čiekurkalnā nomas maksa"
budžeta apakšprogramma 14.01.08.00 "Nekustamais īpašums, materiāltehniskais atbalsts un izņemtā manta"  </t>
  </si>
  <si>
    <r>
      <rPr>
        <b/>
        <sz val="8"/>
        <color theme="1"/>
        <rFont val="Times New Roman"/>
        <family val="1"/>
        <charset val="186"/>
      </rPr>
      <t>Bāze nomai (</t>
    </r>
    <r>
      <rPr>
        <sz val="8"/>
        <color theme="1"/>
        <rFont val="Times New Roman"/>
        <family val="1"/>
        <charset val="186"/>
      </rPr>
      <t>no finansējuma, kas paredzēts par telpām Katoļu ielā 8a, Jelgavā (42 592 euro) un Tērvetes ielā 91d, Jelgavā (8 762 euro) ) Kopā 51 354 euro gadam.
2027. gads: 51 354 euro/2 (finansējums atbrīvojas pusgadam) un 8 76 2 euro (finansējums atbrīvojas gadam) = 30 058 euro</t>
    </r>
  </si>
  <si>
    <r>
      <rPr>
        <b/>
        <sz val="8"/>
        <color theme="1"/>
        <rFont val="Times New Roman"/>
        <family val="1"/>
        <charset val="186"/>
      </rPr>
      <t xml:space="preserve">Bāze uzturēšanai </t>
    </r>
    <r>
      <rPr>
        <sz val="8"/>
        <color theme="1"/>
        <rFont val="Times New Roman"/>
        <family val="1"/>
        <charset val="186"/>
      </rPr>
      <t>(no finansējuma, kas paredzēts par telpām Katoļu ielā 8a, Jelgavā (52 719 euro) un Tērvetes ielā 91d, Jelgavā (10 844 euro) ) Kopā 63 563 euro gadam.
2027. gads: 52 719 euro/2 (finansējums atbrīvojas pusgadam) un 10 844  euro (finansējums atbrīvojas gadam) = 37 203 euro</t>
    </r>
  </si>
  <si>
    <r>
      <rPr>
        <b/>
        <sz val="8"/>
        <color theme="1"/>
        <rFont val="Times New Roman"/>
        <family val="1"/>
        <charset val="186"/>
      </rPr>
      <t>Papildu finansējuma avots:</t>
    </r>
    <r>
      <rPr>
        <sz val="8"/>
        <color theme="1"/>
        <rFont val="Times New Roman"/>
        <family val="1"/>
        <charset val="186"/>
      </rPr>
      <t xml:space="preserve">
- </t>
    </r>
    <r>
      <rPr>
        <b/>
        <sz val="8"/>
        <color theme="1"/>
        <rFont val="Times New Roman"/>
        <family val="1"/>
        <charset val="186"/>
      </rPr>
      <t xml:space="preserve"> </t>
    </r>
    <r>
      <rPr>
        <b/>
        <sz val="8"/>
        <color rgb="FFC00000"/>
        <rFont val="Times New Roman"/>
        <family val="1"/>
        <charset val="186"/>
      </rPr>
      <t xml:space="preserve">centralizēto kapitālieguldījumu programma 2027. gads;
</t>
    </r>
    <r>
      <rPr>
        <sz val="8"/>
        <color theme="1"/>
        <rFont val="Times New Roman"/>
        <family val="1"/>
        <charset val="186"/>
      </rPr>
      <t xml:space="preserve">- </t>
    </r>
    <r>
      <rPr>
        <b/>
        <sz val="8"/>
        <color rgb="FF7030A0"/>
        <rFont val="Times New Roman"/>
        <family val="1"/>
        <charset val="186"/>
      </rPr>
      <t>no Iekšlietu ministrijas pasākuma "Iekšlietu ministrijas administratīvā kompleksa Rīgā, Čiekurkalnā nomas maksa" no 2028. gada un turpmāk</t>
    </r>
  </si>
  <si>
    <t>Stāvlaukuma noma 2027.gads: 450,00 euro x 1,21 x 6 mēn. = 3 267 euro un SUB stāvlaukuma noma: 12,86 euro x 1,21 x 7  automašīnas x 6 mēn. = 654 euro 
Stāvlaukuma noma 2028.gads un turpmāk: 450,00 euro x 1,21 x 12 mēn. = 6 534 euro
Stāvlaukuma noma 2039.gads: 450,00 euro x 1,21 x 6 mēn. = 3 267 euro</t>
  </si>
  <si>
    <t xml:space="preserve">Telpu noma 2027.gads: 12,00 euro x 1413,90 m2 x 1,21 x 6 mēn. = 123 179 euro un SUB Telpu noma: 12,00 euro x 438,80 m2 x 1,21 x 12 mēn. = 76 457 euro
Telpu noma: 2028. gads un turpmāk 12,00 euro x 1852,70 m2 x 1,21 x 12 mēn. = 322 815 euro
Telpu noma 2039.gads: 12,00 euro x 1852,70 m2 x 1,21 x 6 mēn. = 161 407 euro 
(Telpu noma pēdējā 2039. gadā plānota par kopējo platību 1852,70 ( provizoriski paredzēts, ka visas Valsts policijas struktūrvienības telpās atrodas 6 mēnešus), ievērojot Rakstiskas nomas piedāvājumu atlases nolikumā noteikto, ka nomas līguma termiņš ir līdz 12 (divpadsmit) gadiem un ar iespēju pagarināt nomas līguma termiņu normatīvajos aktos noteiktajā kārtībā - ar Ministru kabineta lēmumu). </t>
  </si>
  <si>
    <t>Depozīta maksājums (maksa noteikta fiksēta).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</si>
</sst>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color rgb="FFC00000"/>
      <name val="Times New Roman"/>
      <family val="1"/>
      <charset val="186"/>
    </font>
    <font>
      <sz val="11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9"/>
      <color rgb="FFC00000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b/>
      <sz val="9"/>
      <color rgb="FFFF0000"/>
      <name val="Times New Roman"/>
      <family val="1"/>
      <charset val="186"/>
    </font>
    <font>
      <b/>
      <sz val="8"/>
      <color rgb="FFC00000"/>
      <name val="Times New Roman"/>
      <family val="1"/>
      <charset val="186"/>
    </font>
    <font>
      <b/>
      <sz val="8"/>
      <color rgb="FF7030A0"/>
      <name val="Times New Roman"/>
      <family val="1"/>
      <charset val="186"/>
    </font>
    <font>
      <sz val="9"/>
      <color rgb="FF7030A0"/>
      <name val="Times New Roman"/>
      <family val="1"/>
      <charset val="186"/>
    </font>
    <font>
      <b/>
      <sz val="9"/>
      <color rgb="FF7030A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ADAF4"/>
        <bgColor indexed="64"/>
      </patternFill>
    </fill>
  </fills>
  <borders count="1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theme="1" tint="0.24994659260841701"/>
      </left>
      <right style="thin">
        <color theme="0" tint="-0.24994659260841701"/>
      </right>
      <top style="medium">
        <color theme="1" tint="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1" tint="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1" tint="0.24994659260841701"/>
      </right>
      <top style="medium">
        <color theme="1" tint="0.24994659260841701"/>
      </top>
      <bottom style="thin">
        <color theme="0" tint="-0.24994659260841701"/>
      </bottom>
      <diagonal/>
    </border>
    <border>
      <left style="medium">
        <color theme="1" tint="0.24994659260841701"/>
      </left>
      <right style="thin">
        <color theme="0" tint="-0.24994659260841701"/>
      </right>
      <top style="thin">
        <color theme="0" tint="-0.24994659260841701"/>
      </top>
      <bottom style="medium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1" tint="0.24994659260841701"/>
      </bottom>
      <diagonal/>
    </border>
    <border>
      <left style="thin">
        <color theme="0" tint="-0.24994659260841701"/>
      </left>
      <right style="medium">
        <color theme="1" tint="0.24994659260841701"/>
      </right>
      <top style="thin">
        <color theme="0" tint="-0.24994659260841701"/>
      </top>
      <bottom style="medium">
        <color theme="1" tint="0.24994659260841701"/>
      </bottom>
      <diagonal/>
    </border>
    <border>
      <left style="thin">
        <color theme="0" tint="-0.24994659260841701"/>
      </left>
      <right/>
      <top style="medium">
        <color theme="1" tint="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medium">
        <color theme="1" tint="0.2499465926084170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5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3" fontId="5" fillId="2" borderId="1" xfId="0" applyNumberFormat="1" applyFont="1" applyFill="1" applyBorder="1" applyAlignment="1">
      <alignment horizontal="left" vertical="center" wrapText="1"/>
    </xf>
    <xf numFmtId="3" fontId="7" fillId="0" borderId="1" xfId="0" applyNumberFormat="1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  <xf numFmtId="3" fontId="3" fillId="2" borderId="1" xfId="0" applyNumberFormat="1" applyFont="1" applyFill="1" applyBorder="1"/>
    <xf numFmtId="3" fontId="3" fillId="0" borderId="1" xfId="0" applyNumberFormat="1" applyFont="1" applyBorder="1"/>
    <xf numFmtId="3" fontId="9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 vertical="center"/>
    </xf>
    <xf numFmtId="3" fontId="1" fillId="0" borderId="0" xfId="0" applyNumberFormat="1" applyFont="1"/>
    <xf numFmtId="0" fontId="11" fillId="0" borderId="0" xfId="0" applyFont="1"/>
    <xf numFmtId="0" fontId="12" fillId="0" borderId="0" xfId="0" applyFont="1"/>
    <xf numFmtId="3" fontId="13" fillId="0" borderId="0" xfId="0" applyNumberFormat="1" applyFont="1" applyAlignment="1">
      <alignment horizontal="center"/>
    </xf>
    <xf numFmtId="0" fontId="1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3" fontId="11" fillId="0" borderId="3" xfId="0" applyNumberFormat="1" applyFont="1" applyBorder="1" applyAlignment="1">
      <alignment horizontal="center" vertical="center"/>
    </xf>
    <xf numFmtId="0" fontId="11" fillId="4" borderId="3" xfId="0" applyFont="1" applyFill="1" applyBorder="1" applyAlignment="1">
      <alignment vertical="center"/>
    </xf>
    <xf numFmtId="3" fontId="11" fillId="4" borderId="3" xfId="0" applyNumberFormat="1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vertical="center" wrapText="1"/>
    </xf>
    <xf numFmtId="0" fontId="3" fillId="0" borderId="0" xfId="0" applyFont="1" applyBorder="1"/>
    <xf numFmtId="0" fontId="4" fillId="0" borderId="0" xfId="0" applyFont="1" applyBorder="1"/>
    <xf numFmtId="3" fontId="4" fillId="0" borderId="0" xfId="0" applyNumberFormat="1" applyFont="1" applyBorder="1" applyAlignment="1">
      <alignment horizontal="center"/>
    </xf>
    <xf numFmtId="0" fontId="14" fillId="0" borderId="0" xfId="0" applyFont="1" applyAlignment="1">
      <alignment horizontal="right"/>
    </xf>
    <xf numFmtId="3" fontId="14" fillId="0" borderId="0" xfId="0" applyNumberFormat="1" applyFont="1"/>
    <xf numFmtId="0" fontId="15" fillId="0" borderId="0" xfId="0" applyFont="1"/>
    <xf numFmtId="0" fontId="14" fillId="0" borderId="0" xfId="0" applyFont="1"/>
    <xf numFmtId="3" fontId="14" fillId="0" borderId="0" xfId="0" applyNumberFormat="1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3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/>
    <xf numFmtId="3" fontId="19" fillId="0" borderId="0" xfId="0" applyNumberFormat="1" applyFont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justify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3" fillId="0" borderId="4" xfId="0" applyNumberFormat="1" applyFont="1" applyBorder="1"/>
    <xf numFmtId="0" fontId="1" fillId="0" borderId="5" xfId="0" applyFont="1" applyBorder="1" applyAlignment="1"/>
    <xf numFmtId="0" fontId="1" fillId="0" borderId="5" xfId="0" applyFont="1" applyBorder="1"/>
    <xf numFmtId="3" fontId="3" fillId="0" borderId="5" xfId="0" applyNumberFormat="1" applyFont="1" applyBorder="1"/>
    <xf numFmtId="0" fontId="4" fillId="5" borderId="6" xfId="0" applyFont="1" applyFill="1" applyBorder="1" applyAlignment="1">
      <alignment vertical="center" wrapText="1"/>
    </xf>
    <xf numFmtId="0" fontId="4" fillId="5" borderId="7" xfId="0" applyFont="1" applyFill="1" applyBorder="1" applyAlignment="1">
      <alignment horizontal="justify" vertical="center" wrapText="1"/>
    </xf>
    <xf numFmtId="3" fontId="4" fillId="5" borderId="7" xfId="0" applyNumberFormat="1" applyFont="1" applyFill="1" applyBorder="1" applyAlignment="1">
      <alignment vertical="center" wrapText="1"/>
    </xf>
    <xf numFmtId="3" fontId="4" fillId="5" borderId="7" xfId="0" applyNumberFormat="1" applyFont="1" applyFill="1" applyBorder="1" applyAlignment="1">
      <alignment horizontal="center" vertical="center" wrapText="1"/>
    </xf>
    <xf numFmtId="3" fontId="3" fillId="5" borderId="8" xfId="0" applyNumberFormat="1" applyFont="1" applyFill="1" applyBorder="1" applyAlignment="1">
      <alignment horizontal="center" vertical="center"/>
    </xf>
    <xf numFmtId="0" fontId="4" fillId="6" borderId="9" xfId="0" applyFont="1" applyFill="1" applyBorder="1" applyAlignment="1">
      <alignment vertical="center" wrapText="1"/>
    </xf>
    <xf numFmtId="0" fontId="4" fillId="6" borderId="10" xfId="0" applyFont="1" applyFill="1" applyBorder="1" applyAlignment="1">
      <alignment horizontal="justify" vertical="center" wrapText="1"/>
    </xf>
    <xf numFmtId="3" fontId="4" fillId="6" borderId="10" xfId="0" applyNumberFormat="1" applyFont="1" applyFill="1" applyBorder="1" applyAlignment="1">
      <alignment vertical="center" wrapText="1"/>
    </xf>
    <xf numFmtId="3" fontId="16" fillId="6" borderId="10" xfId="0" applyNumberFormat="1" applyFont="1" applyFill="1" applyBorder="1" applyAlignment="1">
      <alignment horizontal="center" vertical="center" wrapText="1"/>
    </xf>
    <xf numFmtId="3" fontId="3" fillId="6" borderId="11" xfId="0" applyNumberFormat="1" applyFont="1" applyFill="1" applyBorder="1" applyAlignment="1">
      <alignment horizontal="center" vertical="center"/>
    </xf>
    <xf numFmtId="3" fontId="18" fillId="0" borderId="3" xfId="0" applyNumberFormat="1" applyFont="1" applyBorder="1"/>
    <xf numFmtId="3" fontId="17" fillId="7" borderId="10" xfId="0" applyNumberFormat="1" applyFont="1" applyFill="1" applyBorder="1" applyAlignment="1">
      <alignment horizontal="center" vertical="center" wrapText="1"/>
    </xf>
    <xf numFmtId="3" fontId="7" fillId="0" borderId="4" xfId="0" applyNumberFormat="1" applyFont="1" applyBorder="1" applyAlignment="1">
      <alignment vertical="center" wrapText="1"/>
    </xf>
    <xf numFmtId="3" fontId="4" fillId="5" borderId="12" xfId="0" applyNumberFormat="1" applyFont="1" applyFill="1" applyBorder="1" applyAlignment="1">
      <alignment horizontal="center" vertical="center" wrapText="1"/>
    </xf>
    <xf numFmtId="3" fontId="17" fillId="7" borderId="13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vertical="center" wrapText="1"/>
    </xf>
    <xf numFmtId="0" fontId="18" fillId="2" borderId="3" xfId="0" applyFont="1" applyFill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3" fontId="19" fillId="0" borderId="3" xfId="0" applyNumberFormat="1" applyFont="1" applyBorder="1" applyAlignment="1">
      <alignment vertical="center"/>
    </xf>
    <xf numFmtId="3" fontId="12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21" fillId="0" borderId="0" xfId="0" applyFont="1" applyAlignment="1">
      <alignment horizontal="right" vertical="center" wrapText="1"/>
    </xf>
    <xf numFmtId="0" fontId="5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ADA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F1C0F-C609-4FE1-8A5C-3E91859AC163}">
  <sheetPr>
    <pageSetUpPr fitToPage="1"/>
  </sheetPr>
  <dimension ref="A1:S38"/>
  <sheetViews>
    <sheetView tabSelected="1" topLeftCell="A3" zoomScale="90" zoomScaleNormal="90" workbookViewId="0">
      <selection activeCell="T16" sqref="T16"/>
    </sheetView>
  </sheetViews>
  <sheetFormatPr defaultColWidth="9.140625" defaultRowHeight="15" x14ac:dyDescent="0.25"/>
  <cols>
    <col min="1" max="1" width="6.42578125" style="1" customWidth="1"/>
    <col min="2" max="2" width="27.28515625" style="1" customWidth="1"/>
    <col min="3" max="3" width="66.28515625" style="1" customWidth="1"/>
    <col min="4" max="4" width="10.85546875" style="1" customWidth="1"/>
    <col min="5" max="6" width="9.140625" style="1"/>
    <col min="7" max="7" width="9.28515625" style="1" customWidth="1"/>
    <col min="8" max="8" width="8.85546875" style="1" customWidth="1"/>
    <col min="9" max="16" width="9.140625" style="1"/>
    <col min="17" max="17" width="14.42578125" style="19" customWidth="1"/>
    <col min="18" max="18" width="9.140625" style="1"/>
    <col min="19" max="19" width="9.140625" style="23"/>
    <col min="20" max="20" width="11" style="1" bestFit="1" customWidth="1"/>
    <col min="21" max="16384" width="9.140625" style="1"/>
  </cols>
  <sheetData>
    <row r="1" spans="1:19" ht="67.5" customHeight="1" x14ac:dyDescent="0.25">
      <c r="K1" s="80" t="s">
        <v>35</v>
      </c>
      <c r="L1" s="80"/>
      <c r="M1" s="80"/>
      <c r="N1" s="80"/>
      <c r="O1" s="80"/>
      <c r="P1" s="80"/>
      <c r="Q1" s="80"/>
    </row>
    <row r="2" spans="1:19" ht="22.5" customHeight="1" x14ac:dyDescent="0.25">
      <c r="A2" s="82" t="s">
        <v>0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3" spans="1:19" ht="27.75" customHeight="1" x14ac:dyDescent="0.25">
      <c r="A3" s="83" t="s">
        <v>36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9" x14ac:dyDescent="0.25">
      <c r="A4" s="2" t="s">
        <v>1</v>
      </c>
      <c r="B4" s="3" t="s">
        <v>2</v>
      </c>
      <c r="C4" s="3" t="s">
        <v>3</v>
      </c>
      <c r="D4" s="2" t="s">
        <v>7</v>
      </c>
      <c r="E4" s="2" t="s">
        <v>8</v>
      </c>
      <c r="F4" s="2" t="s">
        <v>9</v>
      </c>
      <c r="G4" s="3" t="s">
        <v>10</v>
      </c>
      <c r="H4" s="2" t="s">
        <v>11</v>
      </c>
      <c r="I4" s="3" t="s">
        <v>12</v>
      </c>
      <c r="J4" s="2" t="s">
        <v>13</v>
      </c>
      <c r="K4" s="3" t="s">
        <v>14</v>
      </c>
      <c r="L4" s="2" t="s">
        <v>15</v>
      </c>
      <c r="M4" s="2" t="s">
        <v>16</v>
      </c>
      <c r="N4" s="2" t="s">
        <v>17</v>
      </c>
      <c r="O4" s="18" t="s">
        <v>18</v>
      </c>
      <c r="P4" s="76" t="s">
        <v>32</v>
      </c>
      <c r="Q4" s="2" t="s">
        <v>23</v>
      </c>
    </row>
    <row r="5" spans="1:19" x14ac:dyDescent="0.25">
      <c r="A5" s="45"/>
      <c r="B5" s="17" t="s">
        <v>4</v>
      </c>
      <c r="C5" s="36"/>
      <c r="D5" s="46">
        <f>D6+D7</f>
        <v>291762</v>
      </c>
      <c r="E5" s="46">
        <f t="shared" ref="E5:P5" si="0">E6+E7</f>
        <v>458296</v>
      </c>
      <c r="F5" s="46">
        <f t="shared" si="0"/>
        <v>458296</v>
      </c>
      <c r="G5" s="46">
        <f t="shared" si="0"/>
        <v>458296</v>
      </c>
      <c r="H5" s="46">
        <f t="shared" si="0"/>
        <v>458296</v>
      </c>
      <c r="I5" s="46">
        <f t="shared" si="0"/>
        <v>458296</v>
      </c>
      <c r="J5" s="46">
        <f t="shared" si="0"/>
        <v>458296</v>
      </c>
      <c r="K5" s="46">
        <f t="shared" si="0"/>
        <v>458296</v>
      </c>
      <c r="L5" s="46">
        <f t="shared" si="0"/>
        <v>458296</v>
      </c>
      <c r="M5" s="46">
        <f t="shared" si="0"/>
        <v>458296</v>
      </c>
      <c r="N5" s="46">
        <f t="shared" si="0"/>
        <v>458296</v>
      </c>
      <c r="O5" s="46">
        <f t="shared" si="0"/>
        <v>458296</v>
      </c>
      <c r="P5" s="46">
        <f t="shared" si="0"/>
        <v>235046</v>
      </c>
      <c r="Q5" s="46">
        <f>D5+E5+F5+G5+H5+I5+J5+K5+L5+M5+N5+O5+P5</f>
        <v>5568064</v>
      </c>
    </row>
    <row r="6" spans="1:19" x14ac:dyDescent="0.25">
      <c r="A6" s="45">
        <v>2000</v>
      </c>
      <c r="B6" s="17" t="s">
        <v>5</v>
      </c>
      <c r="C6" s="36"/>
      <c r="D6" s="46">
        <f>D10+D18</f>
        <v>291762</v>
      </c>
      <c r="E6" s="46">
        <f t="shared" ref="E6:P6" si="1">E10+E18</f>
        <v>458296</v>
      </c>
      <c r="F6" s="46">
        <f t="shared" si="1"/>
        <v>458296</v>
      </c>
      <c r="G6" s="46">
        <f t="shared" si="1"/>
        <v>458296</v>
      </c>
      <c r="H6" s="46">
        <f t="shared" si="1"/>
        <v>458296</v>
      </c>
      <c r="I6" s="46">
        <f t="shared" si="1"/>
        <v>458296</v>
      </c>
      <c r="J6" s="46">
        <f t="shared" si="1"/>
        <v>458296</v>
      </c>
      <c r="K6" s="46">
        <f t="shared" si="1"/>
        <v>458296</v>
      </c>
      <c r="L6" s="46">
        <f t="shared" si="1"/>
        <v>458296</v>
      </c>
      <c r="M6" s="46">
        <f t="shared" si="1"/>
        <v>458296</v>
      </c>
      <c r="N6" s="46">
        <f t="shared" si="1"/>
        <v>458296</v>
      </c>
      <c r="O6" s="46">
        <f t="shared" si="1"/>
        <v>458296</v>
      </c>
      <c r="P6" s="46">
        <f t="shared" si="1"/>
        <v>235046</v>
      </c>
      <c r="Q6" s="47"/>
    </row>
    <row r="7" spans="1:19" ht="19.5" customHeight="1" x14ac:dyDescent="0.25">
      <c r="A7" s="45">
        <v>5000</v>
      </c>
      <c r="B7" s="17" t="s">
        <v>6</v>
      </c>
      <c r="C7" s="3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7"/>
    </row>
    <row r="8" spans="1:19" ht="63" customHeight="1" x14ac:dyDescent="0.25">
      <c r="A8" s="84" t="s">
        <v>29</v>
      </c>
      <c r="B8" s="84"/>
      <c r="C8" s="84"/>
      <c r="D8" s="5"/>
      <c r="E8" s="15"/>
      <c r="F8" s="5"/>
      <c r="G8" s="5"/>
      <c r="H8" s="4"/>
      <c r="I8" s="4"/>
      <c r="J8" s="4"/>
      <c r="K8" s="4"/>
      <c r="L8" s="4"/>
      <c r="M8" s="4"/>
      <c r="N8" s="4"/>
      <c r="O8" s="4"/>
      <c r="P8" s="4"/>
      <c r="Q8" s="20"/>
    </row>
    <row r="9" spans="1:19" x14ac:dyDescent="0.25">
      <c r="A9" s="11"/>
      <c r="B9" s="12"/>
      <c r="C9" s="12" t="s">
        <v>20</v>
      </c>
      <c r="D9" s="13">
        <f>D10</f>
        <v>217557</v>
      </c>
      <c r="E9" s="13">
        <f t="shared" ref="E9:P9" si="2">E10</f>
        <v>329349</v>
      </c>
      <c r="F9" s="13">
        <f t="shared" si="2"/>
        <v>329349</v>
      </c>
      <c r="G9" s="13">
        <f t="shared" si="2"/>
        <v>329349</v>
      </c>
      <c r="H9" s="13">
        <f t="shared" si="2"/>
        <v>329349</v>
      </c>
      <c r="I9" s="13">
        <f t="shared" si="2"/>
        <v>329349</v>
      </c>
      <c r="J9" s="13">
        <f t="shared" si="2"/>
        <v>329349</v>
      </c>
      <c r="K9" s="13">
        <f t="shared" si="2"/>
        <v>329349</v>
      </c>
      <c r="L9" s="13">
        <f t="shared" si="2"/>
        <v>329349</v>
      </c>
      <c r="M9" s="13">
        <f t="shared" si="2"/>
        <v>329349</v>
      </c>
      <c r="N9" s="13">
        <f t="shared" si="2"/>
        <v>329349</v>
      </c>
      <c r="O9" s="13">
        <f t="shared" si="2"/>
        <v>329349</v>
      </c>
      <c r="P9" s="13">
        <f t="shared" si="2"/>
        <v>164674</v>
      </c>
      <c r="Q9" s="71">
        <f>D9+E9+F9+G9+H9+I9+J9+K9+L9+M9+N9+O9+P9</f>
        <v>4005070</v>
      </c>
    </row>
    <row r="10" spans="1:19" x14ac:dyDescent="0.25">
      <c r="A10" s="14">
        <v>2000</v>
      </c>
      <c r="B10" s="9" t="s">
        <v>5</v>
      </c>
      <c r="C10" s="10" t="s">
        <v>22</v>
      </c>
      <c r="D10" s="10">
        <f>D11+D13+D12</f>
        <v>217557</v>
      </c>
      <c r="E10" s="10">
        <f t="shared" ref="E10:P10" si="3">E11+E13+E12</f>
        <v>329349</v>
      </c>
      <c r="F10" s="10">
        <f t="shared" si="3"/>
        <v>329349</v>
      </c>
      <c r="G10" s="10">
        <f t="shared" si="3"/>
        <v>329349</v>
      </c>
      <c r="H10" s="10">
        <f t="shared" si="3"/>
        <v>329349</v>
      </c>
      <c r="I10" s="10">
        <f t="shared" si="3"/>
        <v>329349</v>
      </c>
      <c r="J10" s="10">
        <f t="shared" si="3"/>
        <v>329349</v>
      </c>
      <c r="K10" s="10">
        <f t="shared" si="3"/>
        <v>329349</v>
      </c>
      <c r="L10" s="10">
        <f t="shared" si="3"/>
        <v>329349</v>
      </c>
      <c r="M10" s="10">
        <f t="shared" si="3"/>
        <v>329349</v>
      </c>
      <c r="N10" s="10">
        <f t="shared" si="3"/>
        <v>329349</v>
      </c>
      <c r="O10" s="10">
        <f t="shared" si="3"/>
        <v>329349</v>
      </c>
      <c r="P10" s="10">
        <f t="shared" si="3"/>
        <v>164674</v>
      </c>
      <c r="Q10" s="21"/>
    </row>
    <row r="11" spans="1:19" ht="98.25" customHeight="1" x14ac:dyDescent="0.25">
      <c r="A11" s="6">
        <v>2261</v>
      </c>
      <c r="B11" s="7" t="s">
        <v>19</v>
      </c>
      <c r="C11" s="16" t="s">
        <v>43</v>
      </c>
      <c r="D11" s="8">
        <f>ROUNDUP((12*1413.9*1.21*6)+(12*438.8*1.21*12),0)</f>
        <v>199636</v>
      </c>
      <c r="E11" s="8">
        <v>322815</v>
      </c>
      <c r="F11" s="8">
        <v>322815</v>
      </c>
      <c r="G11" s="8">
        <v>322815</v>
      </c>
      <c r="H11" s="8">
        <v>322815</v>
      </c>
      <c r="I11" s="8">
        <v>322815</v>
      </c>
      <c r="J11" s="8">
        <v>322815</v>
      </c>
      <c r="K11" s="8">
        <v>322815</v>
      </c>
      <c r="L11" s="8">
        <v>322815</v>
      </c>
      <c r="M11" s="8">
        <v>322815</v>
      </c>
      <c r="N11" s="8">
        <v>322815</v>
      </c>
      <c r="O11" s="8">
        <v>322815</v>
      </c>
      <c r="P11" s="8">
        <v>161407</v>
      </c>
      <c r="Q11" s="22"/>
    </row>
    <row r="12" spans="1:19" ht="21" customHeight="1" x14ac:dyDescent="0.25">
      <c r="A12" s="6">
        <v>2261</v>
      </c>
      <c r="B12" s="7" t="s">
        <v>19</v>
      </c>
      <c r="C12" s="16" t="s">
        <v>44</v>
      </c>
      <c r="D12" s="8">
        <v>14000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22"/>
    </row>
    <row r="13" spans="1:19" ht="57" customHeight="1" thickBot="1" x14ac:dyDescent="0.3">
      <c r="A13" s="49">
        <v>2269</v>
      </c>
      <c r="B13" s="50" t="s">
        <v>24</v>
      </c>
      <c r="C13" s="68" t="s">
        <v>42</v>
      </c>
      <c r="D13" s="51">
        <f>ROUNDUP( (450*1.21*6)+(12.86*1.21*7*6),0)</f>
        <v>3921</v>
      </c>
      <c r="E13" s="51">
        <v>6534</v>
      </c>
      <c r="F13" s="51">
        <v>6534</v>
      </c>
      <c r="G13" s="51">
        <v>6534</v>
      </c>
      <c r="H13" s="51">
        <v>6534</v>
      </c>
      <c r="I13" s="51">
        <v>6534</v>
      </c>
      <c r="J13" s="51">
        <v>6534</v>
      </c>
      <c r="K13" s="51">
        <v>6534</v>
      </c>
      <c r="L13" s="51">
        <v>6534</v>
      </c>
      <c r="M13" s="51">
        <v>6534</v>
      </c>
      <c r="N13" s="51">
        <v>6534</v>
      </c>
      <c r="O13" s="51">
        <v>6534</v>
      </c>
      <c r="P13" s="51">
        <v>3267</v>
      </c>
      <c r="Q13" s="52"/>
    </row>
    <row r="14" spans="1:19" ht="57" customHeight="1" x14ac:dyDescent="0.25">
      <c r="A14" s="56"/>
      <c r="B14" s="57" t="s">
        <v>30</v>
      </c>
      <c r="C14" s="58" t="s">
        <v>39</v>
      </c>
      <c r="D14" s="59">
        <v>30058</v>
      </c>
      <c r="E14" s="59">
        <v>51354</v>
      </c>
      <c r="F14" s="59">
        <v>51354</v>
      </c>
      <c r="G14" s="59">
        <v>51354</v>
      </c>
      <c r="H14" s="59">
        <v>51354</v>
      </c>
      <c r="I14" s="59">
        <v>51354</v>
      </c>
      <c r="J14" s="59">
        <v>51354</v>
      </c>
      <c r="K14" s="59">
        <v>51354</v>
      </c>
      <c r="L14" s="59">
        <v>51354</v>
      </c>
      <c r="M14" s="59">
        <v>51354</v>
      </c>
      <c r="N14" s="59">
        <v>51354</v>
      </c>
      <c r="O14" s="59">
        <v>51354</v>
      </c>
      <c r="P14" s="69">
        <v>51354</v>
      </c>
      <c r="Q14" s="60">
        <f>D14+E14+F14+G14+H14+I14+J14+K14+L14+M14+N14+O14+P14</f>
        <v>646306</v>
      </c>
    </row>
    <row r="15" spans="1:19" ht="48.75" customHeight="1" thickBot="1" x14ac:dyDescent="0.3">
      <c r="A15" s="61"/>
      <c r="B15" s="62" t="s">
        <v>30</v>
      </c>
      <c r="C15" s="63" t="s">
        <v>41</v>
      </c>
      <c r="D15" s="64">
        <f>D9-D14</f>
        <v>187499</v>
      </c>
      <c r="E15" s="67">
        <f>E9-E14</f>
        <v>277995</v>
      </c>
      <c r="F15" s="67">
        <f t="shared" ref="F15:O15" si="4">F9-F14</f>
        <v>277995</v>
      </c>
      <c r="G15" s="67">
        <f t="shared" si="4"/>
        <v>277995</v>
      </c>
      <c r="H15" s="67">
        <f t="shared" si="4"/>
        <v>277995</v>
      </c>
      <c r="I15" s="67">
        <f t="shared" si="4"/>
        <v>277995</v>
      </c>
      <c r="J15" s="67">
        <f t="shared" si="4"/>
        <v>277995</v>
      </c>
      <c r="K15" s="67">
        <f t="shared" si="4"/>
        <v>277995</v>
      </c>
      <c r="L15" s="67">
        <f t="shared" si="4"/>
        <v>277995</v>
      </c>
      <c r="M15" s="67">
        <f t="shared" si="4"/>
        <v>277995</v>
      </c>
      <c r="N15" s="67">
        <f t="shared" si="4"/>
        <v>277995</v>
      </c>
      <c r="O15" s="67">
        <f t="shared" si="4"/>
        <v>277995</v>
      </c>
      <c r="P15" s="70">
        <v>113320</v>
      </c>
      <c r="Q15" s="65">
        <f>D15+E15+F15+G15+H15+I15+J15+K15+L15+M15+N15+O15+P15</f>
        <v>3358764</v>
      </c>
      <c r="S15" s="48"/>
    </row>
    <row r="16" spans="1:19" ht="69" customHeight="1" x14ac:dyDescent="0.25">
      <c r="A16" s="81" t="s">
        <v>31</v>
      </c>
      <c r="B16" s="81"/>
      <c r="C16" s="81"/>
      <c r="D16" s="53"/>
      <c r="E16" s="53"/>
      <c r="F16" s="53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5"/>
    </row>
    <row r="17" spans="1:19" x14ac:dyDescent="0.25">
      <c r="A17" s="11"/>
      <c r="B17" s="12"/>
      <c r="C17" s="12" t="s">
        <v>21</v>
      </c>
      <c r="D17" s="13">
        <f>D18</f>
        <v>74205</v>
      </c>
      <c r="E17" s="13">
        <f t="shared" ref="E17:P17" si="5">E18</f>
        <v>128947</v>
      </c>
      <c r="F17" s="13">
        <f t="shared" si="5"/>
        <v>128947</v>
      </c>
      <c r="G17" s="13">
        <f t="shared" si="5"/>
        <v>128947</v>
      </c>
      <c r="H17" s="13">
        <f t="shared" si="5"/>
        <v>128947</v>
      </c>
      <c r="I17" s="13">
        <f t="shared" si="5"/>
        <v>128947</v>
      </c>
      <c r="J17" s="13">
        <f t="shared" si="5"/>
        <v>128947</v>
      </c>
      <c r="K17" s="13">
        <f t="shared" si="5"/>
        <v>128947</v>
      </c>
      <c r="L17" s="13">
        <f t="shared" si="5"/>
        <v>128947</v>
      </c>
      <c r="M17" s="13">
        <f t="shared" si="5"/>
        <v>128947</v>
      </c>
      <c r="N17" s="13">
        <f t="shared" si="5"/>
        <v>128947</v>
      </c>
      <c r="O17" s="13">
        <f t="shared" si="5"/>
        <v>128947</v>
      </c>
      <c r="P17" s="13">
        <f t="shared" si="5"/>
        <v>70372</v>
      </c>
      <c r="Q17" s="71">
        <f>D17+E17+F17+G17+H17+I17+J17+K17+L17+M17+N17+O17+P17</f>
        <v>1562994</v>
      </c>
    </row>
    <row r="18" spans="1:19" ht="15.75" thickBot="1" x14ac:dyDescent="0.3">
      <c r="A18" s="14">
        <v>2000</v>
      </c>
      <c r="B18" s="9" t="s">
        <v>5</v>
      </c>
      <c r="C18" s="10" t="s">
        <v>22</v>
      </c>
      <c r="D18" s="10">
        <v>74205</v>
      </c>
      <c r="E18" s="10">
        <v>128947</v>
      </c>
      <c r="F18" s="10">
        <v>128947</v>
      </c>
      <c r="G18" s="10">
        <v>128947</v>
      </c>
      <c r="H18" s="10">
        <v>128947</v>
      </c>
      <c r="I18" s="10">
        <v>128947</v>
      </c>
      <c r="J18" s="10">
        <v>128947</v>
      </c>
      <c r="K18" s="10">
        <v>128947</v>
      </c>
      <c r="L18" s="10">
        <v>128947</v>
      </c>
      <c r="M18" s="10">
        <v>128947</v>
      </c>
      <c r="N18" s="10">
        <v>128947</v>
      </c>
      <c r="O18" s="10">
        <v>128947</v>
      </c>
      <c r="P18" s="10">
        <v>70372</v>
      </c>
      <c r="Q18" s="22"/>
    </row>
    <row r="19" spans="1:19" ht="55.5" customHeight="1" x14ac:dyDescent="0.25">
      <c r="A19" s="56"/>
      <c r="B19" s="57" t="s">
        <v>30</v>
      </c>
      <c r="C19" s="58" t="s">
        <v>40</v>
      </c>
      <c r="D19" s="59">
        <f>ROUNDDOWN(52719/2,0)+10844</f>
        <v>37203</v>
      </c>
      <c r="E19" s="59">
        <v>63563</v>
      </c>
      <c r="F19" s="59">
        <v>63563</v>
      </c>
      <c r="G19" s="59">
        <v>63563</v>
      </c>
      <c r="H19" s="59">
        <v>63563</v>
      </c>
      <c r="I19" s="59">
        <v>63563</v>
      </c>
      <c r="J19" s="59">
        <v>63563</v>
      </c>
      <c r="K19" s="59">
        <v>63563</v>
      </c>
      <c r="L19" s="59">
        <v>63563</v>
      </c>
      <c r="M19" s="59">
        <v>63563</v>
      </c>
      <c r="N19" s="59">
        <v>63563</v>
      </c>
      <c r="O19" s="59">
        <v>63563</v>
      </c>
      <c r="P19" s="69">
        <v>63563</v>
      </c>
      <c r="Q19" s="60">
        <f>D19+E19+F19+G19+H19+I19+J19+K19+L19+M19+N19+O19+P19</f>
        <v>799959</v>
      </c>
      <c r="S19" s="24"/>
    </row>
    <row r="20" spans="1:19" ht="51" customHeight="1" thickBot="1" x14ac:dyDescent="0.3">
      <c r="A20" s="61"/>
      <c r="B20" s="62" t="s">
        <v>30</v>
      </c>
      <c r="C20" s="63" t="s">
        <v>33</v>
      </c>
      <c r="D20" s="64">
        <f>D17-D19</f>
        <v>37002</v>
      </c>
      <c r="E20" s="67">
        <f>343379-277995</f>
        <v>65384</v>
      </c>
      <c r="F20" s="67">
        <f t="shared" ref="F20:O20" si="6">343379-277995</f>
        <v>65384</v>
      </c>
      <c r="G20" s="67">
        <f t="shared" si="6"/>
        <v>65384</v>
      </c>
      <c r="H20" s="67">
        <f t="shared" si="6"/>
        <v>65384</v>
      </c>
      <c r="I20" s="67">
        <f t="shared" si="6"/>
        <v>65384</v>
      </c>
      <c r="J20" s="67">
        <f t="shared" si="6"/>
        <v>65384</v>
      </c>
      <c r="K20" s="67">
        <f t="shared" si="6"/>
        <v>65384</v>
      </c>
      <c r="L20" s="67">
        <f t="shared" si="6"/>
        <v>65384</v>
      </c>
      <c r="M20" s="67">
        <f t="shared" si="6"/>
        <v>65384</v>
      </c>
      <c r="N20" s="67">
        <f t="shared" si="6"/>
        <v>65384</v>
      </c>
      <c r="O20" s="67">
        <f t="shared" si="6"/>
        <v>65384</v>
      </c>
      <c r="P20" s="70">
        <f>70372-63563</f>
        <v>6809</v>
      </c>
      <c r="Q20" s="65">
        <f>D20+E20+F20+G20+H20+I20+J20+K20+L20+M20+N20+O20+P20</f>
        <v>763035</v>
      </c>
      <c r="S20" s="24"/>
    </row>
    <row r="21" spans="1:19" x14ac:dyDescent="0.25">
      <c r="A21" s="38"/>
      <c r="B21" s="38"/>
      <c r="C21" s="38"/>
      <c r="D21" s="39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7"/>
    </row>
    <row r="22" spans="1:19" x14ac:dyDescent="0.25">
      <c r="A22" s="38"/>
      <c r="B22" s="38"/>
      <c r="C22" s="38"/>
      <c r="D22" s="39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7"/>
    </row>
    <row r="23" spans="1:19" x14ac:dyDescent="0.25">
      <c r="O23" s="1" t="s">
        <v>25</v>
      </c>
    </row>
    <row r="24" spans="1:19" x14ac:dyDescent="0.25">
      <c r="C24" s="29"/>
      <c r="D24" s="30" t="s">
        <v>7</v>
      </c>
      <c r="E24" s="30" t="s">
        <v>8</v>
      </c>
      <c r="F24" s="30" t="s">
        <v>9</v>
      </c>
      <c r="G24" s="31" t="s">
        <v>10</v>
      </c>
      <c r="H24" s="30" t="s">
        <v>11</v>
      </c>
      <c r="I24" s="31" t="s">
        <v>12</v>
      </c>
      <c r="J24" s="30" t="s">
        <v>13</v>
      </c>
      <c r="K24" s="31" t="s">
        <v>14</v>
      </c>
      <c r="L24" s="30" t="s">
        <v>15</v>
      </c>
      <c r="M24" s="30" t="s">
        <v>16</v>
      </c>
      <c r="N24" s="30" t="s">
        <v>17</v>
      </c>
      <c r="O24" s="32" t="s">
        <v>18</v>
      </c>
      <c r="P24" s="32" t="s">
        <v>34</v>
      </c>
    </row>
    <row r="25" spans="1:19" s="27" customFormat="1" ht="19.5" customHeight="1" x14ac:dyDescent="0.2">
      <c r="C25" s="79" t="s">
        <v>27</v>
      </c>
      <c r="D25" s="78">
        <f t="shared" ref="D25:P25" si="7">D5</f>
        <v>291762</v>
      </c>
      <c r="E25" s="78">
        <f t="shared" si="7"/>
        <v>458296</v>
      </c>
      <c r="F25" s="78">
        <f t="shared" si="7"/>
        <v>458296</v>
      </c>
      <c r="G25" s="78">
        <f t="shared" si="7"/>
        <v>458296</v>
      </c>
      <c r="H25" s="78">
        <f t="shared" si="7"/>
        <v>458296</v>
      </c>
      <c r="I25" s="78">
        <f t="shared" si="7"/>
        <v>458296</v>
      </c>
      <c r="J25" s="78">
        <f t="shared" si="7"/>
        <v>458296</v>
      </c>
      <c r="K25" s="78">
        <f t="shared" si="7"/>
        <v>458296</v>
      </c>
      <c r="L25" s="78">
        <f t="shared" si="7"/>
        <v>458296</v>
      </c>
      <c r="M25" s="78">
        <f t="shared" si="7"/>
        <v>458296</v>
      </c>
      <c r="N25" s="78">
        <f t="shared" si="7"/>
        <v>458296</v>
      </c>
      <c r="O25" s="78">
        <f t="shared" si="7"/>
        <v>458296</v>
      </c>
      <c r="P25" s="78">
        <f t="shared" si="7"/>
        <v>235046</v>
      </c>
      <c r="S25" s="28"/>
    </row>
    <row r="26" spans="1:19" s="26" customFormat="1" ht="21" customHeight="1" x14ac:dyDescent="0.2">
      <c r="C26" s="34" t="s">
        <v>26</v>
      </c>
      <c r="D26" s="35">
        <f>D27+D28+D29</f>
        <v>291762</v>
      </c>
      <c r="E26" s="35">
        <f t="shared" ref="E26:P26" si="8">E27+E28+E29</f>
        <v>458296</v>
      </c>
      <c r="F26" s="35">
        <f t="shared" si="8"/>
        <v>458296</v>
      </c>
      <c r="G26" s="35">
        <f t="shared" si="8"/>
        <v>458296</v>
      </c>
      <c r="H26" s="35">
        <f t="shared" si="8"/>
        <v>458296</v>
      </c>
      <c r="I26" s="35">
        <f t="shared" si="8"/>
        <v>458296</v>
      </c>
      <c r="J26" s="35">
        <f t="shared" si="8"/>
        <v>458296</v>
      </c>
      <c r="K26" s="35">
        <f t="shared" si="8"/>
        <v>458296</v>
      </c>
      <c r="L26" s="35">
        <f t="shared" si="8"/>
        <v>458296</v>
      </c>
      <c r="M26" s="35">
        <f t="shared" si="8"/>
        <v>458296</v>
      </c>
      <c r="N26" s="35">
        <f t="shared" si="8"/>
        <v>458296</v>
      </c>
      <c r="O26" s="35">
        <f t="shared" si="8"/>
        <v>458296</v>
      </c>
      <c r="P26" s="35">
        <f t="shared" si="8"/>
        <v>235046</v>
      </c>
      <c r="Q26" s="27"/>
      <c r="S26" s="23"/>
    </row>
    <row r="27" spans="1:19" s="26" customFormat="1" ht="44.25" customHeight="1" x14ac:dyDescent="0.2">
      <c r="C27" s="73" t="s">
        <v>37</v>
      </c>
      <c r="D27" s="72">
        <f>D15+D20</f>
        <v>224501</v>
      </c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27"/>
      <c r="S27" s="23"/>
    </row>
    <row r="28" spans="1:19" s="26" customFormat="1" ht="53.45" customHeight="1" x14ac:dyDescent="0.2">
      <c r="C28" s="74" t="s">
        <v>38</v>
      </c>
      <c r="D28" s="66"/>
      <c r="E28" s="77">
        <f>E15+E20</f>
        <v>343379</v>
      </c>
      <c r="F28" s="77">
        <f t="shared" ref="F28:P28" si="9">F15+F20</f>
        <v>343379</v>
      </c>
      <c r="G28" s="77">
        <f t="shared" si="9"/>
        <v>343379</v>
      </c>
      <c r="H28" s="77">
        <f t="shared" si="9"/>
        <v>343379</v>
      </c>
      <c r="I28" s="77">
        <f t="shared" si="9"/>
        <v>343379</v>
      </c>
      <c r="J28" s="77">
        <f t="shared" si="9"/>
        <v>343379</v>
      </c>
      <c r="K28" s="77">
        <f t="shared" si="9"/>
        <v>343379</v>
      </c>
      <c r="L28" s="77">
        <f t="shared" si="9"/>
        <v>343379</v>
      </c>
      <c r="M28" s="77">
        <f t="shared" si="9"/>
        <v>343379</v>
      </c>
      <c r="N28" s="77">
        <f t="shared" si="9"/>
        <v>343379</v>
      </c>
      <c r="O28" s="77">
        <f t="shared" si="9"/>
        <v>343379</v>
      </c>
      <c r="P28" s="77">
        <f t="shared" si="9"/>
        <v>120129</v>
      </c>
      <c r="Q28" s="27"/>
      <c r="S28" s="23"/>
    </row>
    <row r="29" spans="1:19" s="26" customFormat="1" ht="53.1" customHeight="1" x14ac:dyDescent="0.2">
      <c r="C29" s="75" t="s">
        <v>28</v>
      </c>
      <c r="D29" s="78">
        <f t="shared" ref="D29:P29" si="10">D14+D19</f>
        <v>67261</v>
      </c>
      <c r="E29" s="78">
        <f t="shared" si="10"/>
        <v>114917</v>
      </c>
      <c r="F29" s="78">
        <f t="shared" si="10"/>
        <v>114917</v>
      </c>
      <c r="G29" s="78">
        <f t="shared" si="10"/>
        <v>114917</v>
      </c>
      <c r="H29" s="78">
        <f t="shared" si="10"/>
        <v>114917</v>
      </c>
      <c r="I29" s="78">
        <f t="shared" si="10"/>
        <v>114917</v>
      </c>
      <c r="J29" s="78">
        <f t="shared" si="10"/>
        <v>114917</v>
      </c>
      <c r="K29" s="78">
        <f t="shared" si="10"/>
        <v>114917</v>
      </c>
      <c r="L29" s="78">
        <f t="shared" si="10"/>
        <v>114917</v>
      </c>
      <c r="M29" s="78">
        <f t="shared" si="10"/>
        <v>114917</v>
      </c>
      <c r="N29" s="78">
        <f t="shared" si="10"/>
        <v>114917</v>
      </c>
      <c r="O29" s="78">
        <f t="shared" si="10"/>
        <v>114917</v>
      </c>
      <c r="P29" s="78">
        <f t="shared" si="10"/>
        <v>114917</v>
      </c>
      <c r="Q29" s="27"/>
      <c r="S29" s="23"/>
    </row>
    <row r="30" spans="1:19" s="43" customFormat="1" ht="12" x14ac:dyDescent="0.2">
      <c r="C30" s="40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2"/>
      <c r="S30" s="44"/>
    </row>
    <row r="31" spans="1:19" x14ac:dyDescent="0.25"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</row>
    <row r="32" spans="1:19" x14ac:dyDescent="0.25"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</row>
    <row r="33" spans="4:16" x14ac:dyDescent="0.25"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</row>
    <row r="34" spans="4:16" x14ac:dyDescent="0.25"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</row>
    <row r="35" spans="4:16" x14ac:dyDescent="0.25"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</row>
    <row r="36" spans="4:16" x14ac:dyDescent="0.25"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</row>
    <row r="37" spans="4:16" x14ac:dyDescent="0.25"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</row>
    <row r="38" spans="4:16" x14ac:dyDescent="0.25"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</row>
  </sheetData>
  <mergeCells count="5">
    <mergeCell ref="K1:Q1"/>
    <mergeCell ref="A16:C16"/>
    <mergeCell ref="A2:Q2"/>
    <mergeCell ref="A3:Q3"/>
    <mergeCell ref="A8:C8"/>
  </mergeCells>
  <pageMargins left="0.34" right="0.17" top="0.32" bottom="0.28999999999999998" header="0.18" footer="0.17"/>
  <pageSetup paperSize="8" scale="87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Aprēķins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Ieva Potjomkina</dc:creator>
  <cp:lastModifiedBy>Ieva Potjomkina</cp:lastModifiedBy>
  <cp:lastPrinted>2026-07-22T05:40:13Z</cp:lastPrinted>
  <dcterms:created xsi:type="dcterms:W3CDTF">2026-06-09T10:35:12Z</dcterms:created>
  <dcterms:modified xsi:type="dcterms:W3CDTF">2026-07-22T06:52:31Z</dcterms:modified>
</cp:coreProperties>
</file>