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vnozare.pri\vm\Redirect_profiles\lzandberga\Desktop\LZ\DARBAM_MATERIALI\budzets 2019\2024\APRO\131124\"/>
    </mc:Choice>
  </mc:AlternateContent>
  <xr:revisionPtr revIDLastSave="0" documentId="8_{D5DA25A0-1014-441F-9F8B-3709A087C859}" xr6:coauthVersionLast="47" xr6:coauthVersionMax="47" xr10:uidLastSave="{00000000-0000-0000-0000-000000000000}"/>
  <bookViews>
    <workbookView xWindow="-120" yWindow="-120" windowWidth="29040" windowHeight="15840" activeTab="1" xr2:uid="{00000000-000D-0000-FFFF-FFFF00000000}"/>
  </bookViews>
  <sheets>
    <sheet name="1_pielikums" sheetId="2" r:id="rId1"/>
    <sheet name="2_pielikums" sheetId="4" r:id="rId2"/>
  </sheets>
  <definedNames>
    <definedName name="_xlnm.Print_Area" localSheetId="0">'1_pielikums'!$A$1:$F$14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9" i="4" l="1"/>
  <c r="G99" i="4" s="1"/>
  <c r="H99" i="4" s="1"/>
  <c r="F99" i="4" l="1"/>
  <c r="H140" i="4" l="1"/>
  <c r="G140" i="4"/>
  <c r="G66" i="4"/>
  <c r="H66" i="4"/>
  <c r="H54" i="4"/>
  <c r="G54" i="4"/>
  <c r="G50" i="4"/>
  <c r="H50" i="4"/>
  <c r="H47" i="4"/>
  <c r="G47" i="4"/>
  <c r="H39" i="4"/>
  <c r="G39" i="4"/>
  <c r="G20" i="4"/>
  <c r="G113" i="4"/>
  <c r="H57" i="4" l="1"/>
  <c r="G57" i="4"/>
  <c r="G121" i="4"/>
  <c r="G134" i="4"/>
  <c r="F134" i="4"/>
  <c r="E8" i="2"/>
  <c r="F10" i="2"/>
  <c r="E10" i="2"/>
  <c r="H135" i="4"/>
  <c r="H61" i="4"/>
  <c r="G60" i="4"/>
  <c r="E33" i="4"/>
  <c r="G33" i="4" s="1"/>
  <c r="G32" i="4"/>
  <c r="F32" i="4"/>
  <c r="F30" i="4"/>
  <c r="F60" i="4" l="1"/>
  <c r="F7" i="2"/>
  <c r="F5" i="2" s="1"/>
  <c r="E7" i="2"/>
  <c r="E5" i="2" s="1"/>
  <c r="H130" i="4" l="1"/>
  <c r="G129" i="4"/>
  <c r="G130" i="4" s="1"/>
  <c r="F129" i="4"/>
  <c r="H117" i="4"/>
  <c r="E116" i="4"/>
  <c r="G116" i="4" s="1"/>
  <c r="G96" i="4"/>
  <c r="F33" i="4"/>
  <c r="G31" i="4"/>
  <c r="F31" i="4"/>
  <c r="G30" i="4"/>
  <c r="H30" i="4" s="1"/>
  <c r="H34" i="4" s="1"/>
  <c r="H90" i="4" s="1"/>
  <c r="G26" i="4"/>
  <c r="F26" i="4"/>
  <c r="H14" i="4"/>
  <c r="E13" i="4"/>
  <c r="G13" i="4" s="1"/>
  <c r="F116" i="4" l="1"/>
  <c r="F96" i="4"/>
  <c r="G97" i="4"/>
  <c r="H97" i="4"/>
  <c r="F13" i="4"/>
  <c r="D10" i="2" l="1"/>
  <c r="D7" i="2"/>
  <c r="C10" i="2"/>
  <c r="C7" i="2"/>
  <c r="D5" i="2" l="1"/>
  <c r="C5" i="2"/>
  <c r="C13" i="2" l="1"/>
  <c r="G106" i="4" l="1"/>
  <c r="H27" i="4"/>
  <c r="G100" i="4" l="1"/>
  <c r="H100" i="4"/>
  <c r="H102" i="4" s="1"/>
  <c r="F106" i="4"/>
  <c r="G27" i="4"/>
  <c r="H107" i="4" l="1"/>
  <c r="H123" i="4" s="1"/>
  <c r="G6" i="4" l="1"/>
  <c r="F6" i="4"/>
  <c r="H7" i="4" l="1"/>
  <c r="H9" i="4" s="1"/>
  <c r="B7" i="2" l="1"/>
  <c r="E13" i="2" l="1"/>
  <c r="C14" i="2" l="1"/>
  <c r="B10" i="2" l="1"/>
  <c r="B5" i="2" s="1"/>
</calcChain>
</file>

<file path=xl/sharedStrings.xml><?xml version="1.0" encoding="utf-8"?>
<sst xmlns="http://schemas.openxmlformats.org/spreadsheetml/2006/main" count="210" uniqueCount="101">
  <si>
    <t>KOPĀ:</t>
  </si>
  <si>
    <t>33.04.00</t>
  </si>
  <si>
    <t>33.14.00</t>
  </si>
  <si>
    <t>33.18.00</t>
  </si>
  <si>
    <t>Pavism kopā:</t>
  </si>
  <si>
    <t>Pasākums</t>
  </si>
  <si>
    <t xml:space="preserve"> % izpilde 2024.gads pret plānoto finansējumu </t>
  </si>
  <si>
    <t>2.pielikums</t>
  </si>
  <si>
    <t>PAVISAM KOPĀ:</t>
  </si>
  <si>
    <t>Finansējuma pārdale 2023.-2025.gada prioritārā pasākuma "Pakalpojumu pieejamība bērniem", no tā:</t>
  </si>
  <si>
    <r>
      <t xml:space="preserve">Plānotais finansējums 2024.gadam, </t>
    </r>
    <r>
      <rPr>
        <i/>
        <sz val="10"/>
        <rFont val="Times New Roman"/>
        <family val="1"/>
      </rPr>
      <t>euro</t>
    </r>
    <r>
      <rPr>
        <sz val="10"/>
        <rFont val="Times New Roman"/>
        <family val="1"/>
      </rPr>
      <t xml:space="preserve"> </t>
    </r>
  </si>
  <si>
    <r>
      <t xml:space="preserve"> Izpildes prognoze 2024.gads, </t>
    </r>
    <r>
      <rPr>
        <i/>
        <sz val="10"/>
        <rFont val="Times New Roman"/>
        <family val="1"/>
      </rPr>
      <t>euro</t>
    </r>
    <r>
      <rPr>
        <sz val="10"/>
        <rFont val="Times New Roman"/>
        <family val="1"/>
      </rPr>
      <t xml:space="preserve"> </t>
    </r>
  </si>
  <si>
    <r>
      <t xml:space="preserve"> Līdzekļu ekonomija (+), </t>
    </r>
    <r>
      <rPr>
        <i/>
        <sz val="10"/>
        <rFont val="Times New Roman"/>
        <family val="1"/>
      </rPr>
      <t>euro</t>
    </r>
    <r>
      <rPr>
        <sz val="10"/>
        <rFont val="Times New Roman"/>
        <family val="1"/>
      </rPr>
      <t xml:space="preserve">  </t>
    </r>
  </si>
  <si>
    <r>
      <t xml:space="preserve"> Līdzekļu ekonomija (+), kura tiek pārdalīta, </t>
    </r>
    <r>
      <rPr>
        <i/>
        <sz val="10"/>
        <rFont val="Times New Roman"/>
        <family val="1"/>
      </rPr>
      <t>euro</t>
    </r>
    <r>
      <rPr>
        <sz val="10"/>
        <rFont val="Times New Roman"/>
        <family val="1"/>
      </rPr>
      <t xml:space="preserve">  </t>
    </r>
  </si>
  <si>
    <r>
      <t xml:space="preserve">KOPĀ, </t>
    </r>
    <r>
      <rPr>
        <i/>
        <sz val="10"/>
        <rFont val="Times New Roman"/>
        <family val="1"/>
      </rPr>
      <t>euro</t>
    </r>
  </si>
  <si>
    <t>Prioritārais pasākums “Bērniem ar autiskā spektra traucējumiem apmaksātu pakalpojumu nodrošināšana un epidurālās anestēzijas pieejamības dzemdību procesā nodrošināšana” (2022-2024)</t>
  </si>
  <si>
    <t>33.16.00</t>
  </si>
  <si>
    <t xml:space="preserve">Finanšu līdzekļu pārdale no apakšprogrammas 33.04.00 "Centralizēta medikamentu un materiālu iegāde" pārdalei uz apakšprogrammu 33.16.00 “Pārējo ambulatoro veselības aprūpes pakalpojumu nodrošināšana” </t>
  </si>
  <si>
    <t>Finansējuma pārdale no 2023.-2025.gada prioritārā pasākuma "Veselības aprūpes pakalpojumu onkoloģijas jomā uzlabošana", no tā:</t>
  </si>
  <si>
    <r>
      <t xml:space="preserve"> Izpilde 2024. gada (janvāris-augusts), </t>
    </r>
    <r>
      <rPr>
        <i/>
        <sz val="10"/>
        <rFont val="Times New Roman"/>
        <family val="1"/>
      </rPr>
      <t>euro</t>
    </r>
    <r>
      <rPr>
        <sz val="10"/>
        <rFont val="Times New Roman"/>
        <family val="1"/>
      </rPr>
      <t xml:space="preserve"> </t>
    </r>
  </si>
  <si>
    <r>
      <t xml:space="preserve"> Izpildes prognoze 2024.gada (septembris- decembris), </t>
    </r>
    <r>
      <rPr>
        <i/>
        <sz val="10"/>
        <rFont val="Times New Roman"/>
        <family val="1"/>
      </rPr>
      <t>euro</t>
    </r>
    <r>
      <rPr>
        <sz val="10"/>
        <rFont val="Times New Roman"/>
        <family val="1"/>
      </rPr>
      <t xml:space="preserve">  </t>
    </r>
  </si>
  <si>
    <t>Finanšu līdzekļu pārdale no apakšprogrammas 33.04.00 "Centralizēta medikamentu un materiālu iegāde" pārdalei uz apakšprogrammu 33.18.00 "Plānveida stacionāro veselības aprūpes pakalpojumu nodrošināšana"</t>
  </si>
  <si>
    <t>Radioķirurģijas pieejamības uzlabošana stacionārajā veselības aprūpē</t>
  </si>
  <si>
    <t>Finanšu līdzekļu pārdale no apakšprogrammas 33.14.00 "Primārās ambulatorās veselības aprūpes nodrošināšana" pārdalei uz apakšprgrammu 33.16.00 "Pārējo ambulatoro veselības aprūpes pakalpojumu nodrošināšana"</t>
  </si>
  <si>
    <t>Speciālistu kabineti agrīnās intervences bērniem ar AST</t>
  </si>
  <si>
    <t>Finanšu līdzekļu pārdale no apakšprogrammas 33.14.00 "Primārās ambulatorās veselības aprūpes nodrošināšana" pārdalei uz apakšprgrammu 33.18.00 "Plānveida stacionāro veselības aprūpes pakalpojumu nodrošināšana"</t>
  </si>
  <si>
    <t>Finansējuma pārdale no 2023.-2025.gada prioritārā pasākuma "Pakalpojumu pieejamība bērniem", no tā:</t>
  </si>
  <si>
    <t>Centralizēta medikamentu šķīdināšana slēgta tipa aptiekas telpās</t>
  </si>
  <si>
    <t>Piemaksa manipulācijai 50118 par ķīmijpreparātu absorbējošu mikrosfēru/mikrodaļiņām tiešas intraarteriālas ķīmijembolizācijas veikšanai (1 ml) (RAKUS un Stradiņi)</t>
  </si>
  <si>
    <t>Pārskatīti veselības aprūpes tarifi onkoloģijā</t>
  </si>
  <si>
    <t xml:space="preserve">Pārskatīti veselības aprūpes tarifi onkoloģijā. Pārskatīti stereotakstiskās staru terapijas, intensitātes modulētās staru terapijas un brahiterpaija manipulāciju tarifi </t>
  </si>
  <si>
    <t>Manipulāciju skaits</t>
  </si>
  <si>
    <t>Paklapojuma nosaukums</t>
  </si>
  <si>
    <t>Rezultatīvais rādītājs</t>
  </si>
  <si>
    <t>KOPÄ:</t>
  </si>
  <si>
    <t>Izmeklējumu skaits</t>
  </si>
  <si>
    <t>Speciālistu kabineti</t>
  </si>
  <si>
    <t>Bērnu klīniskā universitātes slimnīca</t>
  </si>
  <si>
    <t>Daugavpils reģionālā slimnīca</t>
  </si>
  <si>
    <t>Liepājas reģionālā slimnīca</t>
  </si>
  <si>
    <t>Paula Stradiņa klīniskā universitātes slimnīca</t>
  </si>
  <si>
    <t>Rēzeknes slimnīca</t>
  </si>
  <si>
    <t>Rīgas Austrumu klīniskā universitātes slimnīca</t>
  </si>
  <si>
    <t>Summa, EUR</t>
  </si>
  <si>
    <t>Ārstniecības iestādes nosaukums</t>
  </si>
  <si>
    <t>tai skaitā:</t>
  </si>
  <si>
    <t>Alūksnes slimnīca</t>
  </si>
  <si>
    <t>Balvu un Gulbenes slimnīcu apvienība</t>
  </si>
  <si>
    <t>Cēsu klīnika</t>
  </si>
  <si>
    <t>Dobeles un apkārtnes slimnīca</t>
  </si>
  <si>
    <t>Jelgavas pilsētas slimnīca</t>
  </si>
  <si>
    <t>Jēkabpils reģionālā slimnīca</t>
  </si>
  <si>
    <t>Jūrmalas slimnīca</t>
  </si>
  <si>
    <t>Krāslavas slimnīca</t>
  </si>
  <si>
    <t>Kuldīgas slimnīca</t>
  </si>
  <si>
    <t>Madonas slimnīca</t>
  </si>
  <si>
    <t>Ogres rajona slimnīca</t>
  </si>
  <si>
    <t>Traumatoloģijas un ortopēdijas slimnīca</t>
  </si>
  <si>
    <t>Tukuma slimnīca</t>
  </si>
  <si>
    <t>Vidzemes slimnīca</t>
  </si>
  <si>
    <t>Ziemeļkurzemes reģionālā slimnīca</t>
  </si>
  <si>
    <t>1.pielikums</t>
  </si>
  <si>
    <r>
      <rPr>
        <b/>
        <u/>
        <sz val="10"/>
        <rFont val="Times New Roman"/>
        <family val="1"/>
      </rPr>
      <t>Prioritārais pasākums</t>
    </r>
    <r>
      <rPr>
        <sz val="10"/>
        <rFont val="Times New Roman"/>
        <family val="1"/>
      </rPr>
      <t xml:space="preserve">
"Veselības aprūpes pakalpojumu onkoloģijas jomā uzlabošana" (2023-2025)</t>
    </r>
  </si>
  <si>
    <r>
      <rPr>
        <b/>
        <u/>
        <sz val="10"/>
        <rFont val="Times New Roman"/>
        <family val="1"/>
      </rPr>
      <t>Prioritārais pasākums</t>
    </r>
    <r>
      <rPr>
        <sz val="10"/>
        <rFont val="Times New Roman"/>
        <family val="1"/>
      </rPr>
      <t xml:space="preserve"> “"Veselības aprūpes pakalpojumu onkoloģijas jomā uzlabošana" (2023-2025)</t>
    </r>
  </si>
  <si>
    <r>
      <rPr>
        <b/>
        <u/>
        <sz val="10"/>
        <rFont val="Times New Roman"/>
        <family val="1"/>
      </rPr>
      <t xml:space="preserve"> Prioritārais pasākums</t>
    </r>
    <r>
      <rPr>
        <sz val="10"/>
        <rFont val="Times New Roman"/>
        <family val="1"/>
      </rPr>
      <t xml:space="preserve"> “Pakalpojumu pieejamība bērniem" (2023-2025)</t>
    </r>
  </si>
  <si>
    <t>Prioritārais pasākums  “Veselības aprūpes pakalpojumu onkoloģijas jomā uzlabošana, tai skaitā aprīkojums BKUS, RAKUS, PSKUS” (2022-2024)</t>
  </si>
  <si>
    <t>Prioritārais pasākums “Veselības aprūpes pakalpojumu onkoloģijas jomā uzlabošana, tai skaitā aprīkojums BKUS, RAKUS, PSKUS” (2022-2024)</t>
  </si>
  <si>
    <t>Pārskatīti veselības aprūpes tarifi onkoloģijā - kolonoskopijas manipulācijas tarifs (8113- Resnās zarnas izmeklēšana ar elastīgiem endoskopiem, ieskaitot rektoskopiju un sigmoidoskopiju, parauga ekscīziju un/vai punkciju) *</t>
  </si>
  <si>
    <t>Pārskatīti veselības aprūpes tarifi onkoloģijā - kolonoskopijas manipulācijas tarifs (8113- Resnās zarnas izmeklēšana ar elastīgiem endoskopiem, ieskaitot rektoskopiju un sigmoidoskopiju, parauga ekscīziju un/vai punkciju)*</t>
  </si>
  <si>
    <t>*Sekundāro ambulatoro veselības aprūpes pakalpojumi (turpmāk – SAVA) tiek plānoti pakalpojumu programmu un ārstniecības iestāžu griezumā. Ņemot vērā, ka SAVA plānojumā netiek izdalītas manipulācijas un papildus finansējuma pieprasījums tarifu pārrēķiniem tiek balstīts uz prognozēto pacientu skaitu vai veikto manipulāciju skaitu, .t.i netiek sadalīts pa ārstniecības iestādēm, iztrūkstošā finansējuma rezultatīvo rādītāju var atspoguļot tikai proporcionāli ārstniecības iestāžu veiktajam darbam.</t>
  </si>
  <si>
    <t>uz prioritāro pasākumu 2023.-2025.gada prioritārā pasākuma "Veselības aprūpes pakalpojumu onkoloģijas jomā uzlabošana", no tā:</t>
  </si>
  <si>
    <t>2023.-2025.gada prioritārā pasākuma "Veselības aprūpes pakalpojumu onkoloģijas jomā uzlabošana" apakšpasākumam "Nodrošināts speciālais uzturs pacientiem ar uztura nepietiekamību"</t>
  </si>
  <si>
    <t>Pakalpojuma nosaukums</t>
  </si>
  <si>
    <t xml:space="preserve">2022.-2024.gada “Veselības aprūpes pakalpojumu onkoloģijas jomā uzlabošana, tai skaitā aprīkojums BKUS, RAKUS, PSKUS” apakšpasākuma "Nodrošināta iespēja pacientiem veikt stacionāri stereotaktiskās staru terapijas/radioķirurģijas pakalpojumus" </t>
  </si>
  <si>
    <t>Finansējumu plānots novirzīt, tai skaitā:</t>
  </si>
  <si>
    <t>Līdzekļu ekonomija 2023.-2025.gada prioritārā pasākuma "Veselības aprūpes pakalpojumu onkoloģijas jomā uzlabošana" apakšpasākumam "Nodrošināts speciālais uzturs pacientiem ar uztura nepietiekamību"</t>
  </si>
  <si>
    <t>Skaidrojumi</t>
  </si>
  <si>
    <t xml:space="preserve">Apakšpasākuma ietvaros  centralizēta medikamentu šķīdināšana slēgta tipa aptiekas telpās.
Pacientu skaits šajos pakalpojumos pieaug, jo jaunākās un uzlabotās diagnostikas metodes ļauj agrāk atklāt onkoloģiskas saslimšanas, kas palielina to pacientu skaitu, kuri saņem ārstēšanu. Arī uzlabota veselības aprūpes pieejamība un sabiedrības izpratne par vēža simptomiem veicina biežāku ārstēšanās meklēšanu. Turklāt iedzīvotāju novecošanās un efektīvākas ārstēšanas metodes rada pieaugošu nepieciešamību pēc šiem pakalpojumiem. Onkoloģiskās aprūpes pakalpojumi ir valsts prioritāte, jo onkoloģiskās slimības ir viens no galvenajiem nāves cēloņiem, un efektīvas ārstēšanas metodes ir būtiskas mirstības samazināšanai. Savlaicīga un precīza onkoloģiskā diagnostika ļauj nodrošināt onkoloģisko saslimšanu efektīvāku ārstēšanu.
</t>
  </si>
  <si>
    <t>Apakšpasākuma ietvaros  noteikta piemaksa manipulācijai 50118 par ķīmijpreparātu absorbējošu mikrosfēru/mikrodaļiņām tiešas intraarteriālas ķīmijembolizācijas veikšanai (1 ml) (RAKUS un PSKUS)
Pacientu skaits šajos pakalpojumos pieaug, jo jaunākās un uzlabotās diagnostikas metodes ļauj agrāk atklāt onkoloģiskas saslimšanas, kas palielina to pacientu skaitu, kuri saņem ārstēšanu. Arī uzlabota veselības aprūpes pieejamība un sabiedrības izpratne par vēža simptomiem veicina biežāku ārstēšanās meklēšanu. Turklāt iedzīvotāju novecošanās un efektīvākas ārstēšanas metodes rada pieaugošu nepieciešamību pēc šiem pakalpojumiem. Onkoloģiskās aprūpes pakalpojumi ir valsts prioritāte, jo onkoloģiskās slimības ir viens no galvenajiem nāves cēloņiem, un efektīvas ārstēšanas metodes ir būtiskas mirstības samazināšanai. Dārgas procedūras, kā ķīmijembolizācija, piedāvā dzīvotspējīgas alternatīvas pacientiem, kuru ārstēšanai citas metodes nav efektīvas. Savlaicīga un precīza onkoloģiskā diagnostika ļauj nodrošināt onkoloģisko saslimšanu efektīvāku ārstēšanu. Pieaugošais pacientu skaits un pieprasījums pēc modernām ārstēšanas metodēm rada lielāku slodzi veselības aprūpes sistēmai, kas prasa papildu resursus. Valsts atbalsts ir būtisks, lai nodrošinātu piekļuvi kvalitatīvai veselības aprūpei visiem pacientiem un efektīvi cīnītos pret onkoloģiskām saslimšanām.</t>
  </si>
  <si>
    <t>Apakšpasākuma ietvaros tiek  īstenota radioķirurģijas pieejamības uzlabošana stacionārajā veselības aprūpē.
Pacientu skaits šajos pakalpojumos pieaug, jo jaunākās un uzlabotās diagnostikas metodes ļauj agrāk atklāt onkoloģiskas saslimšanas, kas palielina to pacientu skaitu, kuri saņem ārstēšanu. Arī uzlabota veselības aprūpes pieejamība un sabiedrības izpratne par vēža simptomiem veicina biežāku ārstēšanās meklēšanu. Turklāt iedzīvotāju novecošanās un efektīvākas ārstēšanas metodes rada pieaugošu nepieciešamību pēc šiem pakalpojumiem. Onkoloģiskās aprūpes pakalpojumi ir valsts prioritāte, jo onkoloģiskās slimības ir viens no galvenajiem nāves cēloņiem, un efektīvas ārstēšanas metodes ir būtiskas mirstības samazināšanai. Modernās ārstēšanas metodes, piemēram, radioķirurģija un stereotakstiskā staru terapija, ļauj ārstēt pacientus agrīnos posmos, uzlabojot viņu dzīves kvalitāti. Pieaugošais pacientu skaits un pieprasījums pēc modernām ārstēšanas metodēm rada lielāku slodzi veselības aprūpes sistēmai, kas prasa papildu resursus. Valsts atbalsts ir būtisks, lai nodrošinātu piekļuvi kvalitatīvai veselības aprūpei visiem pacientiem un efektīvi cīnītos pret onkoloģiskām saslimšanām.</t>
  </si>
  <si>
    <t>Apakšpasākuma ietvaros pārskatīti veselības aprūpes tarifi onkoloģijā, pārskatīti stereotakstiskās staru terapijas, intensitātes modulētās staru terapijas un brahiterpaija manipulāciju tarifi.
Pacientu skaits šajos pakalpojumos pieaug, jo jaunākās un uzlabotās diagnostikas metodes ļauj agrāk atklāt onkoloģiskas saslimšanas, kas palielina to pacientu skaitu, kuri saņem ārstēšanu. Arī uzlabota veselības aprūpes pieejamība un sabiedrības izpratne par vēža simptomiem veicina biežāku ārstēšanās meklēšanu. Turklāt iedzīvotāju novecošanās un efektīvākas ārstēšanas metodes rada pieaugošu nepieciešamību pēc šiem pakalpojumiem. Onkoloģiskās aprūpes pakalpojumi ir valsts prioritāte, jo onkoloģiskās slimības ir viens no galvenajiem nāves cēloņiem, un efektīvas ārstēšanas metodes ir būtiskas mirstības samazināšanai. Modernās ārstēšanas metodes, piemēram, radioķirurģija un stereotakstiskā staru terapija, ļauj ārstēt pacientus agrīnos posmos, uzlabojot viņu dzīves kvalitāti. Pieaugošais pacientu skaits un pieprasījums pēc modernām ārstēšanas metodēm rada lielāku slodzi veselības aprūpes sistēmai, kas prasa papildu resursus. Valsts atbalsts ir būtisks, lai nodrošinātu piekļuvi kvalitatīvai veselības aprūpei visiem pacientiem un efektīvi cīnītos pret onkoloģiskām saslimšanām.</t>
  </si>
  <si>
    <t>Līdzekļu ekonomija no 2023.-2025.gada prioritārā pasākuma "Pakalpojumu pieejamība bērniem" apakšpasākuma "Palielināta samaksa par ģimenes ārstu bērnu profilaktiskajām apskatēm mājās, tai skaitā patronāžu"</t>
  </si>
  <si>
    <t xml:space="preserve">Līdzekļu ekonomija no 2023.–2025. gada prioritārā pasākuma "Veselības aprūpes pakalpojumu onkoloģijas jomā uzlabošana" apakšpasākuma "Nodrošināti paliatīvās aprūpes pakalpojumi mājās, nodrošināts speciālais uzturs bērniem ar uztura nepietiekamību ar hematoonkoloģiskām saslimšanām un veicināta lielāka ģimenes ārstu iesaiste organizēta vēža skrīninga koordinācijā un uzraudzībā, lai uzlabotu ļaundabīgo audzēju recidīvu agrīnu diagnostiku un ārstēšanu" </t>
  </si>
  <si>
    <t>2022.-2024.gada prioritārā pasākuma “Bērniem ar autiskā spektra traucējumiem apmaksātu pakalpojumu nodrošināšana un epidurālās anestēzijas pieejamības dzemdību procesā nodrošināšana” apakšpasākumu "Nodrošināta psihosociālā rehabilitācija (agrīnā intervence) bērniem ar autiskā spektra traucējumiem"</t>
  </si>
  <si>
    <t>uz prioritāro pasākumu 2022.-2024.gada prioritārā pasākuma “Veselības aprūpes pakalpojumu onkoloģijas jomā uzlabošana, tai skaitā aprīkojums BKUS, RAKUS, PSKUS”, no tā:</t>
  </si>
  <si>
    <t>Finansējumu plānots novirzīt uz:</t>
  </si>
  <si>
    <t>Finansējumu plānots novirzīt uz, tai skaitā:</t>
  </si>
  <si>
    <t>Apakšpasākuma ietvaros pārskatīti veselības aprūpes tarifi onkoloģijā - kolonoskopijas manipulācijas tarifs (8113- Resnās zarnas izmeklēšana ar elastīgiem endoskopiem, ieskaitot rektoskopiju un sigmoidoskopiju, parauga ekscīziju un/vai punkciju). Pieaudzis onkoloģisko pacientu skaits, kuriem aizdomas par resnās zarnas vēzi.</t>
  </si>
  <si>
    <t>Apakšapasākuma ietvaros nodrošināta psihosociālā rehabilitācija (agrīnā intervence) bērniem ar autiskā spektra traucējumiem.   
2021.gadā gatavojot prioritārā pasākuma pieprasījumu sākotnēji indikatīvi prognozētais pakalpojuma pieprasījums tika plānots 100 pacientiem, tomēr laikam ejot uz priekšu un attīstoties diagnostikai pacientu skaits, kuriem tiek diagnosticēts AST pieaug strauji līdz ar to papildus ir nepieciešams finansējums.
SPKC veidotajā Autiskā spektra traucējumu (AST) agrīna diagnostika un ārstēšana Klīniskajā algoritmā minēts, ka AST traucējumi novērojami 1% iedzīvotāju no populācijas. Tā kā Latvijā līdz šim nebija specifiska, mērķēta pakalpojuma bērniem ar AST vai aizdomām par AST, ar to saprotot, ka klīniskā diagnoze netika noteikta vai tika uzskatīta kā otršķirīga,  jāatzīst, ka šī pakalpojuma nepieciešamība un aktualitāte valstī tika apzināta novēloti. Šobrīd, kad pieejams mērķtiecīgs pakalpojums, ārstniecības personas pacientiem norāda AST diagnozi (F84) arvien biežāk. 
Pētījumos ir pierādīts, ka AST ārstēšanā visefektīvākā ir multidisciplināra agrīnās inetrvences programma agrīnā vecumā.</t>
  </si>
  <si>
    <t>Apakšpasākuma ietvaros pārskatīti veselības aprūpes tarifi onkoloģijā. Pieaudzis onkoloģisko pacientu skaits, kuriem nepieciešama onkoloģisko saslimšanu  ārstēšana. Pacientu skaits šajos pakalpojumos pieaug, jo jaunākās un uzlabotās diagnostikas metodes ļauj agrāk atklāt onkoloģiskas saslimšanas, kas palielina to pacientu skaitu, kuri saņem ārstēšanu. Arī uzlabota veselības aprūpes pieejamība un sabiedrības izpratne par vēža simptomiem veicina biežāku ārstēšanās meklēšanu. Turklāt iedzīvotāju novecošanās un efektīvākas ārstēšanas metodes rada pieaugošu nepieciešamību pēc šiem pakalpojumiem. Onkoloģiskās aprūpes pakalpojumi ir valsts prioritāte, jo onkoloģiskās slimības ir viens no galvenajiem nāves cēloņiem, un efektīvas ārstēšanas metodes ir būtiskas mirstības samazināšanai. Savlaicīga un precīza onkoloģiskā diagnostika ļauj nodrošināt onkoloģisko saslimšanu efektīvāku ārstēšanu.</t>
  </si>
  <si>
    <r>
      <rPr>
        <b/>
        <sz val="10"/>
        <rFont val="Times New Roman"/>
        <family val="1"/>
      </rPr>
      <t>Neizpildes iemesls:</t>
    </r>
    <r>
      <rPr>
        <sz val="10"/>
        <rFont val="Times New Roman"/>
        <family val="1"/>
      </rPr>
      <t xml:space="preserve"> 2022. gadā ģimenes ārsti veica 19 946 mājas vizītes (dati, uz kuriem veikts finansējuma pieprasījums), taču jau 2023. gadā, samazinoties dzimstības līmenim, piedzima par 1 464 jaundzimušajiem mazāk kā 2022. gadā. Pēc jaunākajiem datiem 2024. gadā jaundzimušo skaits varētu būt pat par 2 000 mazāks kā 2023. gadā. Atbilstoši iepriekš minētajam samazinās arī ģimenes ārstu vizīšu skaits (dati no https://data.stat.gov.lv/). Tāpat palielinās ārstu noslodze darbā ar citām pacientu grupām un mātes ar jaundzimušajiem biežāk tiek aicinātas braukt uz ģimenes ārsta praksi klātienē laika trūkuma dēļ.</t>
    </r>
  </si>
  <si>
    <r>
      <rPr>
        <b/>
        <sz val="10"/>
        <rFont val="Times New Roman"/>
        <family val="1"/>
      </rPr>
      <t>Neizpildes iemesls:</t>
    </r>
    <r>
      <rPr>
        <sz val="10"/>
        <rFont val="Times New Roman"/>
        <family val="1"/>
      </rPr>
      <t xml:space="preserve"> Pakalpojums ir jauns un ieviests ar 2024. gada 1. janvāri. Pakalpojuma neizpilde veidojas pirmos trīs mēnešus, jo pakalpojuma sniedzēji, ārstniecības iestādes, kas nodrošina konsīlijus, sakārtoja organizatoriskos procesus, kā arī pirmajos mēnešos pakalpojums netika nodrošināts Zemgales reģionā, saistībā ar to, ka neviena iestāde, kas iesniedza savu pieteikumu atlases procedūrā uz Zemgales reģionu, neatbilda atlases kritērijiem un bija nepieciešamība sludināt atkārtoto atlasi uz Zemgales reģionu. Bet pakalpojuma izpildei ir redzama pozitīva dinamika un jūnija mēnesī pakalpojuma apjoms dubultojies salīdzinot ar janvāra mēnesi. </t>
    </r>
  </si>
  <si>
    <t>apakšpasākuma "Palielināta samaksa par ģimenes ārstu bērnu profilaktiskajām apskatēm mājās, tai skaitā patronāžu" ietvaros - palielināta samaksa par ģimenes ārstu bērnu profilaktiskajām apskatēm mājās, tai skaitā patronāžu, potenciāli samazinot neatliekamās medicīniskās palīdzības izsaukumu skaitu</t>
  </si>
  <si>
    <t>2022.-2024.gada prioritārā pasākuma "Veselības aprūpes pakalpojumu onkoloģijas jomā uzlabošana, tai skaitā aprīkojums BKUS, RAKUS, PSKUS” apakšpasākuma "Pieejama pozitronu emisijas tomogrāfija ar datortomogrāfiju (PET/CT), kurām ir rekomendēts PET/CT izmeklējums pēc NCCN (Nacionālais visaptverošais vēža tīkls (The National Comprehensive Cancer Network)) vadlīnijām" ietvaros pārskatīti veselības aprūpes tarifi onkoloģijā - kolonoskopijas manipulācijas tarifs (8113- Resnās zarnas izmeklēšana ar elastīgiem endoskopiem, ieskaitot rektoskopiju un sigmoidoskopiju, parauga ekscīziju un/vai punkciju)</t>
  </si>
  <si>
    <r>
      <rPr>
        <b/>
        <sz val="10"/>
        <rFont val="Times New Roman"/>
        <family val="1"/>
      </rPr>
      <t>Neizpildes iemesls:</t>
    </r>
    <r>
      <rPr>
        <sz val="10"/>
        <rFont val="Times New Roman"/>
        <family val="1"/>
      </rPr>
      <t xml:space="preserve"> 2022. gadā ģimenes ārsti veica 19 946 mājas vizītes (dati, uz kuriem veikts finansējuma pieprasījums), taču jau 2023. gadā, samazinoties dzimstības līmenim, piedzima par 1 464 jaundzimušajiem mazāk kā 2022.gadā. Pēc jaunākajiem datiem 2024. gadā jaundzimušo skaits varētu būt pat par 2 000 mazāks kā 2023. gadā. Atbilstoši iepriekš minētajam samazinās arī ģimenes ārstu vizīšu skaits (dati no https://data.stat.gov.lv/). Tāpat palielinās ārstu noslodze darbā ar citām pacientu grupām un mātes ar jaundzimušajiem biežāk tiek aicinātas braukt uz ģimenes ārsta praksi klātienē laika trūkuma dēļ.</t>
    </r>
  </si>
  <si>
    <t xml:space="preserve">Prioritārais pasākums "Veselības aprūpes pakalpojumu onkoloģijas jomā uzlabošana” (2023-2025) </t>
  </si>
  <si>
    <t>2023.-2025.gada prioritārā pasākuma "Veselības aprūpes pakalpojumu onkoloģijas jomā uzlabošana" apakšpasākums "Izveidotas 26 jaunas valsts apmaksātas manipulācijas, nodrošinot pakalpojumu pieejamību, un veikts 47 ķirurģisko pakalpojumu manipulāciju pārrēķins atbilstoši faktiskajām izmaksām un uzlabota datortomogrāfijas pakalpojumu pieejamība onkoloģijas pacientiem"  ietvaros pārskatīti veselības aprūpes tarifi onkoloģijā.</t>
  </si>
  <si>
    <t>2022.-2024.gada prioritārā pasākuma "Veselības aprūpes pakalpojumu onkoloģijas jomā uzlabošana, tai skaitā aprīkojums BKUS, RAKUS, PSKUS” apakšpasākuma "Pieejama pozitronu emisijas tomogrāfija ar datortomogrāfiju (PET/CT), kurām ir rekomendēts PET/CT izmeklējums pēc NCCN (Nacionālais visaptverošais vēža tīkls (The National Comprehensive Cancer Network)) vadlīnijām" apakšpasākuma  ietvaros pārskatīti veselības aprūpes tarifi onkoloģijā - kolonoskopijas manipulācijas tarifs (8113- Resnās zarnas izmeklēšana ar elastīgiem endoskopiem, ieskaitot rektoskopiju un sigmoidoskopiju, parauga ekscīziju un/vai punkciju)</t>
  </si>
  <si>
    <t>Līdzekļu ekonomija 2023.-2025.gada prioritārā pasākuma "Veselības aprūpes pakalpojumu onkoloģijas jomā uzlabošana" apakšpasākumam "Nodrošināts speciālais uzturs pacientiem ar uztura nepietiekamību" veidojas 2 008 490 euro, no tā 140 824 euro tiks novirzīti 2022.-2024.gada prioritārā pasākuma "Veselības aprūpes pakalpojumu onkoloģijas jomā uzlabošana, tai skaitā aprīkojums BKUS, RAKUS, PSKUS” apakšpasākuma "Pieejama pozitronu emisijas tomogrāfija ar datortomogrāfiju (PET/CT), kurām ir rekomendēts PET/CT izmeklējums pēc NCCN (Nacionālais visaptverošais vēža tīkls (The National Comprehensive Cancer Network)) vadlīnijām" ietvaros pārskatīti veselības aprūpes tarifi onkoloģijā - kolonoskopijas manipulācijas tarifs (8113- Resnās zarnas izmeklēšana ar elastīgiem endoskopiem, ieskaitot rektoskopiju un sigmoidoskopiju, parauga ekscīziju un/vai punkciju), savukārt 1 263 137 euro tiks novirzīti 2022.-2024.gada “Veselības aprūpes pakalpojumu onkoloģijas jomā uzlabošana, tai skaitā aprīkojums BKUS, RAKUS, PSKUS” apakšpasākuma "Nodrošināta iespēja pacientiem veikt stacionāri stereotaktiskās staru terapijas/radioķirurģijas pakalpojumus" ietvaros  centralizēta medikamentu šķīdināšana slēgta tipa aptiekas telpās, pārskatīti veselības aprūpes tarifi onkoloģijā, pārskatīti stereotakstiskās staru terapijas, intensitātes modulētās staru terapijas un brahiterpaija manipulāciju tarifi, noteikta piemaksa manipulācijai 50118 par ķīmijpreparātu absorbējošu mikrosfēru/mikrodaļiņām tiešas intraarteriālas ķīmijembolizācijas veikšanai (1 ml) (RAKUS un PSKUS) un  tiek  īstenota radioķirurģijas pieejamības uzlabošana stacionārajā veselības aprūpē un 604 529 euro tiks novirzīti 2023.-2025.gada prioritārā pasākuma "Veselības aprūpes pakalpojumu onkoloģijas jomā uzlabošana" apakšpasākums "Izveidotas 26 jaunas valsts apmaksātas manipulācijas, nodrošinot pakalpojumu pieejamību, un veikts 47 ķirurģisko pakalpojumu manipulāciju pārrēķins atbilstoši faktiskajām izmaksām un uzlabota datortomogrāfijas pakalpojumu pieejamība onkoloģijas pacientiem"  ietvaros pārskatīti veselības aprūpes tarifi onkoloģijā.</t>
  </si>
  <si>
    <t xml:space="preserve"> Līdzekļu ekonomija no 2023.-2025.gada prioritārā pasākuma "Pakalpojumu pieejamība bērniem" apakšpasākuma "Palielināta samaksa par ģimenes ārstu bērnu profilaktiskajām apskatēm mājās, tai skaitā patronāžu" 401 551 euro apmērā tiks novirzīta uz 2022.-2024.gada prioritārā pasākuma “Bērniem ar autiskā spektra traucējumiem apmaksātu pakalpojumu nodrošināšana un epidurālās anestēzijas pieejamības dzemdību procesā nodrošināšana” apakšpasākumu "Nodrošināta psihosociālā rehabilitācija (agrīnā intervence) bērniem ar autiskā spektra traucējumiem" apakšapasākuma ietvaros nodrošināta psihosociālā rehabilitācija (agrīnā intervence) bērniem ar autiskā spektra traucējumiem 285 792 euro apmērā un 2022.-2024.gada “Veselības aprūpes pakalpojumu onkoloģijas jomā uzlabošana, tai skaitā aprīkojums BKUS, RAKUS, PSKUS” apakšpasākuma "Nodrošināta iespēja pacientiem veikt stacionāri stereotaktiskās staru terapijas/radioķirurģijas pakalpojumus" apakšpasākuma ietvaros pārskatīti veselības aprūpes tarifi onkoloģijā, pārskatīti stereotakstiskās staru terapijas, intensitātes modulētās staru terapijas un brahiterpaija manipulāciju tarifi 115 759 euro apmērā.</t>
  </si>
  <si>
    <r>
      <t>Neizpildes iemesls</t>
    </r>
    <r>
      <rPr>
        <sz val="10"/>
        <rFont val="Times New Roman"/>
        <family val="1"/>
      </rPr>
      <t xml:space="preserve"> – Nacionālais veselības dienests (turpmāk – Dienests) strādā pie pakalpojuma organizatoriskajām izmaiņām, jo ir secinātas būtiskas problēmas pakalpojumu sniegšanā. Ārstniecības personām pietrūkst vienotas izpratnes par papildus uztura nepieciešamību, tādēļ atšķiras pieeja pacientu ārstēšanā – ir pacienti, kas nesaņem maisījumus, lai gan tas būtu bijis nepieciešams pēc medicīniskajām vadlīnijām. Dienests sadarbībā ar speciālistiem un ārstniecības iestādēm pārskata maisījumu izsniegšanas kārtību un vadlīnijas, un nākotnē paredzētais pacientu skaits varētu mainīties un stabilizēties.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</si>
</sst>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0" x14ac:knownFonts="1">
    <font>
      <sz val="12"/>
      <color theme="1"/>
      <name val="Times New Roman"/>
      <family val="2"/>
      <charset val="186"/>
    </font>
    <font>
      <sz val="10"/>
      <color theme="1"/>
      <name val="Times New Roman"/>
      <family val="1"/>
      <charset val="186"/>
    </font>
    <font>
      <sz val="11"/>
      <color theme="1"/>
      <name val="Calibri"/>
      <family val="2"/>
      <charset val="204"/>
      <scheme val="minor"/>
    </font>
    <font>
      <b/>
      <sz val="10"/>
      <color theme="1"/>
      <name val="Times New Roman"/>
      <family val="1"/>
      <charset val="186"/>
    </font>
    <font>
      <b/>
      <sz val="10"/>
      <name val="Times New Roman"/>
      <family val="1"/>
    </font>
    <font>
      <sz val="10"/>
      <name val="Times New Roman"/>
      <family val="1"/>
    </font>
    <font>
      <sz val="10"/>
      <color theme="1"/>
      <name val="Times New Roman"/>
      <family val="1"/>
    </font>
    <font>
      <sz val="10"/>
      <name val="Arial"/>
      <family val="2"/>
      <charset val="186"/>
    </font>
    <font>
      <i/>
      <sz val="10"/>
      <name val="Times New Roman"/>
      <family val="1"/>
    </font>
    <font>
      <b/>
      <u/>
      <sz val="10"/>
      <name val="Times New Roman"/>
      <family val="1"/>
    </font>
  </fonts>
  <fills count="3">
    <fill>
      <patternFill patternType="none"/>
    </fill>
    <fill>
      <patternFill patternType="gray125"/>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auto="1"/>
      </left>
      <right/>
      <top style="thin">
        <color auto="1"/>
      </top>
      <bottom/>
      <diagonal/>
    </border>
    <border>
      <left/>
      <right/>
      <top style="thin">
        <color auto="1"/>
      </top>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style="medium">
        <color indexed="64"/>
      </left>
      <right style="thin">
        <color indexed="64"/>
      </right>
      <top style="thin">
        <color indexed="64"/>
      </top>
      <bottom style="thin">
        <color indexed="64"/>
      </bottom>
      <diagonal/>
    </border>
    <border>
      <left style="medium">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thin">
        <color auto="1"/>
      </top>
      <bottom style="thin">
        <color auto="1"/>
      </bottom>
      <diagonal/>
    </border>
    <border>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auto="1"/>
      </bottom>
      <diagonal/>
    </border>
  </borders>
  <cellStyleXfs count="3">
    <xf numFmtId="0" fontId="0" fillId="0" borderId="0"/>
    <xf numFmtId="0" fontId="2" fillId="0" borderId="0"/>
    <xf numFmtId="0" fontId="7" fillId="0" borderId="0"/>
  </cellStyleXfs>
  <cellXfs count="136">
    <xf numFmtId="0" fontId="0" fillId="0" borderId="0" xfId="0"/>
    <xf numFmtId="0" fontId="3" fillId="0" borderId="0" xfId="0" applyFont="1"/>
    <xf numFmtId="0" fontId="6" fillId="0" borderId="0" xfId="0" applyFont="1"/>
    <xf numFmtId="0" fontId="5" fillId="0" borderId="0" xfId="0" applyFont="1"/>
    <xf numFmtId="0" fontId="1" fillId="0" borderId="0" xfId="0" applyFont="1"/>
    <xf numFmtId="3" fontId="5" fillId="0" borderId="7" xfId="0" applyNumberFormat="1" applyFont="1" applyBorder="1" applyAlignment="1">
      <alignment vertical="center"/>
    </xf>
    <xf numFmtId="0" fontId="4" fillId="0" borderId="0" xfId="0" applyFont="1"/>
    <xf numFmtId="3" fontId="1" fillId="0" borderId="0" xfId="0" applyNumberFormat="1" applyFont="1"/>
    <xf numFmtId="0" fontId="5" fillId="2" borderId="0" xfId="0" applyFont="1" applyFill="1"/>
    <xf numFmtId="0" fontId="1" fillId="2" borderId="0" xfId="0" applyFont="1" applyFill="1"/>
    <xf numFmtId="3" fontId="3" fillId="0" borderId="0" xfId="0" applyNumberFormat="1" applyFont="1"/>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3" fontId="5" fillId="0" borderId="1" xfId="0" applyNumberFormat="1" applyFont="1" applyBorder="1" applyAlignment="1">
      <alignment horizontal="center" vertical="center"/>
    </xf>
    <xf numFmtId="0" fontId="5" fillId="0" borderId="1" xfId="0" applyFont="1" applyBorder="1" applyAlignment="1">
      <alignment horizontal="center" vertical="center"/>
    </xf>
    <xf numFmtId="3" fontId="5" fillId="0" borderId="1" xfId="0" applyNumberFormat="1" applyFont="1" applyBorder="1" applyAlignment="1">
      <alignment vertical="center"/>
    </xf>
    <xf numFmtId="3" fontId="4" fillId="0" borderId="1" xfId="0" applyNumberFormat="1" applyFont="1" applyBorder="1" applyAlignment="1">
      <alignment horizontal="center" vertical="center"/>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3" fontId="4" fillId="0" borderId="1" xfId="0" applyNumberFormat="1"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wrapText="1"/>
    </xf>
    <xf numFmtId="164" fontId="5" fillId="0" borderId="1" xfId="0" applyNumberFormat="1" applyFont="1" applyBorder="1" applyAlignment="1">
      <alignment horizontal="center" vertical="center"/>
    </xf>
    <xf numFmtId="3" fontId="5" fillId="0" borderId="0" xfId="0" applyNumberFormat="1" applyFont="1" applyAlignment="1">
      <alignment horizontal="left" wrapText="1"/>
    </xf>
    <xf numFmtId="3" fontId="4" fillId="0" borderId="1" xfId="0" applyNumberFormat="1" applyFont="1" applyBorder="1" applyAlignment="1">
      <alignment vertical="center"/>
    </xf>
    <xf numFmtId="3" fontId="5" fillId="0" borderId="7" xfId="0" applyNumberFormat="1"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right" vertical="center" wrapText="1"/>
    </xf>
    <xf numFmtId="3" fontId="4" fillId="0" borderId="0" xfId="0" applyNumberFormat="1" applyFont="1" applyAlignment="1">
      <alignment horizontal="center" vertical="center" wrapText="1"/>
    </xf>
    <xf numFmtId="3" fontId="5" fillId="0" borderId="15" xfId="0" applyNumberFormat="1" applyFont="1" applyBorder="1" applyAlignment="1">
      <alignment horizontal="right" vertical="center"/>
    </xf>
    <xf numFmtId="3" fontId="4" fillId="0" borderId="0" xfId="0" applyNumberFormat="1" applyFont="1" applyAlignment="1">
      <alignment horizontal="center" vertical="center"/>
    </xf>
    <xf numFmtId="0" fontId="4" fillId="0" borderId="0" xfId="0" applyFont="1" applyAlignment="1">
      <alignment horizontal="right" vertical="center" wrapText="1"/>
    </xf>
    <xf numFmtId="0" fontId="5" fillId="0" borderId="5" xfId="0" applyFont="1" applyBorder="1" applyAlignment="1">
      <alignment horizontal="right" vertical="center" wrapText="1"/>
    </xf>
    <xf numFmtId="3" fontId="4" fillId="0" borderId="5" xfId="0" applyNumberFormat="1" applyFont="1" applyBorder="1" applyAlignment="1">
      <alignment horizontal="center" vertical="center" wrapText="1"/>
    </xf>
    <xf numFmtId="0" fontId="5" fillId="0" borderId="3" xfId="0" applyFont="1" applyBorder="1" applyAlignment="1">
      <alignment horizontal="right" vertical="center" wrapText="1"/>
    </xf>
    <xf numFmtId="3" fontId="4" fillId="0" borderId="3" xfId="0" applyNumberFormat="1" applyFont="1" applyBorder="1" applyAlignment="1">
      <alignment horizontal="center" vertical="center" wrapText="1"/>
    </xf>
    <xf numFmtId="0" fontId="5" fillId="0" borderId="4" xfId="0" applyFont="1" applyBorder="1" applyAlignment="1">
      <alignment horizontal="right" vertical="center" wrapText="1"/>
    </xf>
    <xf numFmtId="3" fontId="4" fillId="0" borderId="5" xfId="0" applyNumberFormat="1" applyFont="1" applyBorder="1" applyAlignment="1">
      <alignment vertical="center"/>
    </xf>
    <xf numFmtId="3" fontId="5" fillId="0" borderId="0" xfId="0" applyNumberFormat="1" applyFont="1"/>
    <xf numFmtId="0" fontId="5" fillId="2" borderId="6"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9" xfId="0" applyFont="1" applyBorder="1" applyAlignment="1">
      <alignment vertical="center"/>
    </xf>
    <xf numFmtId="3" fontId="4" fillId="0" borderId="9" xfId="0" applyNumberFormat="1" applyFont="1" applyBorder="1" applyAlignment="1">
      <alignment vertical="center"/>
    </xf>
    <xf numFmtId="3" fontId="4" fillId="0" borderId="11" xfId="0" applyNumberFormat="1" applyFont="1" applyBorder="1" applyAlignment="1">
      <alignment vertical="center"/>
    </xf>
    <xf numFmtId="3" fontId="4" fillId="0" borderId="15" xfId="0" applyNumberFormat="1" applyFont="1" applyBorder="1" applyAlignment="1">
      <alignment vertical="center"/>
    </xf>
    <xf numFmtId="3" fontId="4" fillId="0" borderId="6" xfId="0" applyNumberFormat="1" applyFont="1" applyBorder="1" applyAlignment="1">
      <alignment vertical="center"/>
    </xf>
    <xf numFmtId="0" fontId="4" fillId="0" borderId="1" xfId="0" applyFont="1" applyBorder="1" applyAlignment="1">
      <alignment vertical="center"/>
    </xf>
    <xf numFmtId="3" fontId="4" fillId="0" borderId="9" xfId="0" applyNumberFormat="1" applyFont="1" applyBorder="1"/>
    <xf numFmtId="3" fontId="4" fillId="0" borderId="11" xfId="0" applyNumberFormat="1" applyFont="1" applyBorder="1"/>
    <xf numFmtId="3" fontId="4" fillId="0" borderId="15" xfId="0" applyNumberFormat="1" applyFont="1" applyBorder="1"/>
    <xf numFmtId="3" fontId="4" fillId="0" borderId="6" xfId="0" applyNumberFormat="1" applyFont="1" applyBorder="1"/>
    <xf numFmtId="3" fontId="4" fillId="0" borderId="1" xfId="0" applyNumberFormat="1" applyFont="1" applyBorder="1"/>
    <xf numFmtId="0" fontId="5" fillId="2" borderId="1" xfId="0" applyFont="1" applyFill="1" applyBorder="1" applyAlignment="1">
      <alignment horizontal="left" vertical="center" wrapText="1"/>
    </xf>
    <xf numFmtId="3" fontId="5" fillId="0" borderId="9" xfId="0" applyNumberFormat="1" applyFont="1" applyBorder="1" applyAlignment="1">
      <alignment horizontal="right" vertical="center"/>
    </xf>
    <xf numFmtId="3" fontId="5" fillId="0" borderId="11" xfId="0" applyNumberFormat="1" applyFont="1" applyBorder="1" applyAlignment="1">
      <alignment horizontal="right" vertical="center"/>
    </xf>
    <xf numFmtId="3" fontId="5" fillId="0" borderId="7" xfId="0" applyNumberFormat="1" applyFont="1" applyBorder="1" applyAlignment="1">
      <alignment horizontal="right" vertical="center"/>
    </xf>
    <xf numFmtId="3" fontId="5" fillId="0" borderId="1" xfId="0" applyNumberFormat="1" applyFont="1" applyBorder="1" applyAlignment="1">
      <alignment horizontal="right" vertical="center"/>
    </xf>
    <xf numFmtId="3" fontId="4" fillId="0" borderId="7" xfId="0" applyNumberFormat="1" applyFont="1" applyBorder="1"/>
    <xf numFmtId="3" fontId="5" fillId="2" borderId="9" xfId="0" applyNumberFormat="1" applyFont="1" applyFill="1" applyBorder="1" applyAlignment="1">
      <alignment vertical="center"/>
    </xf>
    <xf numFmtId="3" fontId="5" fillId="2" borderId="11" xfId="0" applyNumberFormat="1" applyFont="1" applyFill="1" applyBorder="1" applyAlignment="1">
      <alignment vertical="center"/>
    </xf>
    <xf numFmtId="3" fontId="5" fillId="2" borderId="15" xfId="0" applyNumberFormat="1" applyFont="1" applyFill="1" applyBorder="1" applyAlignment="1">
      <alignment vertical="center"/>
    </xf>
    <xf numFmtId="3" fontId="5" fillId="2" borderId="7" xfId="0" applyNumberFormat="1" applyFont="1" applyFill="1" applyBorder="1" applyAlignment="1">
      <alignment vertical="center"/>
    </xf>
    <xf numFmtId="3" fontId="5" fillId="2" borderId="1" xfId="0" applyNumberFormat="1" applyFont="1" applyFill="1" applyBorder="1" applyAlignment="1">
      <alignment vertical="center"/>
    </xf>
    <xf numFmtId="3" fontId="5" fillId="2" borderId="12" xfId="0" applyNumberFormat="1" applyFont="1" applyFill="1" applyBorder="1" applyAlignment="1">
      <alignment vertical="center"/>
    </xf>
    <xf numFmtId="3" fontId="5" fillId="2" borderId="16" xfId="0" applyNumberFormat="1" applyFont="1" applyFill="1" applyBorder="1" applyAlignment="1">
      <alignment vertical="center"/>
    </xf>
    <xf numFmtId="3" fontId="5" fillId="2" borderId="5" xfId="0" applyNumberFormat="1" applyFont="1" applyFill="1" applyBorder="1" applyAlignment="1">
      <alignment vertical="center"/>
    </xf>
    <xf numFmtId="3" fontId="5" fillId="2" borderId="17" xfId="0" applyNumberFormat="1" applyFont="1" applyFill="1" applyBorder="1" applyAlignment="1">
      <alignment vertical="center"/>
    </xf>
    <xf numFmtId="0" fontId="5" fillId="0" borderId="1" xfId="0" applyFont="1" applyBorder="1"/>
    <xf numFmtId="0" fontId="5" fillId="0" borderId="4" xfId="0" applyFont="1" applyBorder="1"/>
    <xf numFmtId="0" fontId="5" fillId="0" borderId="1" xfId="0" applyFont="1" applyBorder="1" applyAlignment="1">
      <alignment vertical="top" wrapText="1"/>
    </xf>
    <xf numFmtId="3" fontId="5"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right" vertical="center" wrapText="1"/>
    </xf>
    <xf numFmtId="3" fontId="4" fillId="0" borderId="7" xfId="0" applyNumberFormat="1" applyFont="1" applyBorder="1" applyAlignment="1">
      <alignment horizontal="center" vertical="center" wrapText="1"/>
    </xf>
    <xf numFmtId="3" fontId="4" fillId="0" borderId="1" xfId="0" applyNumberFormat="1" applyFont="1" applyBorder="1" applyAlignment="1">
      <alignment vertical="center" wrapText="1"/>
    </xf>
    <xf numFmtId="0" fontId="8" fillId="0" borderId="0" xfId="0" applyFont="1"/>
    <xf numFmtId="3" fontId="8" fillId="0" borderId="1" xfId="0" applyNumberFormat="1" applyFont="1" applyBorder="1" applyAlignment="1">
      <alignment horizontal="center" vertical="center" wrapText="1"/>
    </xf>
    <xf numFmtId="3" fontId="8" fillId="0" borderId="1" xfId="0" applyNumberFormat="1" applyFont="1" applyBorder="1" applyAlignment="1">
      <alignment horizontal="right" vertical="center" wrapText="1"/>
    </xf>
    <xf numFmtId="3" fontId="4" fillId="0" borderId="1" xfId="0" applyNumberFormat="1" applyFont="1" applyBorder="1" applyAlignment="1">
      <alignment horizontal="right" vertical="center" wrapText="1"/>
    </xf>
    <xf numFmtId="3" fontId="8" fillId="0" borderId="1" xfId="0" applyNumberFormat="1" applyFont="1" applyBorder="1" applyAlignment="1">
      <alignment vertical="center"/>
    </xf>
    <xf numFmtId="3" fontId="8" fillId="0" borderId="2" xfId="0" applyNumberFormat="1" applyFont="1" applyBorder="1" applyAlignment="1">
      <alignment horizontal="right" vertical="center" wrapText="1"/>
    </xf>
    <xf numFmtId="0" fontId="5" fillId="0" borderId="1" xfId="0" applyFont="1" applyBorder="1" applyAlignment="1">
      <alignment horizontal="justify" vertical="center"/>
    </xf>
    <xf numFmtId="3" fontId="8" fillId="0" borderId="2" xfId="0" applyNumberFormat="1" applyFont="1" applyBorder="1" applyAlignment="1">
      <alignment vertical="center" wrapText="1"/>
    </xf>
    <xf numFmtId="3" fontId="4" fillId="0" borderId="14" xfId="0" applyNumberFormat="1" applyFont="1" applyBorder="1" applyAlignment="1">
      <alignment horizontal="center"/>
    </xf>
    <xf numFmtId="0" fontId="4" fillId="0" borderId="14" xfId="0" applyFont="1" applyBorder="1" applyAlignment="1">
      <alignment horizontal="center"/>
    </xf>
    <xf numFmtId="0" fontId="4" fillId="0" borderId="7" xfId="0" applyFont="1" applyBorder="1" applyAlignment="1">
      <alignment horizontal="center" vertical="center"/>
    </xf>
    <xf numFmtId="0" fontId="4" fillId="0" borderId="6" xfId="0" applyFont="1" applyBorder="1" applyAlignment="1">
      <alignment horizontal="center"/>
    </xf>
    <xf numFmtId="0" fontId="4" fillId="0" borderId="15" xfId="0" applyFont="1" applyBorder="1" applyAlignment="1">
      <alignment horizontal="center"/>
    </xf>
    <xf numFmtId="3" fontId="4" fillId="0" borderId="10" xfId="0" applyNumberFormat="1" applyFont="1" applyBorder="1" applyAlignment="1">
      <alignment horizontal="center"/>
    </xf>
    <xf numFmtId="3" fontId="4" fillId="0" borderId="13" xfId="0" applyNumberFormat="1"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8" xfId="0" applyFont="1" applyBorder="1" applyAlignment="1">
      <alignment horizontal="center"/>
    </xf>
    <xf numFmtId="0" fontId="4" fillId="0" borderId="3" xfId="0" applyFont="1" applyBorder="1" applyAlignment="1">
      <alignment horizont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3" fontId="4" fillId="0" borderId="10" xfId="0" applyNumberFormat="1" applyFont="1" applyBorder="1" applyAlignment="1">
      <alignment horizontal="center" vertical="center"/>
    </xf>
    <xf numFmtId="3" fontId="4" fillId="0" borderId="13" xfId="0" applyNumberFormat="1" applyFont="1" applyBorder="1" applyAlignment="1">
      <alignment horizontal="center" vertical="center"/>
    </xf>
    <xf numFmtId="0" fontId="5" fillId="0" borderId="0" xfId="0" applyFont="1" applyAlignment="1">
      <alignment horizontal="left" vertical="top"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2" xfId="0" applyFont="1" applyBorder="1" applyAlignment="1">
      <alignment horizontal="left" vertical="center" wrapText="1"/>
    </xf>
    <xf numFmtId="0" fontId="8" fillId="0" borderId="9" xfId="0" applyFont="1" applyBorder="1" applyAlignment="1">
      <alignment horizontal="left"/>
    </xf>
    <xf numFmtId="0" fontId="8" fillId="0" borderId="7" xfId="0" applyFont="1" applyBorder="1" applyAlignment="1">
      <alignment horizontal="left"/>
    </xf>
    <xf numFmtId="0" fontId="8" fillId="0" borderId="2" xfId="0" applyFont="1" applyBorder="1" applyAlignment="1">
      <alignment horizontal="left"/>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3" fontId="5" fillId="0" borderId="1" xfId="0" applyNumberFormat="1" applyFont="1" applyBorder="1" applyAlignment="1">
      <alignment horizontal="center" vertical="center" wrapText="1"/>
    </xf>
    <xf numFmtId="0" fontId="4" fillId="0" borderId="9" xfId="0" applyFont="1" applyBorder="1" applyAlignment="1">
      <alignment horizontal="right" vertical="center" wrapText="1"/>
    </xf>
    <xf numFmtId="0" fontId="4" fillId="0" borderId="7" xfId="0" applyFont="1" applyBorder="1" applyAlignment="1">
      <alignment horizontal="right" vertical="center" wrapText="1"/>
    </xf>
    <xf numFmtId="0" fontId="4" fillId="0" borderId="2" xfId="0" applyFont="1" applyBorder="1" applyAlignment="1">
      <alignment horizontal="right" vertical="center" wrapText="1"/>
    </xf>
    <xf numFmtId="3" fontId="4" fillId="0" borderId="7"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3" xfId="0" applyFont="1" applyBorder="1" applyAlignment="1">
      <alignment horizontal="center" wrapText="1"/>
    </xf>
    <xf numFmtId="0" fontId="5" fillId="0" borderId="9" xfId="0" applyFont="1" applyBorder="1" applyAlignment="1">
      <alignment horizontal="right" vertical="center" wrapText="1"/>
    </xf>
    <xf numFmtId="0" fontId="5" fillId="0" borderId="7" xfId="0" applyFont="1" applyBorder="1" applyAlignment="1">
      <alignment horizontal="right" vertical="center" wrapText="1"/>
    </xf>
    <xf numFmtId="0" fontId="5" fillId="0" borderId="2" xfId="0" applyFont="1" applyBorder="1" applyAlignment="1">
      <alignment horizontal="right" vertical="center" wrapText="1"/>
    </xf>
    <xf numFmtId="0" fontId="8" fillId="0" borderId="0" xfId="0" applyFont="1" applyAlignment="1">
      <alignment horizontal="left" vertical="top" wrapText="1"/>
    </xf>
    <xf numFmtId="0" fontId="4" fillId="0" borderId="1" xfId="0" applyFont="1" applyBorder="1" applyAlignment="1">
      <alignment horizontal="right" vertical="center" wrapText="1"/>
    </xf>
    <xf numFmtId="0" fontId="5" fillId="0" borderId="9" xfId="0" applyFont="1" applyBorder="1" applyAlignment="1">
      <alignment horizontal="left" vertical="center" wrapText="1"/>
    </xf>
    <xf numFmtId="0" fontId="5" fillId="0" borderId="7"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right" vertical="center" wrapText="1"/>
    </xf>
    <xf numFmtId="0" fontId="5" fillId="0" borderId="3" xfId="0" applyFont="1" applyBorder="1" applyAlignment="1">
      <alignment horizontal="left" vertical="center" wrapText="1"/>
    </xf>
    <xf numFmtId="0" fontId="8" fillId="0" borderId="8" xfId="0" applyFont="1" applyBorder="1" applyAlignment="1">
      <alignment horizontal="left" vertical="top" wrapText="1"/>
    </xf>
    <xf numFmtId="0" fontId="8" fillId="0" borderId="3" xfId="0" applyFont="1" applyBorder="1" applyAlignment="1">
      <alignment horizontal="left" vertical="top" wrapText="1"/>
    </xf>
    <xf numFmtId="0" fontId="4" fillId="0" borderId="0" xfId="0" applyFont="1" applyAlignment="1">
      <alignment horizontal="center" wrapText="1"/>
    </xf>
    <xf numFmtId="0" fontId="4" fillId="0" borderId="1" xfId="0" applyFont="1" applyBorder="1" applyAlignment="1">
      <alignment horizontal="justify" vertical="center"/>
    </xf>
    <xf numFmtId="0" fontId="5" fillId="0" borderId="1" xfId="0" applyFont="1" applyBorder="1" applyAlignment="1">
      <alignment horizontal="left" vertical="top"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165" fontId="5" fillId="0" borderId="1" xfId="0" applyNumberFormat="1" applyFont="1" applyBorder="1" applyAlignment="1">
      <alignment horizontal="center" vertical="center"/>
    </xf>
    <xf numFmtId="0" fontId="5" fillId="0" borderId="21" xfId="0" applyFont="1" applyBorder="1" applyAlignment="1">
      <alignment horizontal="center" vertical="center" wrapText="1"/>
    </xf>
  </cellXfs>
  <cellStyles count="3">
    <cellStyle name="Normal" xfId="0" builtinId="0"/>
    <cellStyle name="Normal 2" xfId="1" xr:uid="{00000000-0005-0000-0000-000001000000}"/>
    <cellStyle name="Normal 3" xfId="2" xr:uid="{9D41523F-F8AA-4F44-AC8C-B0260FA479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25570-AFF8-44CE-872E-2D0FA531BA4D}">
  <dimension ref="A1:I16"/>
  <sheetViews>
    <sheetView view="pageBreakPreview" topLeftCell="A4" zoomScaleNormal="100" zoomScaleSheetLayoutView="100" workbookViewId="0">
      <selection activeCell="F4" sqref="F4"/>
    </sheetView>
  </sheetViews>
  <sheetFormatPr defaultColWidth="8" defaultRowHeight="12.75" x14ac:dyDescent="0.2"/>
  <cols>
    <col min="1" max="1" width="20.125" style="4" customWidth="1"/>
    <col min="2" max="2" width="16.75" style="4" customWidth="1"/>
    <col min="3" max="6" width="15.25" style="4" customWidth="1"/>
    <col min="7" max="16384" width="8" style="4"/>
  </cols>
  <sheetData>
    <row r="1" spans="1:9" x14ac:dyDescent="0.2">
      <c r="F1" s="4" t="s">
        <v>61</v>
      </c>
    </row>
    <row r="3" spans="1:9" s="1" customFormat="1" ht="15.6" customHeight="1" x14ac:dyDescent="0.2">
      <c r="A3" s="91"/>
      <c r="B3" s="92"/>
      <c r="C3" s="87" t="s">
        <v>16</v>
      </c>
      <c r="D3" s="88"/>
      <c r="E3" s="95" t="s">
        <v>3</v>
      </c>
      <c r="F3" s="96"/>
    </row>
    <row r="4" spans="1:9" s="2" customFormat="1" ht="153" x14ac:dyDescent="0.2">
      <c r="A4" s="93"/>
      <c r="B4" s="94"/>
      <c r="C4" s="39" t="s">
        <v>15</v>
      </c>
      <c r="D4" s="40" t="s">
        <v>66</v>
      </c>
      <c r="E4" s="39" t="s">
        <v>65</v>
      </c>
      <c r="F4" s="41" t="s">
        <v>95</v>
      </c>
    </row>
    <row r="5" spans="1:9" s="1" customFormat="1" x14ac:dyDescent="0.2">
      <c r="A5" s="42" t="s">
        <v>4</v>
      </c>
      <c r="B5" s="43">
        <f>SUM(B7+B10)</f>
        <v>-3764008</v>
      </c>
      <c r="C5" s="44">
        <f>SUM(C7+C10)</f>
        <v>285792</v>
      </c>
      <c r="D5" s="45">
        <f>SUM(D7+D10)</f>
        <v>1494791</v>
      </c>
      <c r="E5" s="46">
        <f>SUM(E7+E10)</f>
        <v>1378896</v>
      </c>
      <c r="F5" s="24">
        <f>SUM(F7+F10)</f>
        <v>604529</v>
      </c>
      <c r="H5" s="10"/>
    </row>
    <row r="6" spans="1:9" s="1" customFormat="1" x14ac:dyDescent="0.2">
      <c r="A6" s="86"/>
      <c r="B6" s="86"/>
      <c r="C6" s="86"/>
      <c r="D6" s="86"/>
      <c r="E6" s="86"/>
      <c r="F6" s="86"/>
    </row>
    <row r="7" spans="1:9" s="1" customFormat="1" x14ac:dyDescent="0.2">
      <c r="A7" s="47" t="s">
        <v>1</v>
      </c>
      <c r="B7" s="48">
        <f>SUM(B8:B8)</f>
        <v>-2008490</v>
      </c>
      <c r="C7" s="49">
        <f>SUM(C8:C8)</f>
        <v>0</v>
      </c>
      <c r="D7" s="50">
        <f>SUM(D8:D8)</f>
        <v>140824</v>
      </c>
      <c r="E7" s="51">
        <f t="shared" ref="E7:F7" si="0">SUM(E8:E8)</f>
        <v>1263137</v>
      </c>
      <c r="F7" s="52">
        <f t="shared" si="0"/>
        <v>604529</v>
      </c>
    </row>
    <row r="8" spans="1:9" ht="63.75" x14ac:dyDescent="0.2">
      <c r="A8" s="53" t="s">
        <v>62</v>
      </c>
      <c r="B8" s="54">
        <v>-2008490</v>
      </c>
      <c r="C8" s="55"/>
      <c r="D8" s="29">
        <v>140824</v>
      </c>
      <c r="E8" s="56">
        <f>1182289+80848</f>
        <v>1263137</v>
      </c>
      <c r="F8" s="57">
        <v>604529</v>
      </c>
      <c r="G8" s="3"/>
      <c r="H8" s="3"/>
    </row>
    <row r="9" spans="1:9" s="1" customFormat="1" x14ac:dyDescent="0.2">
      <c r="A9" s="86"/>
      <c r="B9" s="86"/>
      <c r="C9" s="86"/>
      <c r="D9" s="86"/>
      <c r="E9" s="86"/>
      <c r="F9" s="86"/>
      <c r="G9" s="6"/>
      <c r="H9" s="6"/>
    </row>
    <row r="10" spans="1:9" s="1" customFormat="1" x14ac:dyDescent="0.2">
      <c r="A10" s="47" t="s">
        <v>2</v>
      </c>
      <c r="B10" s="48">
        <f t="shared" ref="B10:F10" si="1">SUM(B11:B12)</f>
        <v>-1755518</v>
      </c>
      <c r="C10" s="49">
        <f t="shared" si="1"/>
        <v>285792</v>
      </c>
      <c r="D10" s="50">
        <f t="shared" si="1"/>
        <v>1353967</v>
      </c>
      <c r="E10" s="58">
        <f t="shared" si="1"/>
        <v>115759</v>
      </c>
      <c r="F10" s="58">
        <f t="shared" si="1"/>
        <v>0</v>
      </c>
      <c r="G10" s="6"/>
      <c r="H10" s="6"/>
    </row>
    <row r="11" spans="1:9" ht="63.75" x14ac:dyDescent="0.2">
      <c r="A11" s="53" t="s">
        <v>63</v>
      </c>
      <c r="B11" s="59">
        <v>-1353967</v>
      </c>
      <c r="C11" s="60"/>
      <c r="D11" s="61">
        <v>1353967</v>
      </c>
      <c r="E11" s="62"/>
      <c r="F11" s="63"/>
      <c r="G11" s="8"/>
      <c r="H11" s="8"/>
      <c r="I11" s="9"/>
    </row>
    <row r="12" spans="1:9" ht="39" thickBot="1" x14ac:dyDescent="0.25">
      <c r="A12" s="53" t="s">
        <v>64</v>
      </c>
      <c r="B12" s="59">
        <v>-401551</v>
      </c>
      <c r="C12" s="64">
        <v>285792</v>
      </c>
      <c r="D12" s="65"/>
      <c r="E12" s="66">
        <v>115759</v>
      </c>
      <c r="F12" s="67"/>
      <c r="G12" s="8"/>
      <c r="H12" s="8"/>
      <c r="I12" s="9"/>
    </row>
    <row r="13" spans="1:9" ht="16.5" customHeight="1" thickBot="1" x14ac:dyDescent="0.25">
      <c r="A13" s="3"/>
      <c r="B13" s="3"/>
      <c r="C13" s="89">
        <f>SUM(D5+C5)</f>
        <v>1780583</v>
      </c>
      <c r="D13" s="90"/>
      <c r="E13" s="97">
        <f>SUM(E5:F5)</f>
        <v>1983425</v>
      </c>
      <c r="F13" s="98"/>
      <c r="G13" s="3"/>
      <c r="H13" s="3"/>
    </row>
    <row r="14" spans="1:9" ht="15.95" customHeight="1" thickBot="1" x14ac:dyDescent="0.25">
      <c r="A14" s="3"/>
      <c r="B14" s="3"/>
      <c r="C14" s="84">
        <f>SUM(C13:F13)</f>
        <v>3764008</v>
      </c>
      <c r="D14" s="85"/>
      <c r="E14" s="85"/>
      <c r="F14" s="85"/>
      <c r="G14" s="3"/>
      <c r="H14" s="3"/>
    </row>
    <row r="15" spans="1:9" x14ac:dyDescent="0.2">
      <c r="B15" s="7"/>
      <c r="C15" s="7"/>
      <c r="D15" s="7"/>
      <c r="E15" s="7"/>
      <c r="F15" s="7"/>
    </row>
    <row r="16" spans="1:9" x14ac:dyDescent="0.2">
      <c r="B16" s="7"/>
      <c r="C16" s="7"/>
      <c r="D16" s="7"/>
      <c r="E16" s="7"/>
      <c r="F16" s="7"/>
    </row>
  </sheetData>
  <mergeCells count="8">
    <mergeCell ref="C14:F14"/>
    <mergeCell ref="A6:F6"/>
    <mergeCell ref="A9:F9"/>
    <mergeCell ref="C3:D3"/>
    <mergeCell ref="C13:D13"/>
    <mergeCell ref="A3:B4"/>
    <mergeCell ref="E3:F3"/>
    <mergeCell ref="E13:F13"/>
  </mergeCells>
  <pageMargins left="0.7" right="0.7" top="0.75" bottom="0.75" header="0.3" footer="0.3"/>
  <pageSetup paperSize="9" scale="83" orientation="portrait" r:id="rId1"/>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860D4-5F56-433C-8113-0C3ED667A554}">
  <sheetPr>
    <pageSetUpPr fitToPage="1"/>
  </sheetPr>
  <dimension ref="A2:I149"/>
  <sheetViews>
    <sheetView tabSelected="1" zoomScaleNormal="100" workbookViewId="0">
      <selection activeCell="A149" sqref="A149:I149"/>
    </sheetView>
  </sheetViews>
  <sheetFormatPr defaultColWidth="8.5" defaultRowHeight="12.75" x14ac:dyDescent="0.2"/>
  <cols>
    <col min="1" max="1" width="33.25" style="3" customWidth="1"/>
    <col min="2" max="8" width="10.125" style="3" customWidth="1"/>
    <col min="9" max="9" width="55.375" style="3" customWidth="1"/>
    <col min="10" max="16384" width="8.5" style="3"/>
  </cols>
  <sheetData>
    <row r="2" spans="1:9" x14ac:dyDescent="0.2">
      <c r="I2" s="3" t="s">
        <v>7</v>
      </c>
    </row>
    <row r="3" spans="1:9" ht="36" customHeight="1" x14ac:dyDescent="0.2">
      <c r="A3" s="116" t="s">
        <v>17</v>
      </c>
      <c r="B3" s="116"/>
      <c r="C3" s="116"/>
      <c r="D3" s="116"/>
      <c r="E3" s="116"/>
      <c r="F3" s="116"/>
      <c r="G3" s="116"/>
      <c r="H3" s="116"/>
    </row>
    <row r="4" spans="1:9" x14ac:dyDescent="0.2">
      <c r="A4" s="27"/>
      <c r="B4" s="27"/>
      <c r="C4" s="27"/>
      <c r="D4" s="27"/>
      <c r="E4" s="27"/>
      <c r="F4" s="27"/>
      <c r="G4" s="27"/>
      <c r="H4" s="30"/>
    </row>
    <row r="5" spans="1:9" ht="76.5" x14ac:dyDescent="0.2">
      <c r="A5" s="11" t="s">
        <v>5</v>
      </c>
      <c r="B5" s="11" t="s">
        <v>10</v>
      </c>
      <c r="C5" s="11" t="s">
        <v>19</v>
      </c>
      <c r="D5" s="11" t="s">
        <v>20</v>
      </c>
      <c r="E5" s="11" t="s">
        <v>11</v>
      </c>
      <c r="F5" s="11" t="s">
        <v>6</v>
      </c>
      <c r="G5" s="11" t="s">
        <v>12</v>
      </c>
      <c r="H5" s="11" t="s">
        <v>13</v>
      </c>
      <c r="I5" s="11" t="s">
        <v>76</v>
      </c>
    </row>
    <row r="6" spans="1:9" ht="102" x14ac:dyDescent="0.2">
      <c r="A6" s="20" t="s">
        <v>75</v>
      </c>
      <c r="B6" s="13">
        <v>3064970</v>
      </c>
      <c r="C6" s="13">
        <v>713707</v>
      </c>
      <c r="D6" s="13">
        <v>342773</v>
      </c>
      <c r="E6" s="13">
        <v>1056480</v>
      </c>
      <c r="F6" s="14">
        <f>ROUND((E6/B6)*100,1)</f>
        <v>34.5</v>
      </c>
      <c r="G6" s="13">
        <f>B6-E6</f>
        <v>2008490</v>
      </c>
      <c r="H6" s="15">
        <v>140824</v>
      </c>
      <c r="I6" s="130" t="s">
        <v>100</v>
      </c>
    </row>
    <row r="7" spans="1:9" x14ac:dyDescent="0.2">
      <c r="A7" s="125" t="s">
        <v>14</v>
      </c>
      <c r="B7" s="125"/>
      <c r="C7" s="125"/>
      <c r="D7" s="125"/>
      <c r="E7" s="125"/>
      <c r="F7" s="125"/>
      <c r="G7" s="125"/>
      <c r="H7" s="16">
        <f>H6</f>
        <v>140824</v>
      </c>
      <c r="I7" s="69"/>
    </row>
    <row r="8" spans="1:9" ht="132" customHeight="1" x14ac:dyDescent="0.2">
      <c r="A8" s="120" t="s">
        <v>98</v>
      </c>
      <c r="B8" s="120"/>
      <c r="C8" s="120"/>
      <c r="D8" s="120"/>
      <c r="E8" s="120"/>
      <c r="F8" s="120"/>
      <c r="G8" s="120"/>
      <c r="H8" s="120"/>
      <c r="I8" s="120"/>
    </row>
    <row r="9" spans="1:9" s="6" customFormat="1" ht="15" customHeight="1" x14ac:dyDescent="0.2">
      <c r="A9" s="121" t="s">
        <v>8</v>
      </c>
      <c r="B9" s="121"/>
      <c r="C9" s="121"/>
      <c r="D9" s="121"/>
      <c r="E9" s="121"/>
      <c r="F9" s="121"/>
      <c r="G9" s="121"/>
      <c r="H9" s="19">
        <f>SUM(H7)</f>
        <v>140824</v>
      </c>
    </row>
    <row r="10" spans="1:9" s="6" customFormat="1" ht="15" customHeight="1" x14ac:dyDescent="0.2">
      <c r="A10" s="31"/>
      <c r="B10" s="31"/>
      <c r="C10" s="31"/>
      <c r="D10" s="31"/>
      <c r="E10" s="31"/>
      <c r="F10" s="31"/>
      <c r="G10" s="31"/>
      <c r="H10" s="28"/>
    </row>
    <row r="11" spans="1:9" s="6" customFormat="1" ht="15" customHeight="1" x14ac:dyDescent="0.2">
      <c r="A11" s="126" t="s">
        <v>85</v>
      </c>
      <c r="B11" s="126"/>
      <c r="C11" s="126"/>
      <c r="D11" s="126"/>
      <c r="E11" s="126"/>
      <c r="F11" s="126"/>
      <c r="G11" s="126"/>
      <c r="H11" s="126"/>
    </row>
    <row r="12" spans="1:9" ht="76.5" x14ac:dyDescent="0.2">
      <c r="A12" s="11" t="s">
        <v>5</v>
      </c>
      <c r="B12" s="11" t="s">
        <v>10</v>
      </c>
      <c r="C12" s="11" t="s">
        <v>19</v>
      </c>
      <c r="D12" s="11" t="s">
        <v>20</v>
      </c>
      <c r="E12" s="11" t="s">
        <v>11</v>
      </c>
      <c r="F12" s="11" t="s">
        <v>6</v>
      </c>
      <c r="G12" s="11" t="s">
        <v>12</v>
      </c>
      <c r="H12" s="11" t="s">
        <v>13</v>
      </c>
      <c r="I12" s="11" t="s">
        <v>76</v>
      </c>
    </row>
    <row r="13" spans="1:9" s="6" customFormat="1" ht="271.5" customHeight="1" x14ac:dyDescent="0.2">
      <c r="A13" s="18" t="s">
        <v>97</v>
      </c>
      <c r="B13" s="13">
        <v>926593</v>
      </c>
      <c r="C13" s="13">
        <v>1970285</v>
      </c>
      <c r="D13" s="13">
        <v>985143</v>
      </c>
      <c r="E13" s="13">
        <f>SUM(C13:D13)</f>
        <v>2955428</v>
      </c>
      <c r="F13" s="22">
        <f>ROUND((E13/B13)*100,1)</f>
        <v>319</v>
      </c>
      <c r="G13" s="13">
        <f>SUM(B13-E13)</f>
        <v>-2028835</v>
      </c>
      <c r="H13" s="13">
        <v>140824</v>
      </c>
      <c r="I13" s="12" t="s">
        <v>87</v>
      </c>
    </row>
    <row r="14" spans="1:9" x14ac:dyDescent="0.2">
      <c r="A14" s="117" t="s">
        <v>14</v>
      </c>
      <c r="B14" s="118"/>
      <c r="C14" s="118"/>
      <c r="D14" s="118"/>
      <c r="E14" s="118"/>
      <c r="F14" s="118"/>
      <c r="G14" s="119"/>
      <c r="H14" s="19">
        <f>SUM(H13:H13)</f>
        <v>140824</v>
      </c>
    </row>
    <row r="15" spans="1:9" x14ac:dyDescent="0.2">
      <c r="A15" s="20"/>
      <c r="B15" s="21"/>
      <c r="C15" s="21"/>
      <c r="D15" s="21"/>
      <c r="E15" s="21"/>
      <c r="F15" s="21"/>
      <c r="G15" s="21"/>
      <c r="H15" s="21"/>
    </row>
    <row r="16" spans="1:9" x14ac:dyDescent="0.2">
      <c r="A16" s="115" t="s">
        <v>33</v>
      </c>
      <c r="B16" s="115"/>
      <c r="C16" s="115"/>
      <c r="D16" s="115"/>
      <c r="E16" s="115"/>
      <c r="F16" s="115"/>
      <c r="G16" s="115"/>
      <c r="H16" s="115"/>
    </row>
    <row r="17" spans="1:9" x14ac:dyDescent="0.2">
      <c r="A17" s="20"/>
      <c r="B17" s="21"/>
      <c r="C17" s="21"/>
      <c r="D17" s="21"/>
      <c r="E17" s="21"/>
      <c r="F17" s="21"/>
      <c r="G17" s="21"/>
      <c r="H17" s="21"/>
    </row>
    <row r="18" spans="1:9" ht="15" customHeight="1" x14ac:dyDescent="0.2">
      <c r="A18" s="106" t="s">
        <v>72</v>
      </c>
      <c r="B18" s="106"/>
      <c r="C18" s="106"/>
      <c r="D18" s="106"/>
      <c r="E18" s="106"/>
      <c r="F18" s="106"/>
      <c r="G18" s="106" t="s">
        <v>35</v>
      </c>
      <c r="H18" s="106"/>
    </row>
    <row r="19" spans="1:9" ht="48" customHeight="1" x14ac:dyDescent="0.2">
      <c r="A19" s="107" t="s">
        <v>67</v>
      </c>
      <c r="B19" s="107"/>
      <c r="C19" s="107"/>
      <c r="D19" s="107"/>
      <c r="E19" s="107"/>
      <c r="F19" s="107"/>
      <c r="G19" s="108">
        <v>3496</v>
      </c>
      <c r="H19" s="108"/>
    </row>
    <row r="20" spans="1:9" x14ac:dyDescent="0.2">
      <c r="A20" s="109" t="s">
        <v>34</v>
      </c>
      <c r="B20" s="110"/>
      <c r="C20" s="110"/>
      <c r="D20" s="110"/>
      <c r="E20" s="110"/>
      <c r="F20" s="111"/>
      <c r="G20" s="112">
        <f>SUM(G19)</f>
        <v>3496</v>
      </c>
      <c r="H20" s="113"/>
    </row>
    <row r="21" spans="1:9" ht="24.75" customHeight="1" x14ac:dyDescent="0.2">
      <c r="A21" s="72"/>
      <c r="B21" s="72"/>
      <c r="C21" s="72"/>
      <c r="D21" s="72"/>
      <c r="E21" s="72"/>
      <c r="F21" s="72"/>
      <c r="G21" s="72"/>
      <c r="H21" s="72"/>
    </row>
    <row r="22" spans="1:9" x14ac:dyDescent="0.2">
      <c r="A22" s="20"/>
      <c r="B22" s="21"/>
      <c r="C22" s="21"/>
      <c r="D22" s="21"/>
      <c r="E22" s="21"/>
      <c r="F22" s="21"/>
      <c r="G22" s="21"/>
      <c r="H22" s="21"/>
    </row>
    <row r="23" spans="1:9" ht="27.95" customHeight="1" x14ac:dyDescent="0.2">
      <c r="A23" s="116" t="s">
        <v>21</v>
      </c>
      <c r="B23" s="116"/>
      <c r="C23" s="116"/>
      <c r="D23" s="116"/>
      <c r="E23" s="116"/>
      <c r="F23" s="116"/>
      <c r="G23" s="116"/>
      <c r="H23" s="116"/>
    </row>
    <row r="24" spans="1:9" ht="76.5" x14ac:dyDescent="0.2">
      <c r="A24" s="11" t="s">
        <v>5</v>
      </c>
      <c r="B24" s="11" t="s">
        <v>10</v>
      </c>
      <c r="C24" s="11" t="s">
        <v>19</v>
      </c>
      <c r="D24" s="11" t="s">
        <v>20</v>
      </c>
      <c r="E24" s="11" t="s">
        <v>11</v>
      </c>
      <c r="F24" s="11" t="s">
        <v>6</v>
      </c>
      <c r="G24" s="11" t="s">
        <v>12</v>
      </c>
      <c r="H24" s="11" t="s">
        <v>13</v>
      </c>
      <c r="I24" s="11" t="s">
        <v>76</v>
      </c>
    </row>
    <row r="25" spans="1:9" x14ac:dyDescent="0.2">
      <c r="A25" s="122" t="s">
        <v>18</v>
      </c>
      <c r="B25" s="123"/>
      <c r="C25" s="123"/>
      <c r="D25" s="123"/>
      <c r="E25" s="123"/>
      <c r="F25" s="123"/>
      <c r="G25" s="123"/>
      <c r="H25" s="124"/>
      <c r="I25" s="68"/>
    </row>
    <row r="26" spans="1:9" ht="102" x14ac:dyDescent="0.2">
      <c r="A26" s="131" t="s">
        <v>71</v>
      </c>
      <c r="B26" s="13">
        <v>3064970</v>
      </c>
      <c r="C26" s="13">
        <v>713707</v>
      </c>
      <c r="D26" s="13">
        <v>342773</v>
      </c>
      <c r="E26" s="13">
        <v>1056480</v>
      </c>
      <c r="F26" s="14">
        <f>ROUND((E26/B26)*100,1)</f>
        <v>34.5</v>
      </c>
      <c r="G26" s="13">
        <f>B26-E26</f>
        <v>2008490</v>
      </c>
      <c r="H26" s="15">
        <v>1867666</v>
      </c>
      <c r="I26" s="130" t="s">
        <v>100</v>
      </c>
    </row>
    <row r="27" spans="1:9" x14ac:dyDescent="0.2">
      <c r="A27" s="121" t="s">
        <v>0</v>
      </c>
      <c r="B27" s="121"/>
      <c r="C27" s="121"/>
      <c r="D27" s="121"/>
      <c r="E27" s="121"/>
      <c r="F27" s="121"/>
      <c r="G27" s="16">
        <f>G26</f>
        <v>2008490</v>
      </c>
      <c r="H27" s="16">
        <f>H26</f>
        <v>1867666</v>
      </c>
      <c r="I27" s="38"/>
    </row>
    <row r="28" spans="1:9" ht="141" customHeight="1" x14ac:dyDescent="0.2">
      <c r="A28" s="120" t="s">
        <v>98</v>
      </c>
      <c r="B28" s="120"/>
      <c r="C28" s="120"/>
      <c r="D28" s="120"/>
      <c r="E28" s="120"/>
      <c r="F28" s="120"/>
      <c r="G28" s="120"/>
      <c r="H28" s="120"/>
      <c r="I28" s="120"/>
    </row>
    <row r="29" spans="1:9" x14ac:dyDescent="0.2">
      <c r="A29" s="126" t="s">
        <v>74</v>
      </c>
      <c r="B29" s="126"/>
      <c r="C29" s="126"/>
      <c r="D29" s="126"/>
      <c r="E29" s="126"/>
      <c r="F29" s="126"/>
      <c r="G29" s="126"/>
      <c r="H29" s="126"/>
    </row>
    <row r="30" spans="1:9" s="6" customFormat="1" ht="177" customHeight="1" x14ac:dyDescent="0.2">
      <c r="A30" s="132" t="s">
        <v>73</v>
      </c>
      <c r="B30" s="13">
        <v>189848</v>
      </c>
      <c r="C30" s="13">
        <v>205180</v>
      </c>
      <c r="D30" s="13">
        <v>117922</v>
      </c>
      <c r="E30" s="13">
        <v>307770</v>
      </c>
      <c r="F30" s="14">
        <f>ROUND((E30/B30)*100,1)</f>
        <v>162.1</v>
      </c>
      <c r="G30" s="13">
        <f>SUM(B30-E30)</f>
        <v>-117922</v>
      </c>
      <c r="H30" s="15">
        <f>G30</f>
        <v>-117922</v>
      </c>
      <c r="I30" s="12" t="s">
        <v>77</v>
      </c>
    </row>
    <row r="31" spans="1:9" s="6" customFormat="1" ht="242.25" x14ac:dyDescent="0.2">
      <c r="A31" s="133"/>
      <c r="B31" s="13">
        <v>424072</v>
      </c>
      <c r="C31" s="13">
        <v>511510</v>
      </c>
      <c r="D31" s="13">
        <v>255755</v>
      </c>
      <c r="E31" s="13">
        <v>767265</v>
      </c>
      <c r="F31" s="14">
        <f>ROUND((E31/B31)*100,1)</f>
        <v>180.9</v>
      </c>
      <c r="G31" s="13">
        <f>SUM(B31-E31)</f>
        <v>-343193</v>
      </c>
      <c r="H31" s="15">
        <v>-167756</v>
      </c>
      <c r="I31" s="12" t="s">
        <v>80</v>
      </c>
    </row>
    <row r="32" spans="1:9" s="6" customFormat="1" ht="255" x14ac:dyDescent="0.2">
      <c r="A32" s="133"/>
      <c r="B32" s="13">
        <v>35361</v>
      </c>
      <c r="C32" s="13">
        <v>53041</v>
      </c>
      <c r="D32" s="13">
        <v>26521</v>
      </c>
      <c r="E32" s="13">
        <v>79561.5</v>
      </c>
      <c r="F32" s="134">
        <f>ROUND((E32/B32)*100,1)</f>
        <v>225</v>
      </c>
      <c r="G32" s="13">
        <f>SUM(B32-E32)</f>
        <v>-44200.5</v>
      </c>
      <c r="H32" s="15">
        <v>-44201</v>
      </c>
      <c r="I32" s="12" t="s">
        <v>78</v>
      </c>
    </row>
    <row r="33" spans="1:9" s="6" customFormat="1" ht="229.5" x14ac:dyDescent="0.2">
      <c r="A33" s="135"/>
      <c r="B33" s="13">
        <v>310375</v>
      </c>
      <c r="C33" s="13">
        <v>714347</v>
      </c>
      <c r="D33" s="13">
        <v>357174</v>
      </c>
      <c r="E33" s="13">
        <f>1071520.5+172113</f>
        <v>1243633.5</v>
      </c>
      <c r="F33" s="14">
        <f>ROUND((E33/B33)*100,1)</f>
        <v>400.7</v>
      </c>
      <c r="G33" s="13">
        <f>SUM(B33-E33)</f>
        <v>-933258.5</v>
      </c>
      <c r="H33" s="15">
        <v>-933258</v>
      </c>
      <c r="I33" s="12" t="s">
        <v>79</v>
      </c>
    </row>
    <row r="34" spans="1:9" ht="15" customHeight="1" x14ac:dyDescent="0.2">
      <c r="A34" s="117" t="s">
        <v>14</v>
      </c>
      <c r="B34" s="118"/>
      <c r="C34" s="118"/>
      <c r="D34" s="118"/>
      <c r="E34" s="118"/>
      <c r="F34" s="118"/>
      <c r="G34" s="119"/>
      <c r="H34" s="19">
        <f>SUM(H30:H33)</f>
        <v>-1263137</v>
      </c>
    </row>
    <row r="35" spans="1:9" ht="15" customHeight="1" x14ac:dyDescent="0.2">
      <c r="A35" s="32"/>
      <c r="B35" s="32"/>
      <c r="C35" s="32"/>
      <c r="D35" s="32"/>
      <c r="E35" s="32"/>
      <c r="F35" s="32"/>
      <c r="G35" s="32"/>
      <c r="H35" s="33"/>
    </row>
    <row r="36" spans="1:9" s="6" customFormat="1" ht="15" customHeight="1" x14ac:dyDescent="0.2">
      <c r="A36" s="115" t="s">
        <v>33</v>
      </c>
      <c r="B36" s="115"/>
      <c r="C36" s="115"/>
      <c r="D36" s="115"/>
      <c r="E36" s="115"/>
      <c r="F36" s="115"/>
      <c r="G36" s="115"/>
      <c r="H36" s="115"/>
    </row>
    <row r="37" spans="1:9" ht="15" customHeight="1" x14ac:dyDescent="0.2">
      <c r="A37" s="34"/>
      <c r="B37" s="34"/>
      <c r="C37" s="34"/>
      <c r="D37" s="34"/>
      <c r="E37" s="34"/>
      <c r="F37" s="34"/>
      <c r="G37" s="34"/>
      <c r="H37" s="35"/>
    </row>
    <row r="38" spans="1:9" ht="27.95" customHeight="1" x14ac:dyDescent="0.2">
      <c r="A38" s="106" t="s">
        <v>44</v>
      </c>
      <c r="B38" s="106"/>
      <c r="C38" s="106"/>
      <c r="D38" s="106"/>
      <c r="E38" s="106"/>
      <c r="F38" s="106"/>
      <c r="G38" s="11" t="s">
        <v>31</v>
      </c>
      <c r="H38" s="11" t="s">
        <v>43</v>
      </c>
    </row>
    <row r="39" spans="1:9" s="6" customFormat="1" x14ac:dyDescent="0.2">
      <c r="A39" s="114" t="s">
        <v>27</v>
      </c>
      <c r="B39" s="114"/>
      <c r="C39" s="114"/>
      <c r="D39" s="114"/>
      <c r="E39" s="114"/>
      <c r="F39" s="114"/>
      <c r="G39" s="19">
        <f>SUM(G41:G46)</f>
        <v>12873</v>
      </c>
      <c r="H39" s="75">
        <f>SUM(H41:H46)</f>
        <v>117922</v>
      </c>
    </row>
    <row r="40" spans="1:9" s="76" customFormat="1" x14ac:dyDescent="0.2">
      <c r="A40" s="100" t="s">
        <v>45</v>
      </c>
      <c r="B40" s="101"/>
      <c r="C40" s="101"/>
      <c r="D40" s="101"/>
      <c r="E40" s="101"/>
      <c r="F40" s="101"/>
      <c r="G40" s="101"/>
      <c r="H40" s="102"/>
    </row>
    <row r="41" spans="1:9" s="76" customFormat="1" x14ac:dyDescent="0.2">
      <c r="A41" s="100" t="s">
        <v>37</v>
      </c>
      <c r="B41" s="101"/>
      <c r="C41" s="101"/>
      <c r="D41" s="101"/>
      <c r="E41" s="101"/>
      <c r="F41" s="102"/>
      <c r="G41" s="77">
        <v>860</v>
      </c>
      <c r="H41" s="78">
        <v>7874.49</v>
      </c>
    </row>
    <row r="42" spans="1:9" s="76" customFormat="1" x14ac:dyDescent="0.2">
      <c r="A42" s="100" t="s">
        <v>38</v>
      </c>
      <c r="B42" s="101"/>
      <c r="C42" s="101"/>
      <c r="D42" s="101"/>
      <c r="E42" s="101"/>
      <c r="F42" s="102"/>
      <c r="G42" s="77">
        <v>529</v>
      </c>
      <c r="H42" s="78">
        <v>4847.9399999999996</v>
      </c>
    </row>
    <row r="43" spans="1:9" s="76" customFormat="1" x14ac:dyDescent="0.2">
      <c r="A43" s="100" t="s">
        <v>39</v>
      </c>
      <c r="B43" s="101"/>
      <c r="C43" s="101"/>
      <c r="D43" s="101"/>
      <c r="E43" s="101"/>
      <c r="F43" s="102"/>
      <c r="G43" s="77">
        <v>396</v>
      </c>
      <c r="H43" s="78">
        <v>3631.64</v>
      </c>
    </row>
    <row r="44" spans="1:9" s="76" customFormat="1" x14ac:dyDescent="0.2">
      <c r="A44" s="100" t="s">
        <v>40</v>
      </c>
      <c r="B44" s="101"/>
      <c r="C44" s="101"/>
      <c r="D44" s="101"/>
      <c r="E44" s="101"/>
      <c r="F44" s="102"/>
      <c r="G44" s="77">
        <v>1192</v>
      </c>
      <c r="H44" s="78">
        <v>10918.52</v>
      </c>
    </row>
    <row r="45" spans="1:9" s="76" customFormat="1" x14ac:dyDescent="0.2">
      <c r="A45" s="100" t="s">
        <v>41</v>
      </c>
      <c r="B45" s="101"/>
      <c r="C45" s="101"/>
      <c r="D45" s="101"/>
      <c r="E45" s="101"/>
      <c r="F45" s="102"/>
      <c r="G45" s="77">
        <v>19</v>
      </c>
      <c r="H45" s="78">
        <v>173.73</v>
      </c>
    </row>
    <row r="46" spans="1:9" s="76" customFormat="1" x14ac:dyDescent="0.2">
      <c r="A46" s="100" t="s">
        <v>42</v>
      </c>
      <c r="B46" s="101"/>
      <c r="C46" s="101"/>
      <c r="D46" s="101"/>
      <c r="E46" s="101"/>
      <c r="F46" s="102"/>
      <c r="G46" s="77">
        <v>9877</v>
      </c>
      <c r="H46" s="78">
        <v>90475.68</v>
      </c>
    </row>
    <row r="47" spans="1:9" s="6" customFormat="1" ht="28.5" customHeight="1" x14ac:dyDescent="0.2">
      <c r="A47" s="114" t="s">
        <v>30</v>
      </c>
      <c r="B47" s="114"/>
      <c r="C47" s="114"/>
      <c r="D47" s="114"/>
      <c r="E47" s="114"/>
      <c r="F47" s="114"/>
      <c r="G47" s="19">
        <f>SUM(G49)</f>
        <v>3233</v>
      </c>
      <c r="H47" s="79">
        <f>SUM(H49)</f>
        <v>167756</v>
      </c>
    </row>
    <row r="48" spans="1:9" s="6" customFormat="1" x14ac:dyDescent="0.2">
      <c r="A48" s="100" t="s">
        <v>45</v>
      </c>
      <c r="B48" s="101"/>
      <c r="C48" s="101"/>
      <c r="D48" s="101"/>
      <c r="E48" s="101"/>
      <c r="F48" s="101"/>
      <c r="G48" s="101"/>
      <c r="H48" s="102"/>
    </row>
    <row r="49" spans="1:9" s="76" customFormat="1" x14ac:dyDescent="0.2">
      <c r="A49" s="100" t="s">
        <v>42</v>
      </c>
      <c r="B49" s="101"/>
      <c r="C49" s="101"/>
      <c r="D49" s="101"/>
      <c r="E49" s="101"/>
      <c r="F49" s="102"/>
      <c r="G49" s="77">
        <v>3233</v>
      </c>
      <c r="H49" s="80">
        <v>167756</v>
      </c>
    </row>
    <row r="50" spans="1:9" s="6" customFormat="1" ht="35.1" customHeight="1" x14ac:dyDescent="0.2">
      <c r="A50" s="114" t="s">
        <v>28</v>
      </c>
      <c r="B50" s="114"/>
      <c r="C50" s="114"/>
      <c r="D50" s="114"/>
      <c r="E50" s="114"/>
      <c r="F50" s="114"/>
      <c r="G50" s="19">
        <f>SUM(G52:G53)</f>
        <v>127</v>
      </c>
      <c r="H50" s="75">
        <f>SUM(H52:H53)</f>
        <v>44201</v>
      </c>
    </row>
    <row r="51" spans="1:9" s="6" customFormat="1" x14ac:dyDescent="0.2">
      <c r="A51" s="100" t="s">
        <v>45</v>
      </c>
      <c r="B51" s="101"/>
      <c r="C51" s="101"/>
      <c r="D51" s="101"/>
      <c r="E51" s="101"/>
      <c r="F51" s="101"/>
      <c r="G51" s="101"/>
      <c r="H51" s="102"/>
    </row>
    <row r="52" spans="1:9" s="76" customFormat="1" x14ac:dyDescent="0.2">
      <c r="A52" s="100" t="s">
        <v>40</v>
      </c>
      <c r="B52" s="101"/>
      <c r="C52" s="101"/>
      <c r="D52" s="101"/>
      <c r="E52" s="101"/>
      <c r="F52" s="102"/>
      <c r="G52" s="77">
        <v>14</v>
      </c>
      <c r="H52" s="78">
        <v>4911.22</v>
      </c>
    </row>
    <row r="53" spans="1:9" s="76" customFormat="1" x14ac:dyDescent="0.2">
      <c r="A53" s="100" t="s">
        <v>42</v>
      </c>
      <c r="B53" s="101"/>
      <c r="C53" s="101"/>
      <c r="D53" s="101"/>
      <c r="E53" s="101"/>
      <c r="F53" s="102"/>
      <c r="G53" s="77">
        <v>113</v>
      </c>
      <c r="H53" s="78">
        <v>39289.78</v>
      </c>
    </row>
    <row r="54" spans="1:9" s="6" customFormat="1" x14ac:dyDescent="0.2">
      <c r="A54" s="114" t="s">
        <v>22</v>
      </c>
      <c r="B54" s="114"/>
      <c r="C54" s="114"/>
      <c r="D54" s="114"/>
      <c r="E54" s="114"/>
      <c r="F54" s="114"/>
      <c r="G54" s="19">
        <f>SUM(G56)</f>
        <v>162</v>
      </c>
      <c r="H54" s="75">
        <f>SUM(H56)</f>
        <v>933258</v>
      </c>
    </row>
    <row r="55" spans="1:9" s="6" customFormat="1" x14ac:dyDescent="0.2">
      <c r="A55" s="100" t="s">
        <v>45</v>
      </c>
      <c r="B55" s="101"/>
      <c r="C55" s="101"/>
      <c r="D55" s="101"/>
      <c r="E55" s="101"/>
      <c r="F55" s="101"/>
      <c r="G55" s="101"/>
      <c r="H55" s="102"/>
    </row>
    <row r="56" spans="1:9" s="76" customFormat="1" x14ac:dyDescent="0.2">
      <c r="A56" s="100" t="s">
        <v>40</v>
      </c>
      <c r="B56" s="101"/>
      <c r="C56" s="101"/>
      <c r="D56" s="101"/>
      <c r="E56" s="101"/>
      <c r="F56" s="102"/>
      <c r="G56" s="77">
        <v>162</v>
      </c>
      <c r="H56" s="81">
        <v>933258</v>
      </c>
    </row>
    <row r="57" spans="1:9" s="6" customFormat="1" x14ac:dyDescent="0.2">
      <c r="A57" s="109" t="s">
        <v>34</v>
      </c>
      <c r="B57" s="110"/>
      <c r="C57" s="110"/>
      <c r="D57" s="110"/>
      <c r="E57" s="110"/>
      <c r="F57" s="111"/>
      <c r="G57" s="74">
        <f>SUM(G39,G47,G50,G54)</f>
        <v>16395</v>
      </c>
      <c r="H57" s="75">
        <f>SUM(H39,H47,H50,H54)</f>
        <v>1263137</v>
      </c>
    </row>
    <row r="58" spans="1:9" s="6" customFormat="1" x14ac:dyDescent="0.2">
      <c r="A58" s="73"/>
      <c r="B58" s="73"/>
      <c r="C58" s="73"/>
      <c r="D58" s="73"/>
      <c r="E58" s="73"/>
      <c r="F58" s="73"/>
      <c r="G58" s="74"/>
      <c r="H58" s="74"/>
    </row>
    <row r="59" spans="1:9" ht="15" customHeight="1" x14ac:dyDescent="0.2">
      <c r="A59" s="107" t="s">
        <v>70</v>
      </c>
      <c r="B59" s="107"/>
      <c r="C59" s="107"/>
      <c r="D59" s="107"/>
      <c r="E59" s="107"/>
      <c r="F59" s="107"/>
      <c r="G59" s="107"/>
      <c r="H59" s="107"/>
    </row>
    <row r="60" spans="1:9" s="6" customFormat="1" ht="153" x14ac:dyDescent="0.2">
      <c r="A60" s="18" t="s">
        <v>96</v>
      </c>
      <c r="B60" s="13">
        <v>5639819</v>
      </c>
      <c r="C60" s="13">
        <v>4503584</v>
      </c>
      <c r="D60" s="13">
        <v>2251792</v>
      </c>
      <c r="E60" s="13">
        <v>6755376</v>
      </c>
      <c r="F60" s="14">
        <f>ROUND((E60/B60)*100,1)</f>
        <v>119.8</v>
      </c>
      <c r="G60" s="13">
        <f>SUM(B60-E60)</f>
        <v>-1115557</v>
      </c>
      <c r="H60" s="15">
        <v>-604529</v>
      </c>
      <c r="I60" s="82" t="s">
        <v>89</v>
      </c>
    </row>
    <row r="61" spans="1:9" ht="15" customHeight="1" x14ac:dyDescent="0.2">
      <c r="A61" s="117" t="s">
        <v>14</v>
      </c>
      <c r="B61" s="118"/>
      <c r="C61" s="118"/>
      <c r="D61" s="118"/>
      <c r="E61" s="118"/>
      <c r="F61" s="118"/>
      <c r="G61" s="119"/>
      <c r="H61" s="19">
        <f>SUM(H60)</f>
        <v>-604529</v>
      </c>
    </row>
    <row r="62" spans="1:9" ht="15" customHeight="1" x14ac:dyDescent="0.2">
      <c r="A62" s="27"/>
      <c r="B62" s="27"/>
      <c r="C62" s="27"/>
      <c r="D62" s="27"/>
      <c r="E62" s="27"/>
      <c r="F62" s="27"/>
      <c r="G62" s="27"/>
      <c r="H62" s="28"/>
    </row>
    <row r="63" spans="1:9" s="6" customFormat="1" ht="15" customHeight="1" x14ac:dyDescent="0.2">
      <c r="A63" s="115" t="s">
        <v>33</v>
      </c>
      <c r="B63" s="115"/>
      <c r="C63" s="115"/>
      <c r="D63" s="115"/>
      <c r="E63" s="115"/>
      <c r="F63" s="115"/>
      <c r="G63" s="115"/>
      <c r="H63" s="115"/>
    </row>
    <row r="64" spans="1:9" ht="15" customHeight="1" x14ac:dyDescent="0.2">
      <c r="A64" s="34"/>
      <c r="B64" s="34"/>
      <c r="C64" s="34"/>
      <c r="D64" s="34"/>
      <c r="E64" s="34"/>
      <c r="F64" s="34"/>
      <c r="G64" s="34"/>
      <c r="H64" s="35"/>
    </row>
    <row r="65" spans="1:8" ht="32.1" customHeight="1" x14ac:dyDescent="0.2">
      <c r="A65" s="106" t="s">
        <v>32</v>
      </c>
      <c r="B65" s="106"/>
      <c r="C65" s="106"/>
      <c r="D65" s="106"/>
      <c r="E65" s="106"/>
      <c r="F65" s="106"/>
      <c r="G65" s="11" t="s">
        <v>31</v>
      </c>
      <c r="H65" s="11" t="s">
        <v>43</v>
      </c>
    </row>
    <row r="66" spans="1:8" s="6" customFormat="1" x14ac:dyDescent="0.2">
      <c r="A66" s="114" t="s">
        <v>29</v>
      </c>
      <c r="B66" s="114"/>
      <c r="C66" s="114"/>
      <c r="D66" s="114"/>
      <c r="E66" s="114"/>
      <c r="F66" s="114"/>
      <c r="G66" s="19">
        <f>SUM(G68:G88)</f>
        <v>6179</v>
      </c>
      <c r="H66" s="75">
        <f>SUM(H68:H88)</f>
        <v>604528.99000000011</v>
      </c>
    </row>
    <row r="67" spans="1:8" s="6" customFormat="1" x14ac:dyDescent="0.2">
      <c r="A67" s="100" t="s">
        <v>45</v>
      </c>
      <c r="B67" s="101"/>
      <c r="C67" s="101"/>
      <c r="D67" s="101"/>
      <c r="E67" s="101"/>
      <c r="F67" s="101"/>
      <c r="G67" s="101"/>
      <c r="H67" s="102"/>
    </row>
    <row r="68" spans="1:8" s="76" customFormat="1" x14ac:dyDescent="0.2">
      <c r="A68" s="103" t="s">
        <v>46</v>
      </c>
      <c r="B68" s="104"/>
      <c r="C68" s="104"/>
      <c r="D68" s="104"/>
      <c r="E68" s="104"/>
      <c r="F68" s="105"/>
      <c r="G68" s="77">
        <v>1</v>
      </c>
      <c r="H68" s="78">
        <v>144.24</v>
      </c>
    </row>
    <row r="69" spans="1:8" s="76" customFormat="1" x14ac:dyDescent="0.2">
      <c r="A69" s="103" t="s">
        <v>47</v>
      </c>
      <c r="B69" s="104"/>
      <c r="C69" s="104"/>
      <c r="D69" s="104"/>
      <c r="E69" s="104"/>
      <c r="F69" s="105"/>
      <c r="G69" s="77">
        <v>2</v>
      </c>
      <c r="H69" s="78">
        <v>344.42</v>
      </c>
    </row>
    <row r="70" spans="1:8" s="76" customFormat="1" x14ac:dyDescent="0.2">
      <c r="A70" s="103" t="s">
        <v>37</v>
      </c>
      <c r="B70" s="104"/>
      <c r="C70" s="104"/>
      <c r="D70" s="104"/>
      <c r="E70" s="104"/>
      <c r="F70" s="105"/>
      <c r="G70" s="77">
        <v>296</v>
      </c>
      <c r="H70" s="78">
        <v>14449.94</v>
      </c>
    </row>
    <row r="71" spans="1:8" s="76" customFormat="1" x14ac:dyDescent="0.2">
      <c r="A71" s="103" t="s">
        <v>48</v>
      </c>
      <c r="B71" s="104"/>
      <c r="C71" s="104"/>
      <c r="D71" s="104"/>
      <c r="E71" s="104"/>
      <c r="F71" s="105"/>
      <c r="G71" s="77">
        <v>9</v>
      </c>
      <c r="H71" s="78">
        <v>1900.46</v>
      </c>
    </row>
    <row r="72" spans="1:8" s="76" customFormat="1" x14ac:dyDescent="0.2">
      <c r="A72" s="103" t="s">
        <v>38</v>
      </c>
      <c r="B72" s="104"/>
      <c r="C72" s="104"/>
      <c r="D72" s="104"/>
      <c r="E72" s="104"/>
      <c r="F72" s="105"/>
      <c r="G72" s="77">
        <v>188</v>
      </c>
      <c r="H72" s="78">
        <v>25831.95</v>
      </c>
    </row>
    <row r="73" spans="1:8" s="76" customFormat="1" x14ac:dyDescent="0.2">
      <c r="A73" s="103" t="s">
        <v>49</v>
      </c>
      <c r="B73" s="104"/>
      <c r="C73" s="104"/>
      <c r="D73" s="104"/>
      <c r="E73" s="104"/>
      <c r="F73" s="105"/>
      <c r="G73" s="77">
        <v>1</v>
      </c>
      <c r="H73" s="78">
        <v>31.76</v>
      </c>
    </row>
    <row r="74" spans="1:8" s="76" customFormat="1" x14ac:dyDescent="0.2">
      <c r="A74" s="103" t="s">
        <v>50</v>
      </c>
      <c r="B74" s="104"/>
      <c r="C74" s="104"/>
      <c r="D74" s="104"/>
      <c r="E74" s="104"/>
      <c r="F74" s="105"/>
      <c r="G74" s="77">
        <v>11</v>
      </c>
      <c r="H74" s="78">
        <v>693.33</v>
      </c>
    </row>
    <row r="75" spans="1:8" s="76" customFormat="1" x14ac:dyDescent="0.2">
      <c r="A75" s="103" t="s">
        <v>51</v>
      </c>
      <c r="B75" s="104"/>
      <c r="C75" s="104"/>
      <c r="D75" s="104"/>
      <c r="E75" s="104"/>
      <c r="F75" s="105"/>
      <c r="G75" s="77">
        <v>6</v>
      </c>
      <c r="H75" s="78">
        <v>1115.1600000000001</v>
      </c>
    </row>
    <row r="76" spans="1:8" s="76" customFormat="1" x14ac:dyDescent="0.2">
      <c r="A76" s="103" t="s">
        <v>52</v>
      </c>
      <c r="B76" s="104"/>
      <c r="C76" s="104"/>
      <c r="D76" s="104"/>
      <c r="E76" s="104"/>
      <c r="F76" s="105"/>
      <c r="G76" s="77">
        <v>7</v>
      </c>
      <c r="H76" s="78">
        <v>1736.62</v>
      </c>
    </row>
    <row r="77" spans="1:8" s="76" customFormat="1" x14ac:dyDescent="0.2">
      <c r="A77" s="103" t="s">
        <v>53</v>
      </c>
      <c r="B77" s="104"/>
      <c r="C77" s="104"/>
      <c r="D77" s="104"/>
      <c r="E77" s="104"/>
      <c r="F77" s="105"/>
      <c r="G77" s="77">
        <v>1</v>
      </c>
      <c r="H77" s="78">
        <v>15.87</v>
      </c>
    </row>
    <row r="78" spans="1:8" s="76" customFormat="1" x14ac:dyDescent="0.2">
      <c r="A78" s="103" t="s">
        <v>54</v>
      </c>
      <c r="B78" s="104"/>
      <c r="C78" s="104"/>
      <c r="D78" s="104"/>
      <c r="E78" s="104"/>
      <c r="F78" s="105"/>
      <c r="G78" s="77">
        <v>3</v>
      </c>
      <c r="H78" s="78">
        <v>209.86</v>
      </c>
    </row>
    <row r="79" spans="1:8" s="76" customFormat="1" x14ac:dyDescent="0.2">
      <c r="A79" s="103" t="s">
        <v>39</v>
      </c>
      <c r="B79" s="104"/>
      <c r="C79" s="104"/>
      <c r="D79" s="104"/>
      <c r="E79" s="104"/>
      <c r="F79" s="105"/>
      <c r="G79" s="77">
        <v>200</v>
      </c>
      <c r="H79" s="78">
        <v>18617.509999999998</v>
      </c>
    </row>
    <row r="80" spans="1:8" s="76" customFormat="1" x14ac:dyDescent="0.2">
      <c r="A80" s="103" t="s">
        <v>55</v>
      </c>
      <c r="B80" s="104"/>
      <c r="C80" s="104"/>
      <c r="D80" s="104"/>
      <c r="E80" s="104"/>
      <c r="F80" s="105"/>
      <c r="G80" s="77">
        <v>2</v>
      </c>
      <c r="H80" s="78">
        <v>346.55</v>
      </c>
    </row>
    <row r="81" spans="1:9" s="76" customFormat="1" x14ac:dyDescent="0.2">
      <c r="A81" s="103" t="s">
        <v>56</v>
      </c>
      <c r="B81" s="104"/>
      <c r="C81" s="104"/>
      <c r="D81" s="104"/>
      <c r="E81" s="104"/>
      <c r="F81" s="105"/>
      <c r="G81" s="77">
        <v>7</v>
      </c>
      <c r="H81" s="78">
        <v>741.74</v>
      </c>
    </row>
    <row r="82" spans="1:9" s="76" customFormat="1" x14ac:dyDescent="0.2">
      <c r="A82" s="103" t="s">
        <v>40</v>
      </c>
      <c r="B82" s="104"/>
      <c r="C82" s="104"/>
      <c r="D82" s="104"/>
      <c r="E82" s="104"/>
      <c r="F82" s="105"/>
      <c r="G82" s="77">
        <v>1074</v>
      </c>
      <c r="H82" s="78">
        <v>169194.88</v>
      </c>
    </row>
    <row r="83" spans="1:9" s="76" customFormat="1" x14ac:dyDescent="0.2">
      <c r="A83" s="103" t="s">
        <v>41</v>
      </c>
      <c r="B83" s="104"/>
      <c r="C83" s="104"/>
      <c r="D83" s="104"/>
      <c r="E83" s="104"/>
      <c r="F83" s="105"/>
      <c r="G83" s="77">
        <v>23</v>
      </c>
      <c r="H83" s="78">
        <v>3390.54</v>
      </c>
    </row>
    <row r="84" spans="1:9" s="76" customFormat="1" x14ac:dyDescent="0.2">
      <c r="A84" s="103" t="s">
        <v>42</v>
      </c>
      <c r="B84" s="104"/>
      <c r="C84" s="104"/>
      <c r="D84" s="104"/>
      <c r="E84" s="104"/>
      <c r="F84" s="105"/>
      <c r="G84" s="77">
        <v>4284</v>
      </c>
      <c r="H84" s="78">
        <v>358826.01</v>
      </c>
    </row>
    <row r="85" spans="1:9" s="76" customFormat="1" x14ac:dyDescent="0.2">
      <c r="A85" s="103" t="s">
        <v>57</v>
      </c>
      <c r="B85" s="104"/>
      <c r="C85" s="104"/>
      <c r="D85" s="104"/>
      <c r="E85" s="104"/>
      <c r="F85" s="105"/>
      <c r="G85" s="77">
        <v>11</v>
      </c>
      <c r="H85" s="78">
        <v>1667.16</v>
      </c>
    </row>
    <row r="86" spans="1:9" s="76" customFormat="1" x14ac:dyDescent="0.2">
      <c r="A86" s="103" t="s">
        <v>58</v>
      </c>
      <c r="B86" s="104"/>
      <c r="C86" s="104"/>
      <c r="D86" s="104"/>
      <c r="E86" s="104"/>
      <c r="F86" s="105"/>
      <c r="G86" s="77">
        <v>1</v>
      </c>
      <c r="H86" s="78">
        <v>34.67</v>
      </c>
    </row>
    <row r="87" spans="1:9" s="76" customFormat="1" x14ac:dyDescent="0.2">
      <c r="A87" s="103" t="s">
        <v>59</v>
      </c>
      <c r="B87" s="104"/>
      <c r="C87" s="104"/>
      <c r="D87" s="104"/>
      <c r="E87" s="104"/>
      <c r="F87" s="105"/>
      <c r="G87" s="77">
        <v>22</v>
      </c>
      <c r="H87" s="78">
        <v>3447.5</v>
      </c>
    </row>
    <row r="88" spans="1:9" s="76" customFormat="1" x14ac:dyDescent="0.2">
      <c r="A88" s="103" t="s">
        <v>60</v>
      </c>
      <c r="B88" s="104"/>
      <c r="C88" s="104"/>
      <c r="D88" s="104"/>
      <c r="E88" s="104"/>
      <c r="F88" s="105"/>
      <c r="G88" s="77">
        <v>30</v>
      </c>
      <c r="H88" s="78">
        <v>1788.82</v>
      </c>
    </row>
    <row r="89" spans="1:9" ht="15" customHeight="1" x14ac:dyDescent="0.2">
      <c r="A89" s="27"/>
      <c r="B89" s="27"/>
      <c r="C89" s="27"/>
      <c r="D89" s="27"/>
      <c r="E89" s="27"/>
      <c r="F89" s="27"/>
      <c r="G89" s="27"/>
      <c r="H89" s="28"/>
    </row>
    <row r="90" spans="1:9" s="6" customFormat="1" ht="15" customHeight="1" x14ac:dyDescent="0.2">
      <c r="A90" s="121" t="s">
        <v>8</v>
      </c>
      <c r="B90" s="121"/>
      <c r="C90" s="121"/>
      <c r="D90" s="121"/>
      <c r="E90" s="121"/>
      <c r="F90" s="121"/>
      <c r="G90" s="121"/>
      <c r="H90" s="19">
        <f>SUM(H34+H61)</f>
        <v>-1867666</v>
      </c>
    </row>
    <row r="91" spans="1:9" s="6" customFormat="1" ht="15" customHeight="1" x14ac:dyDescent="0.2">
      <c r="A91" s="31"/>
      <c r="B91" s="31"/>
      <c r="C91" s="31"/>
      <c r="D91" s="31"/>
      <c r="E91" s="31"/>
      <c r="F91" s="31"/>
      <c r="G91" s="31"/>
      <c r="H91" s="28"/>
    </row>
    <row r="92" spans="1:9" s="6" customFormat="1" ht="15" customHeight="1" x14ac:dyDescent="0.2">
      <c r="A92" s="31"/>
      <c r="B92" s="31"/>
      <c r="C92" s="31"/>
      <c r="D92" s="31"/>
      <c r="E92" s="31"/>
      <c r="F92" s="31"/>
      <c r="G92" s="31"/>
      <c r="H92" s="71"/>
    </row>
    <row r="93" spans="1:9" ht="33" customHeight="1" x14ac:dyDescent="0.2">
      <c r="A93" s="116" t="s">
        <v>23</v>
      </c>
      <c r="B93" s="116"/>
      <c r="C93" s="116"/>
      <c r="D93" s="116"/>
      <c r="E93" s="116"/>
      <c r="F93" s="116"/>
      <c r="G93" s="116"/>
      <c r="H93" s="116"/>
    </row>
    <row r="94" spans="1:9" ht="76.5" x14ac:dyDescent="0.2">
      <c r="A94" s="11" t="s">
        <v>5</v>
      </c>
      <c r="B94" s="11" t="s">
        <v>10</v>
      </c>
      <c r="C94" s="11" t="s">
        <v>19</v>
      </c>
      <c r="D94" s="11" t="s">
        <v>20</v>
      </c>
      <c r="E94" s="11" t="s">
        <v>11</v>
      </c>
      <c r="F94" s="11" t="s">
        <v>6</v>
      </c>
      <c r="G94" s="11" t="s">
        <v>12</v>
      </c>
      <c r="H94" s="11" t="s">
        <v>13</v>
      </c>
      <c r="I94" s="11" t="s">
        <v>76</v>
      </c>
    </row>
    <row r="95" spans="1:9" x14ac:dyDescent="0.2">
      <c r="A95" s="122" t="s">
        <v>26</v>
      </c>
      <c r="B95" s="123"/>
      <c r="C95" s="123"/>
      <c r="D95" s="123"/>
      <c r="E95" s="123"/>
      <c r="F95" s="123"/>
      <c r="G95" s="123"/>
      <c r="H95" s="124"/>
    </row>
    <row r="96" spans="1:9" ht="102" x14ac:dyDescent="0.2">
      <c r="A96" s="18" t="s">
        <v>81</v>
      </c>
      <c r="B96" s="13">
        <v>552353</v>
      </c>
      <c r="C96" s="13">
        <v>99739.139999999985</v>
      </c>
      <c r="D96" s="13">
        <v>51063</v>
      </c>
      <c r="E96" s="13">
        <v>150802</v>
      </c>
      <c r="F96" s="22">
        <f>ROUND((E96/B96)*100,1)</f>
        <v>27.3</v>
      </c>
      <c r="G96" s="13">
        <f>B96-E96</f>
        <v>401551</v>
      </c>
      <c r="H96" s="15">
        <v>285792</v>
      </c>
      <c r="I96" s="12" t="s">
        <v>94</v>
      </c>
    </row>
    <row r="97" spans="1:9" x14ac:dyDescent="0.2">
      <c r="A97" s="121" t="s">
        <v>0</v>
      </c>
      <c r="B97" s="121"/>
      <c r="C97" s="121"/>
      <c r="D97" s="121"/>
      <c r="E97" s="121"/>
      <c r="F97" s="121"/>
      <c r="G97" s="16">
        <f>G96</f>
        <v>401551</v>
      </c>
      <c r="H97" s="16">
        <f>H96</f>
        <v>285792</v>
      </c>
    </row>
    <row r="98" spans="1:9" ht="77.25" customHeight="1" x14ac:dyDescent="0.2">
      <c r="A98" s="127" t="s">
        <v>99</v>
      </c>
      <c r="B98" s="128"/>
      <c r="C98" s="128"/>
      <c r="D98" s="128"/>
      <c r="E98" s="128"/>
      <c r="F98" s="128"/>
      <c r="G98" s="128"/>
      <c r="H98" s="128"/>
      <c r="I98" s="128"/>
    </row>
    <row r="99" spans="1:9" ht="140.25" x14ac:dyDescent="0.2">
      <c r="A99" s="18" t="s">
        <v>82</v>
      </c>
      <c r="B99" s="13">
        <v>6762991</v>
      </c>
      <c r="C99" s="13">
        <v>2253760</v>
      </c>
      <c r="D99" s="13">
        <v>3155264</v>
      </c>
      <c r="E99" s="13">
        <f>SUM(C99:D99)</f>
        <v>5409024</v>
      </c>
      <c r="F99" s="22">
        <f>ROUND((E99/B99)*100,1)</f>
        <v>80</v>
      </c>
      <c r="G99" s="13">
        <f>B99-E99</f>
        <v>1353967</v>
      </c>
      <c r="H99" s="15">
        <f>+G99</f>
        <v>1353967</v>
      </c>
      <c r="I99" s="12" t="s">
        <v>91</v>
      </c>
    </row>
    <row r="100" spans="1:9" x14ac:dyDescent="0.2">
      <c r="A100" s="121" t="s">
        <v>0</v>
      </c>
      <c r="B100" s="121"/>
      <c r="C100" s="121"/>
      <c r="D100" s="121"/>
      <c r="E100" s="121"/>
      <c r="F100" s="121"/>
      <c r="G100" s="16">
        <f>G99</f>
        <v>1353967</v>
      </c>
      <c r="H100" s="16">
        <f>H99</f>
        <v>1353967</v>
      </c>
    </row>
    <row r="101" spans="1:9" x14ac:dyDescent="0.2">
      <c r="A101" s="31"/>
      <c r="B101" s="31"/>
      <c r="C101" s="31"/>
      <c r="D101" s="31"/>
      <c r="E101" s="31"/>
      <c r="F101" s="31"/>
      <c r="G101" s="30"/>
      <c r="H101" s="30"/>
    </row>
    <row r="102" spans="1:9" ht="15" customHeight="1" x14ac:dyDescent="0.2">
      <c r="A102" s="121" t="s">
        <v>8</v>
      </c>
      <c r="B102" s="121"/>
      <c r="C102" s="121"/>
      <c r="D102" s="121"/>
      <c r="E102" s="121"/>
      <c r="F102" s="121"/>
      <c r="G102" s="121"/>
      <c r="H102" s="19">
        <f>SUM(H100+H97)</f>
        <v>1639759</v>
      </c>
    </row>
    <row r="103" spans="1:9" ht="15" customHeight="1" x14ac:dyDescent="0.2">
      <c r="A103" s="20"/>
      <c r="B103" s="21"/>
      <c r="C103" s="21"/>
      <c r="D103" s="21"/>
      <c r="E103" s="21"/>
      <c r="F103" s="21"/>
      <c r="G103" s="21"/>
      <c r="H103" s="23"/>
    </row>
    <row r="104" spans="1:9" ht="15" customHeight="1" x14ac:dyDescent="0.2">
      <c r="A104" s="126" t="s">
        <v>86</v>
      </c>
      <c r="B104" s="126"/>
      <c r="C104" s="126"/>
      <c r="D104" s="126"/>
      <c r="E104" s="126"/>
      <c r="F104" s="126"/>
      <c r="G104" s="126"/>
      <c r="H104" s="126"/>
    </row>
    <row r="105" spans="1:9" ht="76.5" x14ac:dyDescent="0.2">
      <c r="A105" s="11" t="s">
        <v>5</v>
      </c>
      <c r="B105" s="11" t="s">
        <v>10</v>
      </c>
      <c r="C105" s="11" t="s">
        <v>19</v>
      </c>
      <c r="D105" s="11" t="s">
        <v>20</v>
      </c>
      <c r="E105" s="11" t="s">
        <v>11</v>
      </c>
      <c r="F105" s="11" t="s">
        <v>6</v>
      </c>
      <c r="G105" s="11" t="s">
        <v>12</v>
      </c>
      <c r="H105" s="11" t="s">
        <v>13</v>
      </c>
      <c r="I105" s="11" t="s">
        <v>76</v>
      </c>
    </row>
    <row r="106" spans="1:9" ht="206.25" customHeight="1" x14ac:dyDescent="0.2">
      <c r="A106" s="18" t="s">
        <v>83</v>
      </c>
      <c r="B106" s="13">
        <v>618074</v>
      </c>
      <c r="C106" s="13">
        <v>655153.79</v>
      </c>
      <c r="D106" s="13">
        <v>327577</v>
      </c>
      <c r="E106" s="13">
        <v>982730.68500000006</v>
      </c>
      <c r="F106" s="22">
        <f>ROUND((E106/B106)*100,1)</f>
        <v>159</v>
      </c>
      <c r="G106" s="13">
        <f>B106-E106</f>
        <v>-364656.68500000006</v>
      </c>
      <c r="H106" s="15">
        <v>-285792</v>
      </c>
      <c r="I106" s="70" t="s">
        <v>88</v>
      </c>
    </row>
    <row r="107" spans="1:9" x14ac:dyDescent="0.2">
      <c r="A107" s="117" t="s">
        <v>14</v>
      </c>
      <c r="B107" s="118"/>
      <c r="C107" s="118"/>
      <c r="D107" s="118"/>
      <c r="E107" s="118"/>
      <c r="F107" s="118"/>
      <c r="G107" s="119"/>
      <c r="H107" s="24">
        <f>SUM(H106:H106)</f>
        <v>-285792</v>
      </c>
    </row>
    <row r="108" spans="1:9" x14ac:dyDescent="0.2">
      <c r="A108" s="36"/>
      <c r="B108" s="32"/>
      <c r="C108" s="32"/>
      <c r="D108" s="32"/>
      <c r="E108" s="32"/>
      <c r="F108" s="32"/>
      <c r="G108" s="32"/>
      <c r="H108" s="37"/>
    </row>
    <row r="109" spans="1:9" s="6" customFormat="1" ht="15" customHeight="1" x14ac:dyDescent="0.2">
      <c r="A109" s="115" t="s">
        <v>33</v>
      </c>
      <c r="B109" s="115"/>
      <c r="C109" s="115"/>
      <c r="D109" s="115"/>
      <c r="E109" s="115"/>
      <c r="F109" s="115"/>
      <c r="G109" s="115"/>
      <c r="H109" s="115"/>
    </row>
    <row r="110" spans="1:9" ht="15" customHeight="1" x14ac:dyDescent="0.2">
      <c r="A110" s="34"/>
      <c r="B110" s="34"/>
      <c r="C110" s="34"/>
      <c r="D110" s="34"/>
      <c r="E110" s="34"/>
      <c r="F110" s="34"/>
      <c r="G110" s="34"/>
      <c r="H110" s="35"/>
    </row>
    <row r="111" spans="1:9" ht="15" customHeight="1" x14ac:dyDescent="0.2">
      <c r="A111" s="106" t="s">
        <v>32</v>
      </c>
      <c r="B111" s="106"/>
      <c r="C111" s="106"/>
      <c r="D111" s="106"/>
      <c r="E111" s="106"/>
      <c r="F111" s="106"/>
      <c r="G111" s="106" t="s">
        <v>36</v>
      </c>
      <c r="H111" s="106"/>
    </row>
    <row r="112" spans="1:9" x14ac:dyDescent="0.2">
      <c r="A112" s="107" t="s">
        <v>24</v>
      </c>
      <c r="B112" s="107"/>
      <c r="C112" s="107"/>
      <c r="D112" s="107"/>
      <c r="E112" s="107"/>
      <c r="F112" s="107"/>
      <c r="G112" s="108">
        <v>7</v>
      </c>
      <c r="H112" s="108"/>
    </row>
    <row r="113" spans="1:9" s="6" customFormat="1" x14ac:dyDescent="0.2">
      <c r="A113" s="109" t="s">
        <v>34</v>
      </c>
      <c r="B113" s="110"/>
      <c r="C113" s="110"/>
      <c r="D113" s="110"/>
      <c r="E113" s="110"/>
      <c r="F113" s="111"/>
      <c r="G113" s="112">
        <f>SUM(G112:H112)</f>
        <v>7</v>
      </c>
      <c r="H113" s="113"/>
    </row>
    <row r="114" spans="1:9" x14ac:dyDescent="0.2">
      <c r="A114" s="17"/>
      <c r="B114" s="25"/>
      <c r="C114" s="25"/>
      <c r="D114" s="25"/>
      <c r="E114" s="25"/>
      <c r="F114" s="26"/>
      <c r="G114" s="25"/>
      <c r="H114" s="5"/>
    </row>
    <row r="115" spans="1:9" s="6" customFormat="1" ht="30.75" customHeight="1" x14ac:dyDescent="0.2">
      <c r="A115" s="107" t="s">
        <v>84</v>
      </c>
      <c r="B115" s="107"/>
      <c r="C115" s="107"/>
      <c r="D115" s="107"/>
      <c r="E115" s="107"/>
      <c r="F115" s="107"/>
      <c r="G115" s="107"/>
      <c r="H115" s="107"/>
    </row>
    <row r="116" spans="1:9" s="6" customFormat="1" ht="191.25" x14ac:dyDescent="0.2">
      <c r="A116" s="18" t="s">
        <v>93</v>
      </c>
      <c r="B116" s="13">
        <v>926593</v>
      </c>
      <c r="C116" s="13">
        <v>1970285</v>
      </c>
      <c r="D116" s="13">
        <v>985143</v>
      </c>
      <c r="E116" s="13">
        <f>SUM(C116:D116)</f>
        <v>2955428</v>
      </c>
      <c r="F116" s="22">
        <f>ROUND((E116/B116)*100,1)</f>
        <v>319</v>
      </c>
      <c r="G116" s="13">
        <f>SUM(B116-E116)</f>
        <v>-2028835</v>
      </c>
      <c r="H116" s="13">
        <v>-1353967</v>
      </c>
      <c r="I116" s="12" t="s">
        <v>87</v>
      </c>
    </row>
    <row r="117" spans="1:9" ht="15" customHeight="1" x14ac:dyDescent="0.2">
      <c r="A117" s="117" t="s">
        <v>14</v>
      </c>
      <c r="B117" s="118"/>
      <c r="C117" s="118"/>
      <c r="D117" s="118"/>
      <c r="E117" s="118"/>
      <c r="F117" s="118"/>
      <c r="G117" s="119"/>
      <c r="H117" s="19">
        <f>SUM(H116)</f>
        <v>-1353967</v>
      </c>
    </row>
    <row r="118" spans="1:9" ht="15" customHeight="1" x14ac:dyDescent="0.2">
      <c r="A118" s="27"/>
      <c r="B118" s="27"/>
      <c r="C118" s="27"/>
      <c r="D118" s="27"/>
      <c r="E118" s="27"/>
      <c r="F118" s="27"/>
      <c r="G118" s="27"/>
      <c r="H118" s="28"/>
    </row>
    <row r="119" spans="1:9" ht="15" customHeight="1" x14ac:dyDescent="0.2">
      <c r="A119" s="106" t="s">
        <v>32</v>
      </c>
      <c r="B119" s="106"/>
      <c r="C119" s="106"/>
      <c r="D119" s="106"/>
      <c r="E119" s="106"/>
      <c r="F119" s="106"/>
      <c r="G119" s="106" t="s">
        <v>35</v>
      </c>
      <c r="H119" s="106"/>
    </row>
    <row r="120" spans="1:9" ht="30" customHeight="1" x14ac:dyDescent="0.2">
      <c r="A120" s="107" t="s">
        <v>68</v>
      </c>
      <c r="B120" s="107"/>
      <c r="C120" s="107"/>
      <c r="D120" s="107"/>
      <c r="E120" s="107"/>
      <c r="F120" s="107"/>
      <c r="G120" s="108">
        <v>33614</v>
      </c>
      <c r="H120" s="108"/>
    </row>
    <row r="121" spans="1:9" s="6" customFormat="1" x14ac:dyDescent="0.2">
      <c r="A121" s="109" t="s">
        <v>34</v>
      </c>
      <c r="B121" s="110"/>
      <c r="C121" s="110"/>
      <c r="D121" s="110"/>
      <c r="E121" s="110"/>
      <c r="F121" s="111"/>
      <c r="G121" s="112">
        <f>SUM(G120:H120)</f>
        <v>33614</v>
      </c>
      <c r="H121" s="113"/>
    </row>
    <row r="122" spans="1:9" ht="15" customHeight="1" x14ac:dyDescent="0.2">
      <c r="A122" s="27"/>
      <c r="B122" s="27"/>
      <c r="C122" s="27"/>
      <c r="D122" s="27"/>
      <c r="E122" s="27"/>
      <c r="F122" s="27"/>
      <c r="G122" s="27"/>
      <c r="H122" s="28"/>
    </row>
    <row r="123" spans="1:9" ht="15" customHeight="1" x14ac:dyDescent="0.2">
      <c r="A123" s="121" t="s">
        <v>8</v>
      </c>
      <c r="B123" s="121"/>
      <c r="C123" s="121"/>
      <c r="D123" s="121"/>
      <c r="E123" s="121"/>
      <c r="F123" s="121"/>
      <c r="G123" s="121"/>
      <c r="H123" s="19">
        <f>SUM(H117)+H107</f>
        <v>-1639759</v>
      </c>
      <c r="I123" s="38"/>
    </row>
    <row r="124" spans="1:9" ht="15" customHeight="1" x14ac:dyDescent="0.2">
      <c r="A124" s="31"/>
      <c r="B124" s="31"/>
      <c r="C124" s="31"/>
      <c r="D124" s="31"/>
      <c r="E124" s="31"/>
      <c r="F124" s="31"/>
      <c r="G124" s="31"/>
      <c r="H124" s="28"/>
    </row>
    <row r="125" spans="1:9" ht="15" customHeight="1" x14ac:dyDescent="0.2">
      <c r="A125" s="27"/>
      <c r="B125" s="27"/>
      <c r="C125" s="27"/>
      <c r="D125" s="27"/>
      <c r="E125" s="27"/>
      <c r="F125" s="27"/>
      <c r="G125" s="27"/>
      <c r="H125" s="71"/>
    </row>
    <row r="126" spans="1:9" ht="26.1" customHeight="1" x14ac:dyDescent="0.2">
      <c r="A126" s="129" t="s">
        <v>25</v>
      </c>
      <c r="B126" s="129"/>
      <c r="C126" s="129"/>
      <c r="D126" s="129"/>
      <c r="E126" s="129"/>
      <c r="F126" s="129"/>
      <c r="G126" s="129"/>
      <c r="H126" s="129"/>
    </row>
    <row r="127" spans="1:9" ht="76.5" x14ac:dyDescent="0.2">
      <c r="A127" s="11" t="s">
        <v>5</v>
      </c>
      <c r="B127" s="11" t="s">
        <v>10</v>
      </c>
      <c r="C127" s="11" t="s">
        <v>19</v>
      </c>
      <c r="D127" s="11" t="s">
        <v>20</v>
      </c>
      <c r="E127" s="11" t="s">
        <v>11</v>
      </c>
      <c r="F127" s="11" t="s">
        <v>6</v>
      </c>
      <c r="G127" s="11" t="s">
        <v>12</v>
      </c>
      <c r="H127" s="11" t="s">
        <v>13</v>
      </c>
      <c r="I127" s="11" t="s">
        <v>76</v>
      </c>
    </row>
    <row r="128" spans="1:9" x14ac:dyDescent="0.2">
      <c r="A128" s="122" t="s">
        <v>9</v>
      </c>
      <c r="B128" s="123"/>
      <c r="C128" s="123"/>
      <c r="D128" s="123"/>
      <c r="E128" s="123"/>
      <c r="F128" s="123"/>
      <c r="G128" s="123"/>
      <c r="H128" s="124"/>
    </row>
    <row r="129" spans="1:9" ht="102" customHeight="1" x14ac:dyDescent="0.2">
      <c r="A129" s="18" t="s">
        <v>92</v>
      </c>
      <c r="B129" s="13">
        <v>552353</v>
      </c>
      <c r="C129" s="13">
        <v>99739.139999999985</v>
      </c>
      <c r="D129" s="13">
        <v>51063</v>
      </c>
      <c r="E129" s="13">
        <v>150802</v>
      </c>
      <c r="F129" s="22">
        <f>ROUND((E129/B129)*100,1)</f>
        <v>27.3</v>
      </c>
      <c r="G129" s="13">
        <f>B129-E129</f>
        <v>401551</v>
      </c>
      <c r="H129" s="15">
        <v>115759</v>
      </c>
      <c r="I129" s="82" t="s">
        <v>90</v>
      </c>
    </row>
    <row r="130" spans="1:9" x14ac:dyDescent="0.2">
      <c r="A130" s="121" t="s">
        <v>0</v>
      </c>
      <c r="B130" s="121"/>
      <c r="C130" s="121"/>
      <c r="D130" s="121"/>
      <c r="E130" s="121"/>
      <c r="F130" s="121"/>
      <c r="G130" s="16">
        <f>G129</f>
        <v>401551</v>
      </c>
      <c r="H130" s="16">
        <f>H129</f>
        <v>115759</v>
      </c>
    </row>
    <row r="131" spans="1:9" ht="81" customHeight="1" x14ac:dyDescent="0.2">
      <c r="A131" s="120" t="s">
        <v>99</v>
      </c>
      <c r="B131" s="120"/>
      <c r="C131" s="120"/>
      <c r="D131" s="120"/>
      <c r="E131" s="120"/>
      <c r="F131" s="120"/>
      <c r="G131" s="120"/>
      <c r="H131" s="120"/>
      <c r="I131" s="120"/>
    </row>
    <row r="132" spans="1:9" x14ac:dyDescent="0.2">
      <c r="A132" s="126" t="s">
        <v>85</v>
      </c>
      <c r="B132" s="126"/>
      <c r="C132" s="126"/>
      <c r="D132" s="126"/>
      <c r="E132" s="126"/>
      <c r="F132" s="126"/>
      <c r="G132" s="126"/>
      <c r="H132" s="126"/>
    </row>
    <row r="133" spans="1:9" ht="76.5" x14ac:dyDescent="0.2">
      <c r="A133" s="11" t="s">
        <v>5</v>
      </c>
      <c r="B133" s="11" t="s">
        <v>10</v>
      </c>
      <c r="C133" s="11" t="s">
        <v>19</v>
      </c>
      <c r="D133" s="11" t="s">
        <v>20</v>
      </c>
      <c r="E133" s="11" t="s">
        <v>11</v>
      </c>
      <c r="F133" s="11" t="s">
        <v>6</v>
      </c>
      <c r="G133" s="11" t="s">
        <v>12</v>
      </c>
      <c r="H133" s="11" t="s">
        <v>13</v>
      </c>
      <c r="I133" s="11" t="s">
        <v>76</v>
      </c>
    </row>
    <row r="134" spans="1:9" s="6" customFormat="1" ht="242.25" x14ac:dyDescent="0.2">
      <c r="A134" s="18" t="s">
        <v>73</v>
      </c>
      <c r="B134" s="13">
        <v>424072</v>
      </c>
      <c r="C134" s="13">
        <v>511510</v>
      </c>
      <c r="D134" s="13">
        <v>255755</v>
      </c>
      <c r="E134" s="13">
        <v>767265</v>
      </c>
      <c r="F134" s="14">
        <f>ROUND((E134/B134)*100,1)</f>
        <v>180.9</v>
      </c>
      <c r="G134" s="13">
        <f>SUM(B134-E134)</f>
        <v>-343193</v>
      </c>
      <c r="H134" s="15">
        <v>-115759</v>
      </c>
      <c r="I134" s="12" t="s">
        <v>80</v>
      </c>
    </row>
    <row r="135" spans="1:9" ht="15" customHeight="1" x14ac:dyDescent="0.2">
      <c r="A135" s="117" t="s">
        <v>14</v>
      </c>
      <c r="B135" s="118"/>
      <c r="C135" s="118"/>
      <c r="D135" s="118"/>
      <c r="E135" s="118"/>
      <c r="F135" s="118"/>
      <c r="G135" s="119"/>
      <c r="H135" s="19">
        <f>SUM(H134)</f>
        <v>-115759</v>
      </c>
    </row>
    <row r="137" spans="1:9" s="6" customFormat="1" ht="15" customHeight="1" x14ac:dyDescent="0.2">
      <c r="A137" s="115" t="s">
        <v>33</v>
      </c>
      <c r="B137" s="115"/>
      <c r="C137" s="115"/>
      <c r="D137" s="115"/>
      <c r="E137" s="115"/>
      <c r="F137" s="115"/>
      <c r="G137" s="115"/>
      <c r="H137" s="115"/>
    </row>
    <row r="138" spans="1:9" ht="15" customHeight="1" x14ac:dyDescent="0.2">
      <c r="A138" s="34"/>
      <c r="B138" s="34"/>
      <c r="C138" s="34"/>
      <c r="D138" s="34"/>
      <c r="E138" s="34"/>
      <c r="F138" s="34"/>
      <c r="G138" s="34"/>
      <c r="H138" s="35"/>
    </row>
    <row r="139" spans="1:9" ht="25.5" x14ac:dyDescent="0.2">
      <c r="A139" s="106" t="s">
        <v>32</v>
      </c>
      <c r="B139" s="106"/>
      <c r="C139" s="106"/>
      <c r="D139" s="106"/>
      <c r="E139" s="106"/>
      <c r="F139" s="106"/>
      <c r="G139" s="11" t="s">
        <v>31</v>
      </c>
      <c r="H139" s="11" t="s">
        <v>43</v>
      </c>
    </row>
    <row r="140" spans="1:9" s="6" customFormat="1" ht="28.5" customHeight="1" x14ac:dyDescent="0.2">
      <c r="A140" s="114" t="s">
        <v>30</v>
      </c>
      <c r="B140" s="114"/>
      <c r="C140" s="114"/>
      <c r="D140" s="114"/>
      <c r="E140" s="114"/>
      <c r="F140" s="114"/>
      <c r="G140" s="19">
        <f>SUM(G142:G146)</f>
        <v>1893.6607579315382</v>
      </c>
      <c r="H140" s="79">
        <f>SUM(H142:H146)</f>
        <v>115759.00000000001</v>
      </c>
    </row>
    <row r="141" spans="1:9" s="6" customFormat="1" x14ac:dyDescent="0.2">
      <c r="A141" s="100" t="s">
        <v>45</v>
      </c>
      <c r="B141" s="101"/>
      <c r="C141" s="101"/>
      <c r="D141" s="101"/>
      <c r="E141" s="101"/>
      <c r="F141" s="101"/>
      <c r="G141" s="101"/>
      <c r="H141" s="102"/>
    </row>
    <row r="142" spans="1:9" s="76" customFormat="1" x14ac:dyDescent="0.2">
      <c r="A142" s="100" t="s">
        <v>38</v>
      </c>
      <c r="B142" s="101"/>
      <c r="C142" s="101"/>
      <c r="D142" s="101"/>
      <c r="E142" s="101"/>
      <c r="F142" s="102"/>
      <c r="G142" s="77">
        <v>495</v>
      </c>
      <c r="H142" s="83">
        <v>28283.24</v>
      </c>
    </row>
    <row r="143" spans="1:9" s="76" customFormat="1" x14ac:dyDescent="0.2">
      <c r="A143" s="100" t="s">
        <v>39</v>
      </c>
      <c r="B143" s="101"/>
      <c r="C143" s="101"/>
      <c r="D143" s="101"/>
      <c r="E143" s="101"/>
      <c r="F143" s="102"/>
      <c r="G143" s="77">
        <v>469</v>
      </c>
      <c r="H143" s="83">
        <v>30624.01</v>
      </c>
    </row>
    <row r="144" spans="1:9" s="76" customFormat="1" x14ac:dyDescent="0.2">
      <c r="A144" s="100" t="s">
        <v>40</v>
      </c>
      <c r="B144" s="101"/>
      <c r="C144" s="101"/>
      <c r="D144" s="101"/>
      <c r="E144" s="101"/>
      <c r="F144" s="102"/>
      <c r="G144" s="77">
        <v>750</v>
      </c>
      <c r="H144" s="83">
        <v>47467.48</v>
      </c>
    </row>
    <row r="145" spans="1:9" s="76" customFormat="1" x14ac:dyDescent="0.2">
      <c r="A145" s="100" t="s">
        <v>41</v>
      </c>
      <c r="B145" s="101"/>
      <c r="C145" s="101"/>
      <c r="D145" s="101"/>
      <c r="E145" s="101"/>
      <c r="F145" s="102"/>
      <c r="G145" s="77">
        <v>1</v>
      </c>
      <c r="H145" s="83">
        <v>86.02</v>
      </c>
    </row>
    <row r="146" spans="1:9" s="76" customFormat="1" x14ac:dyDescent="0.2">
      <c r="A146" s="100" t="s">
        <v>42</v>
      </c>
      <c r="B146" s="101"/>
      <c r="C146" s="101"/>
      <c r="D146" s="101"/>
      <c r="E146" s="101"/>
      <c r="F146" s="102"/>
      <c r="G146" s="77">
        <v>178.66075793153823</v>
      </c>
      <c r="H146" s="83">
        <v>9298.25</v>
      </c>
    </row>
    <row r="148" spans="1:9" x14ac:dyDescent="0.2">
      <c r="G148" s="38"/>
    </row>
    <row r="149" spans="1:9" ht="40.5" customHeight="1" x14ac:dyDescent="0.2">
      <c r="A149" s="99" t="s">
        <v>69</v>
      </c>
      <c r="B149" s="99"/>
      <c r="C149" s="99"/>
      <c r="D149" s="99"/>
      <c r="E149" s="99"/>
      <c r="F149" s="99"/>
      <c r="G149" s="99"/>
      <c r="H149" s="99"/>
      <c r="I149" s="99"/>
    </row>
  </sheetData>
  <mergeCells count="109">
    <mergeCell ref="A98:I98"/>
    <mergeCell ref="A131:I131"/>
    <mergeCell ref="A145:F145"/>
    <mergeCell ref="A146:F146"/>
    <mergeCell ref="A115:H115"/>
    <mergeCell ref="A126:H126"/>
    <mergeCell ref="A128:H128"/>
    <mergeCell ref="A130:F130"/>
    <mergeCell ref="A112:F112"/>
    <mergeCell ref="G112:H112"/>
    <mergeCell ref="A113:F113"/>
    <mergeCell ref="G113:H113"/>
    <mergeCell ref="A123:G123"/>
    <mergeCell ref="A100:F100"/>
    <mergeCell ref="A104:H104"/>
    <mergeCell ref="A102:G102"/>
    <mergeCell ref="A144:F144"/>
    <mergeCell ref="A109:H109"/>
    <mergeCell ref="A111:F111"/>
    <mergeCell ref="A135:G135"/>
    <mergeCell ref="A132:H132"/>
    <mergeCell ref="A3:H3"/>
    <mergeCell ref="A25:H25"/>
    <mergeCell ref="A27:F27"/>
    <mergeCell ref="A34:G34"/>
    <mergeCell ref="A7:G7"/>
    <mergeCell ref="A9:G9"/>
    <mergeCell ref="A14:G14"/>
    <mergeCell ref="A11:H11"/>
    <mergeCell ref="A18:F18"/>
    <mergeCell ref="G18:H18"/>
    <mergeCell ref="A19:F19"/>
    <mergeCell ref="A23:H23"/>
    <mergeCell ref="A29:H29"/>
    <mergeCell ref="A16:H16"/>
    <mergeCell ref="A20:F20"/>
    <mergeCell ref="G20:H20"/>
    <mergeCell ref="A8:I8"/>
    <mergeCell ref="A46:F46"/>
    <mergeCell ref="A90:G90"/>
    <mergeCell ref="A39:F39"/>
    <mergeCell ref="A47:F47"/>
    <mergeCell ref="A50:F50"/>
    <mergeCell ref="A54:F54"/>
    <mergeCell ref="A63:H63"/>
    <mergeCell ref="A65:F65"/>
    <mergeCell ref="A66:F66"/>
    <mergeCell ref="A49:F49"/>
    <mergeCell ref="A52:F52"/>
    <mergeCell ref="A77:F77"/>
    <mergeCell ref="A78:F78"/>
    <mergeCell ref="A79:F79"/>
    <mergeCell ref="A80:F80"/>
    <mergeCell ref="A81:F81"/>
    <mergeCell ref="A72:F72"/>
    <mergeCell ref="A73:F73"/>
    <mergeCell ref="A74:F74"/>
    <mergeCell ref="A75:F75"/>
    <mergeCell ref="A76:F76"/>
    <mergeCell ref="A87:F87"/>
    <mergeCell ref="A88:F88"/>
    <mergeCell ref="G19:H19"/>
    <mergeCell ref="A67:H67"/>
    <mergeCell ref="A68:F68"/>
    <mergeCell ref="A69:F69"/>
    <mergeCell ref="A70:F70"/>
    <mergeCell ref="A71:F71"/>
    <mergeCell ref="A53:F53"/>
    <mergeCell ref="A56:F56"/>
    <mergeCell ref="A40:H40"/>
    <mergeCell ref="A48:H48"/>
    <mergeCell ref="A51:H51"/>
    <mergeCell ref="A55:H55"/>
    <mergeCell ref="A38:F38"/>
    <mergeCell ref="A36:H36"/>
    <mergeCell ref="A57:F57"/>
    <mergeCell ref="A59:H59"/>
    <mergeCell ref="A61:G61"/>
    <mergeCell ref="A41:F41"/>
    <mergeCell ref="A42:F42"/>
    <mergeCell ref="A43:F43"/>
    <mergeCell ref="A44:F44"/>
    <mergeCell ref="A30:A33"/>
    <mergeCell ref="A28:I28"/>
    <mergeCell ref="A45:F45"/>
    <mergeCell ref="A149:I149"/>
    <mergeCell ref="A141:H141"/>
    <mergeCell ref="A142:F142"/>
    <mergeCell ref="A143:F143"/>
    <mergeCell ref="A82:F82"/>
    <mergeCell ref="A83:F83"/>
    <mergeCell ref="A84:F84"/>
    <mergeCell ref="A85:F85"/>
    <mergeCell ref="A86:F86"/>
    <mergeCell ref="A119:F119"/>
    <mergeCell ref="G119:H119"/>
    <mergeCell ref="A120:F120"/>
    <mergeCell ref="G120:H120"/>
    <mergeCell ref="A121:F121"/>
    <mergeCell ref="G121:H121"/>
    <mergeCell ref="A140:F140"/>
    <mergeCell ref="A137:H137"/>
    <mergeCell ref="A139:F139"/>
    <mergeCell ref="G111:H111"/>
    <mergeCell ref="A93:H93"/>
    <mergeCell ref="A95:H95"/>
    <mergeCell ref="A97:F97"/>
    <mergeCell ref="A117:G117"/>
    <mergeCell ref="A107:G107"/>
  </mergeCells>
  <pageMargins left="0.7" right="0.7" top="0.75" bottom="0.75" header="0.3" footer="0.3"/>
  <pageSetup paperSize="9" scale="52" fitToHeight="0" orientation="landscape" r:id="rId1"/>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1_pielikums</vt:lpstr>
      <vt:lpstr>2_pielikums</vt:lpstr>
      <vt:lpstr>'1_pielikums'!Print_Area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dc:creator>
  <cp:lastModifiedBy>Lāsma Zandberga</cp:lastModifiedBy>
  <cp:lastPrinted>2024-11-21T06:19:33Z</cp:lastPrinted>
  <dcterms:created xsi:type="dcterms:W3CDTF">2020-09-16T07:27:33Z</dcterms:created>
  <dcterms:modified xsi:type="dcterms:W3CDTF">2024-11-22T09:16:29Z</dcterms:modified>
</cp:coreProperties>
</file>