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defaultThemeVersion="166925"/>
  <mc:AlternateContent xmlns:mc="http://schemas.openxmlformats.org/markup-compatibility/2006">
    <mc:Choice Requires="x15">
      <x15ac:absPath xmlns:x15ac="http://schemas.microsoft.com/office/spreadsheetml/2010/11/ac" url="C:\Users\agnese.strautina\Desktop\APRO psihatb okt-nov\"/>
    </mc:Choice>
  </mc:AlternateContent>
  <xr:revisionPtr revIDLastSave="0" documentId="13_ncr:1_{44CE038F-45D4-4C94-BA03-C06FA4A3E720}" xr6:coauthVersionLast="36" xr6:coauthVersionMax="36" xr10:uidLastSave="{00000000-0000-0000-0000-000000000000}"/>
  <bookViews>
    <workbookView xWindow="0" yWindow="0" windowWidth="23040" windowHeight="9108" activeTab="1" xr2:uid="{00000000-000D-0000-FFFF-FFFF00000000}"/>
  </bookViews>
  <sheets>
    <sheet name="1. tabula KOPĀ" sheetId="5" r:id="rId1"/>
    <sheet name="2.tabula" sheetId="1" r:id="rId2"/>
    <sheet name="3.tabula" sheetId="2" r:id="rId3"/>
    <sheet name="4.tabula" sheetId="3" r:id="rId4"/>
    <sheet name="5.tabula " sheetId="4"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0" i="2" l="1"/>
  <c r="E49" i="2"/>
  <c r="E48" i="2"/>
  <c r="B47" i="2"/>
  <c r="D29" i="2"/>
  <c r="C29" i="2"/>
  <c r="B29" i="2"/>
  <c r="E22" i="2"/>
  <c r="E23" i="2"/>
  <c r="E24" i="2"/>
  <c r="E25" i="2"/>
  <c r="E26" i="2"/>
  <c r="C56" i="1"/>
  <c r="C55" i="1"/>
  <c r="N45" i="1"/>
  <c r="J43" i="1"/>
  <c r="J44" i="1"/>
  <c r="J45" i="1"/>
  <c r="J46" i="1"/>
  <c r="J47" i="1"/>
  <c r="M47" i="1" s="1"/>
  <c r="N47" i="1" s="1"/>
  <c r="J48" i="1"/>
  <c r="J49" i="1"/>
  <c r="J50" i="1"/>
  <c r="M50" i="1" s="1"/>
  <c r="N50" i="1" s="1"/>
  <c r="J51" i="1"/>
  <c r="H43" i="1"/>
  <c r="H44" i="1"/>
  <c r="M44" i="1" s="1"/>
  <c r="N44" i="1" s="1"/>
  <c r="H45" i="1"/>
  <c r="H46" i="1"/>
  <c r="H47" i="1"/>
  <c r="H48" i="1"/>
  <c r="M48" i="1" s="1"/>
  <c r="N48" i="1" s="1"/>
  <c r="H49" i="1"/>
  <c r="M49" i="1" s="1"/>
  <c r="N49" i="1" s="1"/>
  <c r="H50" i="1"/>
  <c r="H51" i="1"/>
  <c r="M51" i="1"/>
  <c r="N51" i="1" s="1"/>
  <c r="M46" i="1"/>
  <c r="N46" i="1" s="1"/>
  <c r="M43" i="1"/>
  <c r="N43" i="1" s="1"/>
  <c r="H42" i="1"/>
  <c r="J42" i="1" s="1"/>
  <c r="M42" i="1" s="1"/>
  <c r="N30" i="1"/>
  <c r="H28" i="1"/>
  <c r="H29" i="1"/>
  <c r="H30" i="1"/>
  <c r="H31" i="1"/>
  <c r="H32" i="1"/>
  <c r="H33" i="1"/>
  <c r="H34" i="1"/>
  <c r="J34" i="1" s="1"/>
  <c r="M34" i="1" s="1"/>
  <c r="N34" i="1" s="1"/>
  <c r="H35" i="1"/>
  <c r="J35" i="1" s="1"/>
  <c r="M35" i="1" s="1"/>
  <c r="N35" i="1" s="1"/>
  <c r="H36" i="1"/>
  <c r="J36" i="1" s="1"/>
  <c r="M36" i="1" s="1"/>
  <c r="N36" i="1" s="1"/>
  <c r="H27" i="1"/>
  <c r="J27" i="1" s="1"/>
  <c r="M27" i="1" s="1"/>
  <c r="M23" i="1"/>
  <c r="J33" i="1"/>
  <c r="M33" i="1" s="1"/>
  <c r="N33" i="1" s="1"/>
  <c r="J32" i="1"/>
  <c r="M32" i="1" s="1"/>
  <c r="N32" i="1" s="1"/>
  <c r="J31" i="1"/>
  <c r="M31" i="1" s="1"/>
  <c r="N31" i="1" s="1"/>
  <c r="J30" i="1"/>
  <c r="M30" i="1" s="1"/>
  <c r="J29" i="1"/>
  <c r="M29" i="1" s="1"/>
  <c r="N29" i="1" s="1"/>
  <c r="J28" i="1"/>
  <c r="M28" i="1" s="1"/>
  <c r="N28" i="1" s="1"/>
  <c r="J15" i="1"/>
  <c r="M15" i="1" s="1"/>
  <c r="N15" i="1" s="1"/>
  <c r="M45" i="1" l="1"/>
  <c r="N42" i="1"/>
  <c r="N27" i="1"/>
  <c r="N37" i="1" s="1"/>
  <c r="M37" i="1"/>
  <c r="J21" i="1"/>
  <c r="M21" i="1" s="1"/>
  <c r="N21" i="1" s="1"/>
  <c r="D47" i="2"/>
  <c r="C47" i="2"/>
  <c r="E35" i="2"/>
  <c r="E36" i="2"/>
  <c r="E37" i="2"/>
  <c r="E38" i="2"/>
  <c r="E39" i="2"/>
  <c r="E40" i="2"/>
  <c r="E41" i="2"/>
  <c r="E42" i="2"/>
  <c r="E43" i="2"/>
  <c r="E44" i="2"/>
  <c r="E34" i="2"/>
  <c r="E11" i="2"/>
  <c r="E12" i="2"/>
  <c r="E13" i="2"/>
  <c r="E14" i="2"/>
  <c r="E15" i="2"/>
  <c r="E16" i="2"/>
  <c r="E17" i="2"/>
  <c r="E18" i="2"/>
  <c r="E19" i="2"/>
  <c r="E20" i="2"/>
  <c r="E21" i="2"/>
  <c r="E10" i="2"/>
  <c r="C15" i="3"/>
  <c r="D16" i="3" s="1"/>
  <c r="E29" i="2" l="1"/>
  <c r="E30" i="2" s="1"/>
  <c r="N52" i="1"/>
  <c r="M52" i="1"/>
  <c r="M38" i="1"/>
  <c r="D11" i="4"/>
  <c r="F10" i="4"/>
  <c r="M53" i="1" l="1"/>
  <c r="C16" i="5"/>
  <c r="C11" i="5"/>
  <c r="C17" i="5" l="1"/>
  <c r="F9" i="4"/>
  <c r="F12" i="4" s="1"/>
  <c r="D49" i="2" l="1"/>
  <c r="B49" i="2"/>
  <c r="E46" i="2"/>
  <c r="E28" i="2"/>
  <c r="C49" i="2" l="1"/>
  <c r="E47" i="2"/>
  <c r="J20" i="1"/>
  <c r="M20" i="1" s="1"/>
  <c r="J12" i="1"/>
  <c r="M12" i="1" s="1"/>
  <c r="J19" i="1"/>
  <c r="M19" i="1" s="1"/>
  <c r="N19" i="1" s="1"/>
  <c r="J18" i="1"/>
  <c r="M18" i="1" s="1"/>
  <c r="N18" i="1" s="1"/>
  <c r="J17" i="1"/>
  <c r="M17" i="1" s="1"/>
  <c r="N17" i="1" s="1"/>
  <c r="J16" i="1"/>
  <c r="M16" i="1" s="1"/>
  <c r="N16" i="1" s="1"/>
  <c r="J14" i="1"/>
  <c r="M14" i="1" s="1"/>
  <c r="N14" i="1" s="1"/>
  <c r="J13" i="1"/>
  <c r="M13" i="1" s="1"/>
  <c r="M22" i="1" l="1"/>
  <c r="N13" i="1"/>
  <c r="N20" i="1"/>
  <c r="N12" i="1"/>
  <c r="N22" i="1" s="1"/>
</calcChain>
</file>

<file path=xl/sharedStrings.xml><?xml version="1.0" encoding="utf-8"?>
<sst xmlns="http://schemas.openxmlformats.org/spreadsheetml/2006/main" count="370" uniqueCount="148">
  <si>
    <t>Amats</t>
  </si>
  <si>
    <t>Mēnesis</t>
  </si>
  <si>
    <t>Plānotais darba dienu /stundu skaits mēnesī</t>
  </si>
  <si>
    <t>Procenti</t>
  </si>
  <si>
    <t xml:space="preserve">Faktiski nostrādāto dienu/stundu skaits kursa laikā </t>
  </si>
  <si>
    <t>Izmaksas saraksta numurs</t>
  </si>
  <si>
    <t>Izmaksas  datums</t>
  </si>
  <si>
    <t>PSIHOLOGS</t>
  </si>
  <si>
    <t>Nodaļas VADĪTĀJS</t>
  </si>
  <si>
    <t>KOPĀ</t>
  </si>
  <si>
    <t>x</t>
  </si>
  <si>
    <t>2.tabula</t>
  </si>
  <si>
    <t>Nr.p.k.</t>
  </si>
  <si>
    <t>1</t>
  </si>
  <si>
    <t>2</t>
  </si>
  <si>
    <t>3</t>
  </si>
  <si>
    <t>4</t>
  </si>
  <si>
    <t>5</t>
  </si>
  <si>
    <t>6</t>
  </si>
  <si>
    <t>7</t>
  </si>
  <si>
    <t>8</t>
  </si>
  <si>
    <t>9</t>
  </si>
  <si>
    <t>Kopā EKK 1000</t>
  </si>
  <si>
    <t>Darba devēja VSAOI (EKK 1210) euro;
likme: 23,59%</t>
  </si>
  <si>
    <t>Piemaksa pilnam mēnesim
(EKK 11494)
Valsts un pašvaldību institūciju amatpersonu un darbinieku atlīdzības likuma 14.panta 12. daļa, euro</t>
  </si>
  <si>
    <t>1. Atlīdzība</t>
  </si>
  <si>
    <t>3.tabula</t>
  </si>
  <si>
    <t>Iekšlietu ministrijas veselības un sporta centrs</t>
  </si>
  <si>
    <t>Datums</t>
  </si>
  <si>
    <t>BROKASTIS</t>
  </si>
  <si>
    <t>PUSDIENAS</t>
  </si>
  <si>
    <t>VAKARIŅAS</t>
  </si>
  <si>
    <t>Kopā</t>
  </si>
  <si>
    <t>Porciju skaits</t>
  </si>
  <si>
    <t>Aprēķins</t>
  </si>
  <si>
    <t>2. Ēdināšanas pakalpojumi</t>
  </si>
  <si>
    <t>PAVISAM ar PVN 21%</t>
  </si>
  <si>
    <t>Psiholoģiskā atbalsta kursa sniegšana Ukrainas Valsts robežsardzes dienesta  amatpersonām</t>
  </si>
  <si>
    <t>4.tabula</t>
  </si>
  <si>
    <t>3. Baseina apmeklējums</t>
  </si>
  <si>
    <t>Baseina apmeklējuma laiks</t>
  </si>
  <si>
    <t>Izdevumi kopā:</t>
  </si>
  <si>
    <t>IeM budžeta apakšprogramma 38.05.00 "Veselības aprūpe un fiziskā sagatavotība"</t>
  </si>
  <si>
    <t>5.tabula</t>
  </si>
  <si>
    <t>Nodrošinājuma valsts aģentūra</t>
  </si>
  <si>
    <t>4. Veļas mazgāšana</t>
  </si>
  <si>
    <t xml:space="preserve">IeM budžeta apakšprogramma 40.02.00 "Nekustamais īpašums un centralizētais iepirkums" </t>
  </si>
  <si>
    <t>Faktiskais personu skaits</t>
  </si>
  <si>
    <t>Kopā:</t>
  </si>
  <si>
    <t>Nosaukums</t>
  </si>
  <si>
    <t>Mērvienība</t>
  </si>
  <si>
    <t>Daudzums</t>
  </si>
  <si>
    <t>EKK</t>
  </si>
  <si>
    <t>1.</t>
  </si>
  <si>
    <t>Veļas mazgāšana</t>
  </si>
  <si>
    <t>kg</t>
  </si>
  <si>
    <t>Izdevumi,  euro ar PVN</t>
  </si>
  <si>
    <t>1.tabula</t>
  </si>
  <si>
    <t>1. Iekšlietu ministrijas veselības un sporta centrs</t>
  </si>
  <si>
    <t>Pamatojums</t>
  </si>
  <si>
    <t>Ēdināšana</t>
  </si>
  <si>
    <t>Peldbaseina apmeklējumi</t>
  </si>
  <si>
    <t>EKK*</t>
  </si>
  <si>
    <t>* budžetu izdevumu klasifikācijas kods atbilstoši ekonomiskajām kategorijām</t>
  </si>
  <si>
    <t>2. Nodrošinājuma valsts aģentūra</t>
  </si>
  <si>
    <t>2.tabulā</t>
  </si>
  <si>
    <t>3.tabulā</t>
  </si>
  <si>
    <t>4.tabulā</t>
  </si>
  <si>
    <t>5.tabulā</t>
  </si>
  <si>
    <t>Pavisam (1.+2.)</t>
  </si>
  <si>
    <t>IeM budžeta apakšprogramma 40.02.00 “Nekustamais īpašums un centralizētais iepirkums”</t>
  </si>
  <si>
    <t xml:space="preserve">Atlīdzība </t>
  </si>
  <si>
    <t>Pielikums Ministru kabineta rīkojuma projekta "Par apropriācijas pārdali no budžeta resora "74. Gadskārtējā valsts budžeta izpildes procesā pārdalāmais finansējums" programmas 17.00.00 "Finansējums Ukrainas civiliedzīvotāju atbalsta likumā noteikto pasākumu īstenošanai"" sākotnējās  ietekmes novērtējuma ziņojumam (anotācijai)</t>
  </si>
  <si>
    <r>
      <t xml:space="preserve">Izdevumi, </t>
    </r>
    <r>
      <rPr>
        <b/>
        <i/>
        <sz val="11"/>
        <color theme="1"/>
        <rFont val="Times New Roman"/>
        <family val="1"/>
        <charset val="186"/>
      </rPr>
      <t>euro</t>
    </r>
  </si>
  <si>
    <r>
      <t>Cena,</t>
    </r>
    <r>
      <rPr>
        <b/>
        <i/>
        <sz val="11"/>
        <color theme="1"/>
        <rFont val="Times New Roman"/>
        <family val="1"/>
        <charset val="186"/>
      </rPr>
      <t xml:space="preserve"> euro</t>
    </r>
  </si>
  <si>
    <t>KOPĀ (1.+2. ):</t>
  </si>
  <si>
    <r>
      <t>Cena,</t>
    </r>
    <r>
      <rPr>
        <b/>
        <i/>
        <sz val="11"/>
        <color theme="1"/>
        <rFont val="Times New Roman"/>
        <family val="1"/>
        <charset val="186"/>
      </rPr>
      <t xml:space="preserve"> euro</t>
    </r>
    <r>
      <rPr>
        <b/>
        <sz val="11"/>
        <color theme="1"/>
        <rFont val="Times New Roman"/>
        <family val="1"/>
        <charset val="186"/>
      </rPr>
      <t xml:space="preserve"> bez PVN</t>
    </r>
  </si>
  <si>
    <t>2.</t>
  </si>
  <si>
    <t>15:00-16:00</t>
  </si>
  <si>
    <t>cena, bez PVN līgums: 07.06.2023 Nr.28/1.1.1-42/28</t>
  </si>
  <si>
    <t>10</t>
  </si>
  <si>
    <t>līdzņemamas pārtikas pakas Kursa dalībniekiem transportēšanas dienās</t>
  </si>
  <si>
    <r>
      <t xml:space="preserve">Likme, 
</t>
    </r>
    <r>
      <rPr>
        <b/>
        <i/>
        <sz val="11"/>
        <rFont val="Times New Roman"/>
        <family val="1"/>
        <charset val="186"/>
      </rPr>
      <t>euro</t>
    </r>
  </si>
  <si>
    <t>Slodze</t>
  </si>
  <si>
    <r>
      <t xml:space="preserve">Mēnešalga, </t>
    </r>
    <r>
      <rPr>
        <b/>
        <i/>
        <sz val="11"/>
        <rFont val="Times New Roman"/>
        <family val="1"/>
        <charset val="186"/>
      </rPr>
      <t>euro</t>
    </r>
  </si>
  <si>
    <t>Vecākais sporta speciālists</t>
  </si>
  <si>
    <t>11=9/4x10</t>
  </si>
  <si>
    <t>ADMINISTRATORS</t>
  </si>
  <si>
    <t>PSIHOLOGS, nodaļas vadītāja vietnieks</t>
  </si>
  <si>
    <t>Veļas mazgāšana
(saskaņā ar pieņemšanas-nodošanas aktu 30.10.2023.)</t>
  </si>
  <si>
    <t>Veļas mazgāšana
(saskaņā ar pieņemšanas-nodošanas aktu 30.11.2023.)*</t>
  </si>
  <si>
    <t>*No 2023. gada novembra mēneša jauns pakalpojuma sniedzējs un noslēgts jauns līgums par attiecīgo pakalpojumu sniegšanu, tādēļ norādītā cena par pakalpojumu pārskata periodā atšķirīga. (Iepirkums "Veļas mazgāšanas un ķīmiskās tīrīšanas darbu izpilde Rīgā un Jūrmalā uz trīs gadiem" ar iepirkuma identifikācijas Nr. IeM NVA 2023/115)</t>
  </si>
  <si>
    <t>Rēķins: Nr.030/10 GP, 31.10.2023., A/S Gaiļezers Plus; Rēķins Nr.4414, 23.11.2023., VRV SIA</t>
  </si>
  <si>
    <t>IZDEVUMU KOPSAVILKUMS
2023. gada oktobris un novembris</t>
  </si>
  <si>
    <r>
      <rPr>
        <b/>
        <sz val="11"/>
        <color theme="1"/>
        <rFont val="Times New Roman"/>
        <family val="1"/>
        <charset val="186"/>
      </rPr>
      <t>IeM budžeta apakšprogramma</t>
    </r>
    <r>
      <rPr>
        <sz val="11"/>
        <color theme="1"/>
        <rFont val="Times New Roman"/>
        <family val="1"/>
        <charset val="186"/>
      </rPr>
      <t xml:space="preserve"> 38.05.00 "Veselības aprūpe un fiziskā sagatavotība"</t>
    </r>
  </si>
  <si>
    <r>
      <rPr>
        <b/>
        <sz val="11"/>
        <color theme="1"/>
        <rFont val="Times New Roman"/>
        <family val="1"/>
        <charset val="186"/>
      </rPr>
      <t>Pasākuma norises laiks:</t>
    </r>
    <r>
      <rPr>
        <sz val="11"/>
        <color theme="1"/>
        <rFont val="Times New Roman"/>
        <family val="1"/>
        <charset val="186"/>
      </rPr>
      <t xml:space="preserve"> no 2023. gada 16. oktobra līdz 2023. gada 27. oktobrim;  no 2023. gada 30. oktobra līdz 2023.gada 10. novembrim (saskaņā ar apstiprinātu grafiku)</t>
    </r>
  </si>
  <si>
    <t>Iekšlietu ministrijas veselības un sporta centra  23.08.2023. rīkojums Nr. 28/1.1.1-22/131; Iekšlietu ministrijas 08.08.2023 rīkojums Nr. 1-2/1064</t>
  </si>
  <si>
    <t>oktobris</t>
  </si>
  <si>
    <t>90</t>
  </si>
  <si>
    <t>91</t>
  </si>
  <si>
    <t>94</t>
  </si>
  <si>
    <t>Faktiskias piemaksas apmērs  no 16.10.2023. - 27.10.2023., euro</t>
  </si>
  <si>
    <t>Faktiskias piemaksas apmērs  no 30.10.2023. - 31.10.2023., euro</t>
  </si>
  <si>
    <t>novembris</t>
  </si>
  <si>
    <t>Faktiskias piemaksas apmērs  no 01.11.2023. - 10.11.2023., euro</t>
  </si>
  <si>
    <t>Pavisam kopā (EKK 1000):</t>
  </si>
  <si>
    <t>no tā darba devēja VSAOI (EKK 1210)</t>
  </si>
  <si>
    <t xml:space="preserve">Pasākuma norises laiks no no 2023.gada 16.oktobra līdz 2023.gada 27.oktobrim, no 2023.gada 30.oktobra līdz 2023.gada 10.novembrim (saskaņā ar apstiprinātu grafiku), kā arī līdzņemamas pārtikas pakas Kursa dalībniekiem pārvadāšanas laikā  2023. gada 15., 28. un 29. oktobrī un 2023.gada 11. novembrī </t>
  </si>
  <si>
    <t>15.10.</t>
  </si>
  <si>
    <t>16.10.</t>
  </si>
  <si>
    <t>17.10.</t>
  </si>
  <si>
    <t>18.10.</t>
  </si>
  <si>
    <t>19.10.</t>
  </si>
  <si>
    <t>20.10.</t>
  </si>
  <si>
    <t>21.10.</t>
  </si>
  <si>
    <t>22.10.</t>
  </si>
  <si>
    <t>23.10.</t>
  </si>
  <si>
    <t>24.10.</t>
  </si>
  <si>
    <t>25.10.</t>
  </si>
  <si>
    <t>26.10.</t>
  </si>
  <si>
    <t>27.10.</t>
  </si>
  <si>
    <t>28.10.</t>
  </si>
  <si>
    <t>29.10.</t>
  </si>
  <si>
    <t>30.10.</t>
  </si>
  <si>
    <t>31.10.</t>
  </si>
  <si>
    <t>1. summa, euro (bez PVN)</t>
  </si>
  <si>
    <t>1. summa, euro (ar PVN)</t>
  </si>
  <si>
    <t xml:space="preserve"> Rēķins Nr. 2023-28, 18.10.2023, Nr. 2023-29, 03.11.2023., Nr. 2023-31, 03.11.2023.</t>
  </si>
  <si>
    <t>01.11.</t>
  </si>
  <si>
    <t>02.11.</t>
  </si>
  <si>
    <t>03.11.</t>
  </si>
  <si>
    <t>04.11.</t>
  </si>
  <si>
    <t>05.11.</t>
  </si>
  <si>
    <t>06.11.</t>
  </si>
  <si>
    <t>07.11.</t>
  </si>
  <si>
    <t>08.11.</t>
  </si>
  <si>
    <t>09.11.</t>
  </si>
  <si>
    <t>10.11.</t>
  </si>
  <si>
    <t>11.11.</t>
  </si>
  <si>
    <t>2. summa, euro (bez PVN)</t>
  </si>
  <si>
    <t>2. summa, euro (ar PVN)</t>
  </si>
  <si>
    <t>Rēķins Nr. 2023-032, 16.11.2023.</t>
  </si>
  <si>
    <t>Piezīme: porciju skaits aprēķināts atbiltoši IeM 2023. gada 8. augusta rīkojumam Nr.1-2/1064 "Par psiholoģiskā atbalsta kursa organizēšanu", ievērojot kursa dalībnieku skaitu (kursa grupā līdz 12 personām) un Valsts robežsardzes amatpersonas ar speciālajām dienesta pakāpēm (1 persona), kuras iesaistītas kursa īstenošanā.</t>
  </si>
  <si>
    <r>
      <t xml:space="preserve">Rēķini: 
- NR.2023-28, 18.10.2023, summa 290,40 </t>
    </r>
    <r>
      <rPr>
        <i/>
        <sz val="10"/>
        <color theme="1"/>
        <rFont val="Times New Roman"/>
        <family val="1"/>
        <charset val="186"/>
      </rPr>
      <t>euro,</t>
    </r>
    <r>
      <rPr>
        <sz val="10"/>
        <color theme="1"/>
        <rFont val="Times New Roman"/>
        <family val="1"/>
        <charset val="186"/>
      </rPr>
      <t xml:space="preserve"> SIA Remani, periods: 15.10.2023.;
- NR.2023-29, 03.11.2023, summa 3436,40 </t>
    </r>
    <r>
      <rPr>
        <i/>
        <sz val="10"/>
        <color theme="1"/>
        <rFont val="Times New Roman"/>
        <family val="1"/>
        <charset val="186"/>
      </rPr>
      <t>euro</t>
    </r>
    <r>
      <rPr>
        <sz val="10"/>
        <color theme="1"/>
        <rFont val="Times New Roman"/>
        <family val="1"/>
        <charset val="186"/>
      </rPr>
      <t>, SIA Remani, periods: 16.10.-31.10.2023.;
- NR. 2023-31, 03.11.2023, summa</t>
    </r>
    <r>
      <rPr>
        <i/>
        <sz val="10"/>
        <color theme="1"/>
        <rFont val="Times New Roman"/>
        <family val="1"/>
        <charset val="186"/>
      </rPr>
      <t xml:space="preserve"> </t>
    </r>
    <r>
      <rPr>
        <sz val="10"/>
        <color theme="1"/>
        <rFont val="Times New Roman"/>
        <family val="1"/>
        <charset val="186"/>
      </rPr>
      <t>919.60</t>
    </r>
    <r>
      <rPr>
        <i/>
        <sz val="10"/>
        <color theme="1"/>
        <rFont val="Times New Roman"/>
        <family val="1"/>
        <charset val="186"/>
      </rPr>
      <t xml:space="preserve"> euro</t>
    </r>
    <r>
      <rPr>
        <sz val="10"/>
        <color theme="1"/>
        <rFont val="Times New Roman"/>
        <family val="1"/>
        <charset val="186"/>
      </rPr>
      <t>, SIA Remani, periods: 29.10.-31.10.2023.
- NR. 2023-32, 16.11.2023, summa 3436.40 euro, SIA Remani, periods: 01.11.-15.11.2023..</t>
    </r>
  </si>
  <si>
    <t>Pasākuma norises laiks no 2023. gada 16. oktobra līdz 2023. gada 27. oktobrim un no 2023. gada 30. oktobra līdz 2023. gada 10. novembrim</t>
  </si>
  <si>
    <t>Pasākuma norises laiks no 2023. gada 16. oktobra līdz 27. oktobrim un no 2023. gada 30. oktobra līdz 2023. gada 10. novembrim</t>
  </si>
  <si>
    <t>Rēķins Nr.18091 DD, 01.11.2023, SIA BBH Investments; Rēķins Nr.18111 DD, 01.11.2023, SIA BBH Investments,  Rēķins Nr.18916 DD, 13.11.2023, SIA BBH Investments</t>
  </si>
  <si>
    <t>Iekšlietu ministrijas veselības un sporta centrs NODAĻA "DZINTARI"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</si>
</sst>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 _€"/>
  </numFmts>
  <fonts count="22" x14ac:knownFonts="1">
    <font>
      <sz val="11"/>
      <color theme="1"/>
      <name val="Calibri"/>
      <family val="2"/>
      <charset val="186"/>
      <scheme val="minor"/>
    </font>
    <font>
      <sz val="10"/>
      <name val="Arial"/>
      <family val="2"/>
      <charset val="186"/>
    </font>
    <font>
      <sz val="11"/>
      <name val="Times New Roman"/>
      <family val="1"/>
      <charset val="186"/>
    </font>
    <font>
      <sz val="11"/>
      <color theme="1"/>
      <name val="Times New Roman"/>
      <family val="1"/>
      <charset val="186"/>
    </font>
    <font>
      <b/>
      <sz val="11"/>
      <color theme="1"/>
      <name val="Times New Roman"/>
      <family val="1"/>
      <charset val="186"/>
    </font>
    <font>
      <b/>
      <sz val="11"/>
      <name val="Times New Roman"/>
      <family val="1"/>
      <charset val="186"/>
    </font>
    <font>
      <sz val="11"/>
      <color rgb="FF000000"/>
      <name val="Times New Roman"/>
      <family val="1"/>
      <charset val="186"/>
    </font>
    <font>
      <b/>
      <sz val="11"/>
      <color rgb="FF000000"/>
      <name val="Times New Roman"/>
      <family val="1"/>
      <charset val="186"/>
    </font>
    <font>
      <i/>
      <sz val="11"/>
      <color rgb="FF000000"/>
      <name val="Times New Roman"/>
      <family val="1"/>
      <charset val="186"/>
    </font>
    <font>
      <sz val="10"/>
      <color theme="1"/>
      <name val="Times New Roman"/>
      <family val="1"/>
      <charset val="186"/>
    </font>
    <font>
      <i/>
      <sz val="10"/>
      <color theme="1"/>
      <name val="Times New Roman"/>
      <family val="1"/>
      <charset val="186"/>
    </font>
    <font>
      <b/>
      <i/>
      <sz val="11"/>
      <color theme="1"/>
      <name val="Times New Roman"/>
      <family val="1"/>
      <charset val="186"/>
    </font>
    <font>
      <sz val="12"/>
      <color rgb="FF000000"/>
      <name val="Times New Roman"/>
      <family val="1"/>
      <charset val="186"/>
    </font>
    <font>
      <sz val="11"/>
      <name val="Calibri"/>
      <family val="2"/>
      <charset val="186"/>
      <scheme val="minor"/>
    </font>
    <font>
      <i/>
      <sz val="12"/>
      <color theme="1"/>
      <name val="Times New Roman"/>
      <family val="1"/>
      <charset val="186"/>
    </font>
    <font>
      <sz val="10"/>
      <name val="Times New Roman"/>
      <family val="1"/>
      <charset val="186"/>
    </font>
    <font>
      <sz val="12"/>
      <name val="Times New Roman"/>
      <family val="1"/>
      <charset val="186"/>
    </font>
    <font>
      <b/>
      <i/>
      <sz val="11"/>
      <name val="Times New Roman"/>
      <family val="1"/>
      <charset val="186"/>
    </font>
    <font>
      <sz val="12"/>
      <color theme="1"/>
      <name val="Times New Roman"/>
      <family val="1"/>
      <charset val="186"/>
    </font>
    <font>
      <sz val="9"/>
      <color theme="1"/>
      <name val="Times New Roman"/>
      <family val="1"/>
      <charset val="186"/>
    </font>
    <font>
      <i/>
      <sz val="9"/>
      <color theme="1"/>
      <name val="Times New Roman"/>
      <family val="1"/>
      <charset val="186"/>
    </font>
    <font>
      <b/>
      <i/>
      <sz val="11"/>
      <color rgb="FF000000"/>
      <name val="Times New Roman"/>
      <family val="1"/>
      <charset val="186"/>
    </font>
  </fonts>
  <fills count="7">
    <fill>
      <patternFill patternType="none"/>
    </fill>
    <fill>
      <patternFill patternType="gray125"/>
    </fill>
    <fill>
      <patternFill patternType="solid">
        <fgColor theme="2"/>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bottom style="thin">
        <color theme="0" tint="-0.34998626667073579"/>
      </bottom>
      <diagonal/>
    </border>
    <border>
      <left/>
      <right/>
      <top/>
      <bottom style="thin">
        <color theme="0" tint="-0.24994659260841701"/>
      </bottom>
      <diagonal/>
    </border>
    <border>
      <left/>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style="thin">
        <color theme="0" tint="-0.24994659260841701"/>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diagonal/>
    </border>
    <border>
      <left/>
      <right style="thin">
        <color indexed="64"/>
      </right>
      <top style="hair">
        <color indexed="64"/>
      </top>
      <bottom style="hair">
        <color indexed="64"/>
      </bottom>
      <diagonal/>
    </border>
    <border>
      <left style="thin">
        <color theme="0" tint="-0.34998626667073579"/>
      </left>
      <right/>
      <top/>
      <bottom style="thin">
        <color theme="0" tint="-0.34998626667073579"/>
      </bottom>
      <diagonal/>
    </border>
    <border>
      <left/>
      <right style="thin">
        <color theme="0" tint="-0.34998626667073579"/>
      </right>
      <top/>
      <bottom/>
      <diagonal/>
    </border>
    <border>
      <left style="thin">
        <color theme="0" tint="-0.34998626667073579"/>
      </left>
      <right/>
      <top/>
      <bottom/>
      <diagonal/>
    </border>
    <border>
      <left style="thin">
        <color theme="0" tint="-0.34998626667073579"/>
      </left>
      <right style="hair">
        <color indexed="64"/>
      </right>
      <top style="thin">
        <color theme="0" tint="-0.34998626667073579"/>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theme="0" tint="-0.34998626667073579"/>
      </right>
      <top style="thin">
        <color theme="0" tint="-0.34998626667073579"/>
      </top>
      <bottom style="hair">
        <color indexed="64"/>
      </bottom>
      <diagonal/>
    </border>
    <border>
      <left style="thin">
        <color theme="0" tint="-0.34998626667073579"/>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theme="0" tint="-0.34998626667073579"/>
      </right>
      <top style="hair">
        <color indexed="64"/>
      </top>
      <bottom style="hair">
        <color indexed="64"/>
      </bottom>
      <diagonal/>
    </border>
    <border>
      <left/>
      <right style="hair">
        <color indexed="64"/>
      </right>
      <top style="hair">
        <color indexed="64"/>
      </top>
      <bottom style="hair">
        <color indexed="64"/>
      </bottom>
      <diagonal/>
    </border>
    <border>
      <left style="thin">
        <color theme="0" tint="-0.34998626667073579"/>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theme="0" tint="-0.34998626667073579"/>
      </right>
      <top style="hair">
        <color indexed="64"/>
      </top>
      <bottom style="thin">
        <color indexed="64"/>
      </bottom>
      <diagonal/>
    </border>
    <border>
      <left style="thin">
        <color theme="0" tint="-0.24994659260841701"/>
      </left>
      <right/>
      <top/>
      <bottom/>
      <diagonal/>
    </border>
    <border>
      <left style="thin">
        <color theme="0" tint="-0.34998626667073579"/>
      </left>
      <right style="thin">
        <color theme="0" tint="-0.34998626667073579"/>
      </right>
      <top style="thin">
        <color theme="0" tint="-0.34998626667073579"/>
      </top>
      <bottom style="thin">
        <color indexed="64"/>
      </bottom>
      <diagonal/>
    </border>
  </borders>
  <cellStyleXfs count="2">
    <xf numFmtId="0" fontId="0" fillId="0" borderId="0"/>
    <xf numFmtId="0" fontId="1" fillId="0" borderId="0"/>
  </cellStyleXfs>
  <cellXfs count="182">
    <xf numFmtId="0" fontId="0" fillId="0" borderId="0" xfId="0"/>
    <xf numFmtId="49" fontId="2" fillId="0" borderId="4" xfId="1" applyNumberFormat="1" applyFont="1" applyBorder="1" applyAlignment="1">
      <alignment horizontal="center" vertical="center" wrapText="1"/>
    </xf>
    <xf numFmtId="49" fontId="2" fillId="0" borderId="6" xfId="1" applyNumberFormat="1" applyFont="1" applyBorder="1" applyAlignment="1">
      <alignment horizontal="center" vertical="center" wrapText="1"/>
    </xf>
    <xf numFmtId="49" fontId="2" fillId="0" borderId="7" xfId="1" applyNumberFormat="1" applyFont="1" applyBorder="1" applyAlignment="1">
      <alignment horizontal="center" vertical="center" wrapText="1"/>
    </xf>
    <xf numFmtId="0" fontId="3" fillId="0" borderId="0" xfId="0" applyFont="1"/>
    <xf numFmtId="0" fontId="3" fillId="0" borderId="0" xfId="0" applyFont="1" applyAlignment="1">
      <alignment horizontal="center"/>
    </xf>
    <xf numFmtId="0" fontId="4" fillId="0" borderId="0" xfId="0" applyFont="1"/>
    <xf numFmtId="0" fontId="5" fillId="0" borderId="1" xfId="0" applyFont="1" applyBorder="1" applyAlignment="1">
      <alignment horizontal="center" vertical="center" wrapText="1"/>
    </xf>
    <xf numFmtId="0" fontId="5" fillId="0" borderId="1" xfId="1" applyFont="1" applyBorder="1" applyAlignment="1">
      <alignment horizontal="center" vertical="center" wrapText="1"/>
    </xf>
    <xf numFmtId="0" fontId="5" fillId="0" borderId="2" xfId="0" applyFont="1" applyBorder="1" applyAlignment="1">
      <alignment horizontal="center" vertical="center" wrapText="1"/>
    </xf>
    <xf numFmtId="49" fontId="2" fillId="0" borderId="4" xfId="0" applyNumberFormat="1" applyFont="1" applyFill="1" applyBorder="1" applyAlignment="1">
      <alignment horizontal="center" vertical="center"/>
    </xf>
    <xf numFmtId="4" fontId="2" fillId="0" borderId="4" xfId="0" applyNumberFormat="1" applyFont="1" applyFill="1" applyBorder="1" applyAlignment="1">
      <alignment horizontal="center" vertical="center"/>
    </xf>
    <xf numFmtId="4" fontId="5" fillId="0" borderId="4" xfId="0" applyNumberFormat="1" applyFont="1" applyBorder="1" applyAlignment="1">
      <alignment horizontal="center" vertical="center"/>
    </xf>
    <xf numFmtId="4" fontId="2" fillId="0" borderId="4" xfId="0" applyNumberFormat="1" applyFont="1" applyBorder="1" applyAlignment="1">
      <alignment horizontal="center" vertical="center"/>
    </xf>
    <xf numFmtId="4" fontId="2" fillId="0" borderId="6" xfId="0" applyNumberFormat="1" applyFont="1" applyFill="1" applyBorder="1" applyAlignment="1">
      <alignment horizontal="center" vertical="center"/>
    </xf>
    <xf numFmtId="4" fontId="5" fillId="0" borderId="6" xfId="0" applyNumberFormat="1" applyFont="1" applyBorder="1" applyAlignment="1">
      <alignment horizontal="center" vertical="center"/>
    </xf>
    <xf numFmtId="4" fontId="2" fillId="0" borderId="6" xfId="0" applyNumberFormat="1" applyFont="1" applyBorder="1" applyAlignment="1">
      <alignment horizontal="center" vertical="center"/>
    </xf>
    <xf numFmtId="4" fontId="2" fillId="0" borderId="7" xfId="0" applyNumberFormat="1" applyFont="1" applyFill="1" applyBorder="1" applyAlignment="1">
      <alignment horizontal="center" vertical="center"/>
    </xf>
    <xf numFmtId="4" fontId="5" fillId="0" borderId="7" xfId="0" applyNumberFormat="1" applyFont="1" applyBorder="1" applyAlignment="1">
      <alignment horizontal="center" vertical="center"/>
    </xf>
    <xf numFmtId="4" fontId="2" fillId="0" borderId="7" xfId="0" applyNumberFormat="1" applyFont="1" applyBorder="1" applyAlignment="1">
      <alignment horizontal="center" vertical="center"/>
    </xf>
    <xf numFmtId="0" fontId="3" fillId="2" borderId="1"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4" fillId="4" borderId="11" xfId="0" applyFont="1" applyFill="1" applyBorder="1" applyAlignment="1">
      <alignment horizontal="center" vertical="center" wrapText="1"/>
    </xf>
    <xf numFmtId="0" fontId="3" fillId="0" borderId="0" xfId="0" applyFont="1" applyAlignment="1">
      <alignment horizontal="right" vertical="center" wrapText="1"/>
    </xf>
    <xf numFmtId="0" fontId="4" fillId="0" borderId="0" xfId="0" applyFont="1" applyAlignment="1">
      <alignment horizontal="left" wrapText="1"/>
    </xf>
    <xf numFmtId="0" fontId="3" fillId="0" borderId="0" xfId="0" applyFont="1" applyAlignment="1">
      <alignment horizontal="left" vertical="center"/>
    </xf>
    <xf numFmtId="0" fontId="3" fillId="0" borderId="0" xfId="0" applyFont="1" applyAlignment="1">
      <alignment horizontal="left" vertical="center"/>
    </xf>
    <xf numFmtId="0" fontId="4" fillId="4" borderId="11"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9" xfId="0" applyFont="1" applyBorder="1" applyAlignment="1">
      <alignment horizontal="center" vertical="center"/>
    </xf>
    <xf numFmtId="0" fontId="3" fillId="0" borderId="9" xfId="0" applyFont="1" applyBorder="1" applyAlignment="1">
      <alignment horizontal="center" vertical="center" wrapText="1"/>
    </xf>
    <xf numFmtId="0" fontId="4" fillId="0" borderId="9" xfId="0" applyFont="1" applyBorder="1" applyAlignment="1">
      <alignment horizontal="center" vertical="center"/>
    </xf>
    <xf numFmtId="0" fontId="3" fillId="0" borderId="9" xfId="0" applyFont="1" applyBorder="1"/>
    <xf numFmtId="0" fontId="3" fillId="4" borderId="9" xfId="0" applyFont="1" applyFill="1" applyBorder="1" applyAlignment="1">
      <alignment vertical="center" wrapText="1"/>
    </xf>
    <xf numFmtId="0" fontId="3" fillId="4" borderId="9" xfId="0" applyFont="1" applyFill="1" applyBorder="1"/>
    <xf numFmtId="0" fontId="3" fillId="0" borderId="11" xfId="0" applyFont="1" applyBorder="1"/>
    <xf numFmtId="0" fontId="9" fillId="0" borderId="11" xfId="0" applyFont="1" applyBorder="1" applyAlignment="1">
      <alignment vertical="center" wrapText="1"/>
    </xf>
    <xf numFmtId="0" fontId="3" fillId="4" borderId="11" xfId="0" applyFont="1" applyFill="1" applyBorder="1"/>
    <xf numFmtId="0" fontId="4" fillId="5" borderId="11" xfId="0" applyFont="1" applyFill="1" applyBorder="1" applyAlignment="1">
      <alignment horizontal="center" vertical="center" wrapText="1"/>
    </xf>
    <xf numFmtId="4" fontId="4" fillId="5" borderId="11" xfId="0" applyNumberFormat="1" applyFont="1" applyFill="1" applyBorder="1" applyAlignment="1">
      <alignment horizontal="center" vertical="center" wrapText="1"/>
    </xf>
    <xf numFmtId="0" fontId="3" fillId="5" borderId="11" xfId="0" applyFont="1" applyFill="1" applyBorder="1"/>
    <xf numFmtId="0" fontId="3" fillId="0" borderId="11" xfId="0" applyFont="1" applyBorder="1" applyAlignment="1">
      <alignment horizontal="center" vertical="center"/>
    </xf>
    <xf numFmtId="2" fontId="7" fillId="3" borderId="15" xfId="0" applyNumberFormat="1" applyFont="1" applyFill="1" applyBorder="1"/>
    <xf numFmtId="4" fontId="4" fillId="3" borderId="15" xfId="0" applyNumberFormat="1" applyFont="1" applyFill="1" applyBorder="1"/>
    <xf numFmtId="4" fontId="7" fillId="3" borderId="15" xfId="0" applyNumberFormat="1" applyFont="1" applyFill="1" applyBorder="1"/>
    <xf numFmtId="0" fontId="6" fillId="4" borderId="9" xfId="0" applyFont="1" applyFill="1" applyBorder="1" applyAlignment="1">
      <alignment horizontal="center" vertical="center"/>
    </xf>
    <xf numFmtId="0" fontId="6" fillId="0" borderId="9" xfId="0" applyFont="1" applyFill="1" applyBorder="1"/>
    <xf numFmtId="2" fontId="8" fillId="0" borderId="9" xfId="0" applyNumberFormat="1" applyFont="1" applyFill="1" applyBorder="1" applyAlignment="1">
      <alignment vertical="center"/>
    </xf>
    <xf numFmtId="4" fontId="7" fillId="0" borderId="9" xfId="0" applyNumberFormat="1" applyFont="1" applyFill="1" applyBorder="1" applyAlignment="1">
      <alignment vertical="center"/>
    </xf>
    <xf numFmtId="0" fontId="7" fillId="0" borderId="9" xfId="0" applyFont="1" applyFill="1" applyBorder="1" applyAlignment="1">
      <alignment vertical="center"/>
    </xf>
    <xf numFmtId="4" fontId="6" fillId="0" borderId="9" xfId="0" applyNumberFormat="1" applyFont="1" applyFill="1" applyBorder="1" applyAlignment="1">
      <alignment vertical="center"/>
    </xf>
    <xf numFmtId="0" fontId="6" fillId="4" borderId="9" xfId="0" applyFont="1" applyFill="1" applyBorder="1" applyAlignment="1">
      <alignment vertical="center"/>
    </xf>
    <xf numFmtId="4" fontId="6" fillId="4" borderId="9" xfId="0" applyNumberFormat="1" applyFont="1" applyFill="1" applyBorder="1"/>
    <xf numFmtId="4" fontId="7" fillId="4" borderId="9" xfId="0" applyNumberFormat="1" applyFont="1" applyFill="1" applyBorder="1" applyAlignment="1">
      <alignment vertical="center"/>
    </xf>
    <xf numFmtId="4" fontId="4" fillId="3" borderId="16" xfId="0" applyNumberFormat="1" applyFont="1" applyFill="1" applyBorder="1"/>
    <xf numFmtId="4" fontId="7" fillId="3" borderId="16" xfId="0" applyNumberFormat="1" applyFont="1" applyFill="1" applyBorder="1"/>
    <xf numFmtId="0" fontId="3" fillId="0" borderId="9" xfId="0" applyFont="1" applyBorder="1" applyAlignment="1">
      <alignment vertical="center"/>
    </xf>
    <xf numFmtId="4" fontId="5" fillId="0" borderId="9" xfId="0" applyNumberFormat="1" applyFont="1" applyBorder="1" applyAlignment="1">
      <alignment horizontal="right" vertical="center"/>
    </xf>
    <xf numFmtId="0" fontId="3" fillId="4" borderId="9" xfId="0" applyFont="1" applyFill="1" applyBorder="1" applyAlignment="1">
      <alignment vertical="center"/>
    </xf>
    <xf numFmtId="4" fontId="4" fillId="4" borderId="9" xfId="0" applyNumberFormat="1" applyFont="1" applyFill="1" applyBorder="1" applyAlignment="1">
      <alignment horizontal="center" vertical="center"/>
    </xf>
    <xf numFmtId="0" fontId="4" fillId="0" borderId="11" xfId="0" applyFont="1" applyBorder="1" applyAlignment="1">
      <alignment horizontal="center" vertical="center"/>
    </xf>
    <xf numFmtId="0" fontId="3" fillId="0" borderId="11" xfId="0" applyFont="1" applyBorder="1" applyAlignment="1">
      <alignment vertical="center"/>
    </xf>
    <xf numFmtId="4" fontId="5" fillId="0" borderId="11" xfId="0" applyNumberFormat="1" applyFont="1" applyBorder="1" applyAlignment="1">
      <alignment horizontal="right" vertical="center"/>
    </xf>
    <xf numFmtId="0" fontId="3" fillId="4" borderId="11" xfId="0" applyFont="1" applyFill="1" applyBorder="1" applyAlignment="1">
      <alignment vertical="center"/>
    </xf>
    <xf numFmtId="0" fontId="3" fillId="0" borderId="0" xfId="0" applyFont="1" applyAlignment="1">
      <alignment vertical="center"/>
    </xf>
    <xf numFmtId="0" fontId="7" fillId="0" borderId="9" xfId="0" applyFont="1" applyFill="1" applyBorder="1" applyAlignment="1">
      <alignment horizontal="center" vertical="center" wrapText="1"/>
    </xf>
    <xf numFmtId="0" fontId="6" fillId="0" borderId="9" xfId="0" applyFont="1" applyFill="1" applyBorder="1" applyAlignment="1">
      <alignment horizontal="center" vertical="center"/>
    </xf>
    <xf numFmtId="165" fontId="3" fillId="0" borderId="9" xfId="0" applyNumberFormat="1" applyFont="1" applyBorder="1" applyAlignment="1">
      <alignment horizontal="center" vertical="center" wrapText="1"/>
    </xf>
    <xf numFmtId="0" fontId="6" fillId="4" borderId="9" xfId="0" applyFont="1" applyFill="1" applyBorder="1" applyAlignment="1">
      <alignment horizontal="center" vertical="center"/>
    </xf>
    <xf numFmtId="0" fontId="3" fillId="0" borderId="0" xfId="0" applyFont="1" applyBorder="1"/>
    <xf numFmtId="0" fontId="3" fillId="0" borderId="0" xfId="0" applyFont="1" applyBorder="1" applyAlignment="1">
      <alignment horizontal="center"/>
    </xf>
    <xf numFmtId="14" fontId="12" fillId="6" borderId="9" xfId="0" applyNumberFormat="1" applyFont="1" applyFill="1" applyBorder="1" applyAlignment="1">
      <alignment horizontal="center" vertical="center"/>
    </xf>
    <xf numFmtId="0" fontId="12" fillId="6" borderId="9" xfId="0" applyFont="1" applyFill="1" applyBorder="1" applyAlignment="1">
      <alignment horizontal="center" vertical="center"/>
    </xf>
    <xf numFmtId="2" fontId="3" fillId="0" borderId="9" xfId="0" applyNumberFormat="1" applyFont="1" applyBorder="1" applyAlignment="1">
      <alignment horizontal="center" vertical="center" wrapText="1"/>
    </xf>
    <xf numFmtId="4" fontId="4" fillId="3" borderId="20" xfId="0" applyNumberFormat="1" applyFont="1" applyFill="1" applyBorder="1" applyAlignment="1">
      <alignment vertical="center"/>
    </xf>
    <xf numFmtId="4" fontId="7" fillId="3" borderId="20" xfId="0" applyNumberFormat="1" applyFont="1" applyFill="1" applyBorder="1" applyAlignment="1">
      <alignment vertical="center"/>
    </xf>
    <xf numFmtId="2" fontId="14" fillId="0" borderId="21" xfId="0" applyNumberFormat="1" applyFont="1" applyFill="1" applyBorder="1" applyAlignment="1">
      <alignment vertical="center"/>
    </xf>
    <xf numFmtId="2" fontId="8" fillId="3" borderId="21" xfId="0" applyNumberFormat="1" applyFont="1" applyFill="1" applyBorder="1" applyAlignment="1">
      <alignment vertical="center"/>
    </xf>
    <xf numFmtId="2" fontId="6" fillId="0" borderId="9" xfId="0" applyNumberFormat="1" applyFont="1" applyFill="1" applyBorder="1" applyAlignment="1">
      <alignment horizontal="right"/>
    </xf>
    <xf numFmtId="0" fontId="13" fillId="0" borderId="9" xfId="0" applyFont="1" applyBorder="1"/>
    <xf numFmtId="49" fontId="15" fillId="0" borderId="4" xfId="0" applyNumberFormat="1" applyFont="1" applyFill="1" applyBorder="1" applyAlignment="1">
      <alignment horizontal="left" vertical="center"/>
    </xf>
    <xf numFmtId="1" fontId="16" fillId="0" borderId="5" xfId="0" applyNumberFormat="1" applyFont="1" applyFill="1" applyBorder="1" applyAlignment="1">
      <alignment horizontal="center" vertical="center"/>
    </xf>
    <xf numFmtId="4" fontId="16" fillId="0" borderId="5" xfId="0" applyNumberFormat="1" applyFont="1" applyFill="1" applyBorder="1" applyAlignment="1">
      <alignment horizontal="right" vertical="center"/>
    </xf>
    <xf numFmtId="9" fontId="16" fillId="0" borderId="4" xfId="0" applyNumberFormat="1" applyFont="1" applyFill="1" applyBorder="1" applyAlignment="1">
      <alignment horizontal="center" vertical="center"/>
    </xf>
    <xf numFmtId="49" fontId="15" fillId="0" borderId="6" xfId="0" applyNumberFormat="1" applyFont="1" applyFill="1" applyBorder="1" applyAlignment="1">
      <alignment horizontal="left" vertical="center"/>
    </xf>
    <xf numFmtId="9" fontId="16" fillId="0" borderId="6" xfId="0" applyNumberFormat="1" applyFont="1" applyFill="1" applyBorder="1" applyAlignment="1">
      <alignment horizontal="center" vertical="center"/>
    </xf>
    <xf numFmtId="9" fontId="16" fillId="0" borderId="7" xfId="0" applyNumberFormat="1" applyFont="1" applyFill="1" applyBorder="1" applyAlignment="1">
      <alignment horizontal="center" vertical="center"/>
    </xf>
    <xf numFmtId="3" fontId="16" fillId="0" borderId="4" xfId="0" applyNumberFormat="1" applyFont="1" applyFill="1" applyBorder="1" applyAlignment="1">
      <alignment horizontal="center" vertical="center"/>
    </xf>
    <xf numFmtId="1" fontId="16" fillId="0" borderId="4" xfId="0" applyNumberFormat="1" applyFont="1" applyBorder="1" applyAlignment="1">
      <alignment horizontal="center" vertical="center"/>
    </xf>
    <xf numFmtId="3" fontId="16" fillId="0" borderId="6" xfId="0" applyNumberFormat="1" applyFont="1" applyFill="1" applyBorder="1" applyAlignment="1">
      <alignment horizontal="center" vertical="center"/>
    </xf>
    <xf numFmtId="1" fontId="16" fillId="0" borderId="6" xfId="0" applyNumberFormat="1" applyFont="1" applyBorder="1" applyAlignment="1">
      <alignment horizontal="center" vertical="center"/>
    </xf>
    <xf numFmtId="3" fontId="16" fillId="0" borderId="7" xfId="0" applyNumberFormat="1" applyFont="1" applyFill="1" applyBorder="1" applyAlignment="1">
      <alignment horizontal="center" vertical="center"/>
    </xf>
    <xf numFmtId="1" fontId="16" fillId="0" borderId="7" xfId="0" applyNumberFormat="1" applyFont="1" applyBorder="1" applyAlignment="1">
      <alignment horizontal="center" vertical="center"/>
    </xf>
    <xf numFmtId="164" fontId="2" fillId="0" borderId="4" xfId="1" applyNumberFormat="1" applyFont="1" applyBorder="1" applyAlignment="1">
      <alignment horizontal="left" vertical="center" wrapText="1"/>
    </xf>
    <xf numFmtId="1" fontId="16" fillId="0" borderId="10" xfId="0" applyNumberFormat="1" applyFont="1" applyFill="1" applyBorder="1" applyAlignment="1">
      <alignment horizontal="center" vertical="center"/>
    </xf>
    <xf numFmtId="1" fontId="16" fillId="0" borderId="6" xfId="0" applyNumberFormat="1" applyFont="1" applyFill="1" applyBorder="1" applyAlignment="1">
      <alignment horizontal="center" vertical="center"/>
    </xf>
    <xf numFmtId="1" fontId="16" fillId="0" borderId="7" xfId="0" applyNumberFormat="1" applyFont="1" applyFill="1" applyBorder="1" applyAlignment="1">
      <alignment horizontal="center" vertical="center"/>
    </xf>
    <xf numFmtId="4" fontId="4" fillId="2" borderId="1"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 fontId="16" fillId="0" borderId="7" xfId="0" applyNumberFormat="1" applyFont="1" applyFill="1" applyBorder="1" applyAlignment="1">
      <alignment horizontal="right" vertical="center"/>
    </xf>
    <xf numFmtId="49" fontId="2" fillId="0" borderId="6" xfId="0" applyNumberFormat="1" applyFont="1" applyFill="1" applyBorder="1" applyAlignment="1">
      <alignment horizontal="center" vertical="center"/>
    </xf>
    <xf numFmtId="4" fontId="16" fillId="0" borderId="6" xfId="0" applyNumberFormat="1" applyFont="1" applyFill="1" applyBorder="1" applyAlignment="1">
      <alignment horizontal="right" vertical="center"/>
    </xf>
    <xf numFmtId="4" fontId="4" fillId="0" borderId="9" xfId="0" applyNumberFormat="1" applyFont="1" applyBorder="1" applyAlignment="1">
      <alignment horizontal="center" vertical="center" wrapText="1"/>
    </xf>
    <xf numFmtId="2" fontId="8" fillId="0" borderId="17" xfId="0" applyNumberFormat="1" applyFont="1" applyFill="1" applyBorder="1" applyAlignment="1">
      <alignment wrapText="1"/>
    </xf>
    <xf numFmtId="2" fontId="8" fillId="0" borderId="9" xfId="0" applyNumberFormat="1" applyFont="1" applyFill="1" applyBorder="1" applyAlignment="1">
      <alignment vertical="center" wrapText="1"/>
    </xf>
    <xf numFmtId="0" fontId="5" fillId="0" borderId="2" xfId="0" applyFont="1" applyBorder="1" applyAlignment="1">
      <alignment horizontal="center" vertical="center" wrapText="1"/>
    </xf>
    <xf numFmtId="0" fontId="9" fillId="0" borderId="9" xfId="0" applyFont="1" applyFill="1" applyBorder="1" applyAlignment="1">
      <alignment vertical="center" wrapText="1"/>
    </xf>
    <xf numFmtId="2" fontId="16" fillId="0" borderId="5" xfId="0" applyNumberFormat="1" applyFont="1" applyFill="1" applyBorder="1" applyAlignment="1">
      <alignment horizontal="center" vertical="center"/>
    </xf>
    <xf numFmtId="1" fontId="16" fillId="0" borderId="24" xfId="0" applyNumberFormat="1" applyFont="1" applyFill="1" applyBorder="1" applyAlignment="1">
      <alignment horizontal="center" vertical="center"/>
    </xf>
    <xf numFmtId="2" fontId="16" fillId="0" borderId="6" xfId="0" applyNumberFormat="1" applyFont="1" applyFill="1" applyBorder="1" applyAlignment="1">
      <alignment horizontal="center" vertical="center"/>
    </xf>
    <xf numFmtId="3" fontId="18" fillId="0" borderId="6" xfId="0" applyNumberFormat="1" applyFont="1" applyFill="1" applyBorder="1" applyAlignment="1">
      <alignment horizontal="center" vertical="center"/>
    </xf>
    <xf numFmtId="1" fontId="16" fillId="0" borderId="22" xfId="0" applyNumberFormat="1" applyFont="1" applyFill="1" applyBorder="1" applyAlignment="1">
      <alignment horizontal="center" vertical="center"/>
    </xf>
    <xf numFmtId="2" fontId="16" fillId="0" borderId="7" xfId="0" applyNumberFormat="1" applyFont="1" applyFill="1" applyBorder="1" applyAlignment="1">
      <alignment horizontal="center" vertical="center"/>
    </xf>
    <xf numFmtId="3" fontId="18" fillId="0" borderId="7"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15" fillId="0" borderId="4" xfId="0" applyNumberFormat="1" applyFont="1" applyFill="1" applyBorder="1" applyAlignment="1">
      <alignment horizontal="left" vertical="center" wrapText="1"/>
    </xf>
    <xf numFmtId="49" fontId="15" fillId="0" borderId="6" xfId="0" applyNumberFormat="1" applyFont="1" applyFill="1" applyBorder="1" applyAlignment="1">
      <alignment horizontal="left" vertical="center" wrapText="1"/>
    </xf>
    <xf numFmtId="4" fontId="16" fillId="0" borderId="0" xfId="0" applyNumberFormat="1" applyFont="1" applyFill="1" applyBorder="1" applyAlignment="1">
      <alignment horizontal="right" vertical="center"/>
    </xf>
    <xf numFmtId="49" fontId="15" fillId="0" borderId="25" xfId="0" applyNumberFormat="1" applyFont="1" applyFill="1" applyBorder="1" applyAlignment="1">
      <alignment horizontal="left" vertical="center"/>
    </xf>
    <xf numFmtId="3" fontId="18" fillId="0" borderId="24" xfId="0" applyNumberFormat="1" applyFont="1" applyFill="1" applyBorder="1" applyAlignment="1">
      <alignment horizontal="center" vertical="center"/>
    </xf>
    <xf numFmtId="3" fontId="18" fillId="0" borderId="22" xfId="0" applyNumberFormat="1" applyFont="1" applyFill="1" applyBorder="1" applyAlignment="1">
      <alignment horizontal="center" vertical="center"/>
    </xf>
    <xf numFmtId="9" fontId="16" fillId="0" borderId="26" xfId="0" applyNumberFormat="1" applyFont="1" applyFill="1" applyBorder="1" applyAlignment="1">
      <alignment horizontal="center" vertical="center"/>
    </xf>
    <xf numFmtId="9" fontId="16" fillId="0" borderId="27" xfId="0" applyNumberFormat="1" applyFont="1" applyFill="1" applyBorder="1" applyAlignment="1">
      <alignment horizontal="center" vertical="center"/>
    </xf>
    <xf numFmtId="9" fontId="16" fillId="0" borderId="23" xfId="0" applyNumberFormat="1" applyFont="1" applyFill="1" applyBorder="1" applyAlignment="1">
      <alignment horizontal="center" vertical="center"/>
    </xf>
    <xf numFmtId="4" fontId="4" fillId="0" borderId="0" xfId="0" applyNumberFormat="1" applyFont="1"/>
    <xf numFmtId="4" fontId="4" fillId="0" borderId="1" xfId="0" applyNumberFormat="1" applyFont="1" applyBorder="1" applyAlignment="1"/>
    <xf numFmtId="4" fontId="19" fillId="0" borderId="1" xfId="0" applyNumberFormat="1" applyFont="1" applyBorder="1" applyAlignment="1"/>
    <xf numFmtId="2" fontId="6" fillId="0" borderId="31" xfId="0" applyNumberFormat="1" applyFont="1" applyFill="1" applyBorder="1" applyAlignment="1">
      <alignment horizontal="right"/>
    </xf>
    <xf numFmtId="0" fontId="13" fillId="0" borderId="32" xfId="0" applyFont="1" applyFill="1" applyBorder="1"/>
    <xf numFmtId="0" fontId="6" fillId="0" borderId="33" xfId="0" applyFont="1" applyFill="1" applyBorder="1"/>
    <xf numFmtId="2" fontId="6" fillId="3" borderId="34" xfId="0" applyNumberFormat="1" applyFont="1" applyFill="1" applyBorder="1" applyAlignment="1">
      <alignment horizontal="right"/>
    </xf>
    <xf numFmtId="0" fontId="13" fillId="0" borderId="35" xfId="0" applyFont="1" applyBorder="1"/>
    <xf numFmtId="0" fontId="6" fillId="3" borderId="36" xfId="0" applyFont="1" applyFill="1" applyBorder="1"/>
    <xf numFmtId="2" fontId="6" fillId="3" borderId="37" xfId="0" applyNumberFormat="1" applyFont="1" applyFill="1" applyBorder="1" applyAlignment="1">
      <alignment horizontal="right"/>
    </xf>
    <xf numFmtId="2" fontId="6" fillId="3" borderId="38" xfId="0" applyNumberFormat="1" applyFont="1" applyFill="1" applyBorder="1" applyAlignment="1">
      <alignment horizontal="right"/>
    </xf>
    <xf numFmtId="0" fontId="13" fillId="0" borderId="39" xfId="0" applyFont="1" applyBorder="1"/>
    <xf numFmtId="0" fontId="6" fillId="3" borderId="40" xfId="0" applyFont="1" applyFill="1" applyBorder="1"/>
    <xf numFmtId="2" fontId="8" fillId="3" borderId="9" xfId="0" applyNumberFormat="1" applyFont="1" applyFill="1" applyBorder="1" applyAlignment="1">
      <alignment horizontal="right" vertical="center"/>
    </xf>
    <xf numFmtId="2" fontId="21" fillId="3" borderId="16" xfId="0" applyNumberFormat="1" applyFont="1" applyFill="1" applyBorder="1" applyAlignment="1">
      <alignment horizontal="right"/>
    </xf>
    <xf numFmtId="2" fontId="21" fillId="3" borderId="9" xfId="0" applyNumberFormat="1" applyFont="1" applyFill="1" applyBorder="1" applyAlignment="1">
      <alignment horizontal="right" vertical="center"/>
    </xf>
    <xf numFmtId="2" fontId="6" fillId="0" borderId="42" xfId="0" applyNumberFormat="1" applyFont="1" applyFill="1" applyBorder="1" applyAlignment="1">
      <alignment horizontal="right"/>
    </xf>
    <xf numFmtId="0" fontId="13" fillId="0" borderId="42" xfId="0" applyFont="1" applyBorder="1"/>
    <xf numFmtId="0" fontId="6" fillId="0" borderId="42" xfId="0" applyFont="1" applyFill="1" applyBorder="1"/>
    <xf numFmtId="4" fontId="4" fillId="0" borderId="9" xfId="0" applyNumberFormat="1" applyFont="1" applyFill="1" applyBorder="1" applyAlignment="1">
      <alignment horizontal="right" vertical="center"/>
    </xf>
    <xf numFmtId="0" fontId="3" fillId="0" borderId="0" xfId="0" applyFont="1" applyAlignment="1">
      <alignment horizontal="right" vertical="center" wrapText="1"/>
    </xf>
    <xf numFmtId="0" fontId="4" fillId="0" borderId="0"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Border="1" applyAlignment="1">
      <alignment horizontal="left"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2" borderId="1" xfId="0" applyFont="1" applyFill="1" applyBorder="1" applyAlignment="1">
      <alignment horizontal="center" vertical="center"/>
    </xf>
    <xf numFmtId="0" fontId="4" fillId="0" borderId="0" xfId="0" applyFont="1" applyAlignment="1">
      <alignment horizontal="left" vertical="center" wrapText="1"/>
    </xf>
    <xf numFmtId="4" fontId="4" fillId="0" borderId="20" xfId="0" applyNumberFormat="1" applyFont="1" applyBorder="1" applyAlignment="1">
      <alignment horizontal="center"/>
    </xf>
    <xf numFmtId="0" fontId="4" fillId="0" borderId="20" xfId="0" applyFont="1" applyBorder="1" applyAlignment="1">
      <alignment horizontal="center"/>
    </xf>
    <xf numFmtId="0" fontId="3" fillId="0" borderId="0" xfId="0" applyFont="1" applyAlignment="1">
      <alignment horizontal="left" vertical="center"/>
    </xf>
    <xf numFmtId="0" fontId="3" fillId="0" borderId="0" xfId="0" applyFont="1" applyFill="1" applyAlignment="1">
      <alignment horizontal="left" vertical="center" wrapText="1"/>
    </xf>
    <xf numFmtId="0" fontId="4" fillId="0" borderId="8" xfId="0" applyFont="1" applyBorder="1" applyAlignment="1">
      <alignment horizontal="center" vertical="center" wrapText="1"/>
    </xf>
    <xf numFmtId="0" fontId="4" fillId="0" borderId="1" xfId="0" applyFont="1" applyBorder="1" applyAlignment="1">
      <alignment horizontal="right"/>
    </xf>
    <xf numFmtId="0" fontId="20" fillId="0" borderId="1" xfId="0" applyFont="1" applyBorder="1" applyAlignment="1">
      <alignment horizontal="right"/>
    </xf>
    <xf numFmtId="0" fontId="3" fillId="0" borderId="41" xfId="0" applyFont="1" applyBorder="1" applyAlignment="1">
      <alignment horizontal="left"/>
    </xf>
    <xf numFmtId="0" fontId="3" fillId="0" borderId="0" xfId="0" applyFont="1" applyBorder="1" applyAlignment="1">
      <alignment horizontal="left"/>
    </xf>
    <xf numFmtId="0" fontId="3" fillId="0" borderId="30" xfId="0" applyFont="1" applyBorder="1" applyAlignment="1">
      <alignment horizontal="left"/>
    </xf>
    <xf numFmtId="0" fontId="3" fillId="0" borderId="0" xfId="0" applyFont="1" applyAlignment="1">
      <alignment horizontal="left"/>
    </xf>
    <xf numFmtId="0" fontId="3" fillId="0" borderId="0" xfId="0" applyFont="1" applyAlignment="1">
      <alignment horizontal="left" vertical="center" wrapText="1"/>
    </xf>
    <xf numFmtId="2" fontId="7" fillId="3" borderId="28" xfId="0" applyNumberFormat="1" applyFont="1" applyFill="1" applyBorder="1" applyAlignment="1">
      <alignment horizontal="center" vertical="center"/>
    </xf>
    <xf numFmtId="2" fontId="7" fillId="3" borderId="0" xfId="0" applyNumberFormat="1" applyFont="1" applyFill="1" applyBorder="1" applyAlignment="1">
      <alignment horizontal="center" vertical="center"/>
    </xf>
    <xf numFmtId="2" fontId="7" fillId="3" borderId="29" xfId="0" applyNumberFormat="1" applyFont="1" applyFill="1" applyBorder="1" applyAlignment="1">
      <alignment horizontal="center" vertical="center"/>
    </xf>
    <xf numFmtId="0" fontId="6" fillId="4" borderId="9" xfId="0" applyFont="1" applyFill="1" applyBorder="1" applyAlignment="1">
      <alignment horizontal="center" vertical="center"/>
    </xf>
    <xf numFmtId="0" fontId="4" fillId="4" borderId="9" xfId="0" applyFont="1" applyFill="1" applyBorder="1" applyAlignment="1">
      <alignment horizontal="center" vertical="center" wrapText="1"/>
    </xf>
    <xf numFmtId="2" fontId="7" fillId="0" borderId="20" xfId="0" applyNumberFormat="1" applyFont="1" applyFill="1" applyBorder="1" applyAlignment="1">
      <alignment horizontal="center" vertical="center"/>
    </xf>
    <xf numFmtId="0" fontId="7" fillId="0" borderId="9" xfId="0" applyFont="1" applyFill="1" applyBorder="1" applyAlignment="1">
      <alignment horizontal="center" vertical="center"/>
    </xf>
    <xf numFmtId="0" fontId="9" fillId="0" borderId="0" xfId="0" applyFont="1" applyFill="1" applyAlignment="1">
      <alignment horizontal="left" wrapText="1"/>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0F3FA"/>
      <color rgb="FFECF4FA"/>
      <color rgb="FFF5F5F5"/>
      <color rgb="FFF9F9F9"/>
      <color rgb="FFFBFB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zoomScaleNormal="100" workbookViewId="0">
      <selection activeCell="I9" sqref="I9"/>
    </sheetView>
  </sheetViews>
  <sheetFormatPr defaultColWidth="8.6640625" defaultRowHeight="13.8" x14ac:dyDescent="0.25"/>
  <cols>
    <col min="1" max="1" width="29.44140625" style="5" customWidth="1"/>
    <col min="2" max="2" width="12.5546875" style="4" customWidth="1"/>
    <col min="3" max="3" width="16.109375" style="4" customWidth="1"/>
    <col min="4" max="4" width="57.21875" style="4" customWidth="1"/>
    <col min="5" max="5" width="10.33203125" style="4" customWidth="1"/>
    <col min="6" max="16384" width="8.6640625" style="4"/>
  </cols>
  <sheetData>
    <row r="1" spans="1:5" ht="53.4" customHeight="1" x14ac:dyDescent="0.25">
      <c r="A1" s="146" t="s">
        <v>72</v>
      </c>
      <c r="B1" s="146"/>
      <c r="C1" s="146"/>
      <c r="D1" s="146"/>
      <c r="E1" s="146"/>
    </row>
    <row r="2" spans="1:5" ht="24.6" customHeight="1" x14ac:dyDescent="0.25">
      <c r="B2" s="24"/>
      <c r="C2" s="24"/>
      <c r="D2" s="24"/>
      <c r="E2" s="21" t="s">
        <v>57</v>
      </c>
    </row>
    <row r="3" spans="1:5" ht="18.899999999999999" customHeight="1" x14ac:dyDescent="0.25">
      <c r="A3" s="148" t="s">
        <v>37</v>
      </c>
      <c r="B3" s="148"/>
      <c r="C3" s="148"/>
      <c r="D3" s="148"/>
      <c r="E3" s="148"/>
    </row>
    <row r="4" spans="1:5" ht="39.75" customHeight="1" x14ac:dyDescent="0.25">
      <c r="A4" s="147" t="s">
        <v>93</v>
      </c>
      <c r="B4" s="147"/>
      <c r="C4" s="147"/>
      <c r="D4" s="147"/>
      <c r="E4" s="147"/>
    </row>
    <row r="5" spans="1:5" ht="18.75" customHeight="1" x14ac:dyDescent="0.25">
      <c r="A5" s="147" t="s">
        <v>58</v>
      </c>
      <c r="B5" s="147"/>
      <c r="C5" s="147"/>
      <c r="D5" s="147"/>
      <c r="E5" s="147"/>
    </row>
    <row r="6" spans="1:5" ht="20.25" customHeight="1" x14ac:dyDescent="0.25">
      <c r="A6" s="150" t="s">
        <v>42</v>
      </c>
      <c r="B6" s="150"/>
      <c r="C6" s="150"/>
      <c r="D6" s="150"/>
      <c r="E6" s="150"/>
    </row>
    <row r="7" spans="1:5" ht="26.4" customHeight="1" x14ac:dyDescent="0.25">
      <c r="A7" s="32" t="s">
        <v>49</v>
      </c>
      <c r="B7" s="32" t="s">
        <v>62</v>
      </c>
      <c r="C7" s="32" t="s">
        <v>73</v>
      </c>
      <c r="D7" s="32" t="s">
        <v>59</v>
      </c>
      <c r="E7" s="33" t="s">
        <v>34</v>
      </c>
    </row>
    <row r="8" spans="1:5" ht="30.75" customHeight="1" x14ac:dyDescent="0.25">
      <c r="A8" s="57" t="s">
        <v>71</v>
      </c>
      <c r="B8" s="30">
        <v>1000</v>
      </c>
      <c r="C8" s="58">
        <v>2905.32</v>
      </c>
      <c r="D8" s="107" t="s">
        <v>96</v>
      </c>
      <c r="E8" s="30" t="s">
        <v>65</v>
      </c>
    </row>
    <row r="9" spans="1:5" ht="128.4" customHeight="1" x14ac:dyDescent="0.25">
      <c r="A9" s="57" t="s">
        <v>60</v>
      </c>
      <c r="B9" s="30">
        <v>2239</v>
      </c>
      <c r="C9" s="145">
        <v>8082.8</v>
      </c>
      <c r="D9" s="107" t="s">
        <v>143</v>
      </c>
      <c r="E9" s="30" t="s">
        <v>66</v>
      </c>
    </row>
    <row r="10" spans="1:5" ht="52.95" customHeight="1" x14ac:dyDescent="0.25">
      <c r="A10" s="57" t="s">
        <v>61</v>
      </c>
      <c r="B10" s="30">
        <v>2261</v>
      </c>
      <c r="C10" s="145">
        <v>1320</v>
      </c>
      <c r="D10" s="107" t="s">
        <v>146</v>
      </c>
      <c r="E10" s="30" t="s">
        <v>67</v>
      </c>
    </row>
    <row r="11" spans="1:5" ht="26.4" customHeight="1" x14ac:dyDescent="0.25">
      <c r="A11" s="59" t="s">
        <v>48</v>
      </c>
      <c r="B11" s="59"/>
      <c r="C11" s="60">
        <f>ROUNDUP(C8+C9+C10,0)</f>
        <v>12309</v>
      </c>
      <c r="D11" s="34"/>
      <c r="E11" s="35"/>
    </row>
    <row r="12" spans="1:5" ht="19.5" customHeight="1" x14ac:dyDescent="0.25">
      <c r="A12" s="152" t="s">
        <v>64</v>
      </c>
      <c r="B12" s="152"/>
      <c r="C12" s="152"/>
      <c r="D12" s="152"/>
      <c r="E12" s="152"/>
    </row>
    <row r="13" spans="1:5" ht="21" customHeight="1" x14ac:dyDescent="0.25">
      <c r="A13" s="151" t="s">
        <v>70</v>
      </c>
      <c r="B13" s="151"/>
      <c r="C13" s="151"/>
      <c r="D13" s="151"/>
      <c r="E13" s="151"/>
    </row>
    <row r="14" spans="1:5" ht="26.4" customHeight="1" x14ac:dyDescent="0.25">
      <c r="A14" s="61" t="s">
        <v>49</v>
      </c>
      <c r="B14" s="61" t="s">
        <v>62</v>
      </c>
      <c r="C14" s="61" t="s">
        <v>73</v>
      </c>
      <c r="D14" s="61" t="s">
        <v>59</v>
      </c>
      <c r="E14" s="36"/>
    </row>
    <row r="15" spans="1:5" ht="45.6" customHeight="1" x14ac:dyDescent="0.25">
      <c r="A15" s="62" t="s">
        <v>54</v>
      </c>
      <c r="B15" s="42">
        <v>2249</v>
      </c>
      <c r="C15" s="63">
        <v>111.63</v>
      </c>
      <c r="D15" s="37" t="s">
        <v>92</v>
      </c>
      <c r="E15" s="42" t="s">
        <v>68</v>
      </c>
    </row>
    <row r="16" spans="1:5" ht="26.4" customHeight="1" x14ac:dyDescent="0.25">
      <c r="A16" s="64" t="s">
        <v>48</v>
      </c>
      <c r="B16" s="28"/>
      <c r="C16" s="60">
        <f>ROUNDUP(C15,0)</f>
        <v>112</v>
      </c>
      <c r="D16" s="23"/>
      <c r="E16" s="38"/>
    </row>
    <row r="17" spans="1:5" ht="26.4" customHeight="1" x14ac:dyDescent="0.25">
      <c r="A17" s="39" t="s">
        <v>69</v>
      </c>
      <c r="B17" s="39"/>
      <c r="C17" s="40">
        <f>C11+C16</f>
        <v>12421</v>
      </c>
      <c r="D17" s="39"/>
      <c r="E17" s="41"/>
    </row>
    <row r="18" spans="1:5" ht="26.4" customHeight="1" x14ac:dyDescent="0.25">
      <c r="A18" s="149" t="s">
        <v>63</v>
      </c>
      <c r="B18" s="149"/>
      <c r="C18" s="149"/>
      <c r="D18" s="149"/>
    </row>
    <row r="19" spans="1:5" ht="26.4" customHeight="1" x14ac:dyDescent="0.25">
      <c r="A19" s="22"/>
      <c r="B19" s="22"/>
      <c r="C19" s="22"/>
      <c r="D19" s="22"/>
    </row>
    <row r="20" spans="1:5" ht="26.4" customHeight="1" x14ac:dyDescent="0.25">
      <c r="A20" s="22"/>
      <c r="B20" s="22"/>
      <c r="C20" s="22"/>
      <c r="D20" s="22"/>
    </row>
    <row r="21" spans="1:5" ht="26.4" customHeight="1" x14ac:dyDescent="0.25">
      <c r="A21" s="22"/>
      <c r="B21" s="22"/>
      <c r="C21" s="22"/>
      <c r="D21" s="22"/>
    </row>
    <row r="22" spans="1:5" ht="26.4" customHeight="1" x14ac:dyDescent="0.25">
      <c r="A22" s="22"/>
      <c r="B22" s="22"/>
      <c r="C22" s="22"/>
      <c r="D22" s="22"/>
    </row>
    <row r="23" spans="1:5" ht="26.4" customHeight="1" x14ac:dyDescent="0.25">
      <c r="A23" s="22"/>
      <c r="B23" s="22"/>
      <c r="C23" s="22"/>
      <c r="D23" s="22"/>
    </row>
    <row r="24" spans="1:5" ht="26.4" customHeight="1" x14ac:dyDescent="0.25">
      <c r="A24" s="22"/>
      <c r="B24" s="22"/>
      <c r="C24" s="22"/>
      <c r="D24" s="22"/>
    </row>
  </sheetData>
  <mergeCells count="8">
    <mergeCell ref="A1:E1"/>
    <mergeCell ref="A5:E5"/>
    <mergeCell ref="A4:E4"/>
    <mergeCell ref="A3:E3"/>
    <mergeCell ref="A18:D18"/>
    <mergeCell ref="A6:E6"/>
    <mergeCell ref="A13:E13"/>
    <mergeCell ref="A12:E12"/>
  </mergeCells>
  <pageMargins left="0.7" right="0.7" top="0.75" bottom="0.75" header="0.3" footer="0.3"/>
  <pageSetup paperSize="9" scale="7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56"/>
  <sheetViews>
    <sheetView tabSelected="1" zoomScale="90" zoomScaleNormal="90" workbookViewId="0">
      <selection activeCell="A5" sqref="A5:P5"/>
    </sheetView>
  </sheetViews>
  <sheetFormatPr defaultColWidth="8.6640625" defaultRowHeight="13.8" x14ac:dyDescent="0.25"/>
  <cols>
    <col min="1" max="1" width="10.44140625" style="5" customWidth="1"/>
    <col min="2" max="2" width="24" style="4" customWidth="1"/>
    <col min="3" max="3" width="9.33203125" style="4" customWidth="1"/>
    <col min="4" max="4" width="9.6640625" style="4" customWidth="1"/>
    <col min="5" max="6" width="8.6640625" style="4"/>
    <col min="7" max="7" width="11.5546875" style="4" customWidth="1"/>
    <col min="8" max="8" width="10.33203125" style="4" customWidth="1"/>
    <col min="9" max="9" width="9.33203125" style="4" customWidth="1"/>
    <col min="10" max="10" width="25.88671875" style="4" customWidth="1"/>
    <col min="11" max="12" width="8.6640625" style="4"/>
    <col min="13" max="14" width="14.5546875" style="4" customWidth="1"/>
    <col min="15" max="15" width="10.44140625" style="4" customWidth="1"/>
    <col min="16" max="16" width="16.33203125" style="4" customWidth="1"/>
    <col min="17" max="16384" width="8.6640625" style="4"/>
  </cols>
  <sheetData>
    <row r="1" spans="1:16" ht="40.950000000000003" customHeight="1" x14ac:dyDescent="0.25">
      <c r="A1" s="146" t="s">
        <v>72</v>
      </c>
      <c r="B1" s="146"/>
      <c r="C1" s="146"/>
      <c r="D1" s="146"/>
      <c r="E1" s="146"/>
      <c r="F1" s="146"/>
      <c r="G1" s="146"/>
      <c r="H1" s="146"/>
      <c r="I1" s="146"/>
      <c r="J1" s="146"/>
      <c r="K1" s="146"/>
      <c r="L1" s="146"/>
      <c r="M1" s="146"/>
      <c r="N1" s="146"/>
      <c r="O1" s="146"/>
      <c r="P1" s="146"/>
    </row>
    <row r="2" spans="1:16" ht="18.899999999999999" customHeight="1" x14ac:dyDescent="0.25">
      <c r="J2" s="5"/>
      <c r="K2" s="5"/>
      <c r="L2" s="5"/>
      <c r="M2" s="5"/>
      <c r="N2" s="5"/>
      <c r="O2" s="5"/>
      <c r="P2" s="21" t="s">
        <v>11</v>
      </c>
    </row>
    <row r="3" spans="1:16" ht="18.899999999999999" customHeight="1" x14ac:dyDescent="0.25">
      <c r="A3" s="148" t="s">
        <v>37</v>
      </c>
      <c r="B3" s="148"/>
      <c r="C3" s="148"/>
      <c r="D3" s="148"/>
      <c r="E3" s="148"/>
      <c r="F3" s="148"/>
      <c r="G3" s="148"/>
      <c r="H3" s="148"/>
      <c r="I3" s="148"/>
      <c r="J3" s="148"/>
      <c r="K3" s="148"/>
      <c r="L3" s="148"/>
      <c r="M3" s="148"/>
      <c r="N3" s="148"/>
      <c r="O3" s="148"/>
      <c r="P3" s="148"/>
    </row>
    <row r="4" spans="1:16" ht="13.8" customHeight="1" x14ac:dyDescent="0.25">
      <c r="A4" s="158" t="s">
        <v>147</v>
      </c>
      <c r="B4" s="158"/>
      <c r="C4" s="158"/>
      <c r="D4" s="158"/>
      <c r="E4" s="158"/>
      <c r="F4" s="158"/>
      <c r="G4" s="158"/>
      <c r="H4" s="158"/>
      <c r="I4" s="158"/>
      <c r="J4" s="158"/>
      <c r="K4" s="158"/>
      <c r="L4" s="158"/>
      <c r="M4" s="158"/>
      <c r="N4" s="158"/>
      <c r="O4" s="158"/>
      <c r="P4" s="158"/>
    </row>
    <row r="5" spans="1:16" ht="16.2" customHeight="1" x14ac:dyDescent="0.25">
      <c r="A5" s="161" t="s">
        <v>94</v>
      </c>
      <c r="B5" s="161"/>
      <c r="C5" s="161"/>
      <c r="D5" s="161"/>
      <c r="E5" s="161"/>
      <c r="F5" s="161"/>
      <c r="G5" s="161"/>
      <c r="H5" s="161"/>
      <c r="I5" s="161"/>
      <c r="J5" s="161"/>
      <c r="K5" s="161"/>
      <c r="L5" s="161"/>
      <c r="M5" s="161"/>
      <c r="N5" s="161"/>
      <c r="O5" s="161"/>
      <c r="P5" s="161"/>
    </row>
    <row r="6" spans="1:16" ht="4.8" customHeight="1" x14ac:dyDescent="0.25">
      <c r="A6" s="162" t="s">
        <v>95</v>
      </c>
      <c r="B6" s="162"/>
      <c r="C6" s="162"/>
      <c r="D6" s="162"/>
      <c r="E6" s="162"/>
      <c r="F6" s="162"/>
      <c r="G6" s="162"/>
      <c r="H6" s="162"/>
      <c r="I6" s="162"/>
      <c r="J6" s="162"/>
      <c r="K6" s="162"/>
      <c r="L6" s="162"/>
      <c r="M6" s="162"/>
      <c r="N6" s="162"/>
      <c r="O6" s="162"/>
      <c r="P6" s="162"/>
    </row>
    <row r="7" spans="1:16" ht="12.6" customHeight="1" x14ac:dyDescent="0.25">
      <c r="A7" s="162"/>
      <c r="B7" s="162"/>
      <c r="C7" s="162"/>
      <c r="D7" s="162"/>
      <c r="E7" s="162"/>
      <c r="F7" s="162"/>
      <c r="G7" s="162"/>
      <c r="H7" s="162"/>
      <c r="I7" s="162"/>
      <c r="J7" s="162"/>
      <c r="K7" s="162"/>
      <c r="L7" s="162"/>
      <c r="M7" s="162"/>
      <c r="N7" s="162"/>
      <c r="O7" s="162"/>
      <c r="P7" s="162"/>
    </row>
    <row r="8" spans="1:16" s="70" customFormat="1" ht="26.4" customHeight="1" x14ac:dyDescent="0.25">
      <c r="A8" s="147" t="s">
        <v>25</v>
      </c>
      <c r="B8" s="147"/>
      <c r="C8" s="147"/>
      <c r="D8" s="147"/>
      <c r="E8" s="147"/>
      <c r="F8" s="147"/>
      <c r="G8" s="147"/>
      <c r="H8" s="147"/>
      <c r="I8" s="147"/>
      <c r="J8" s="147"/>
      <c r="K8" s="147"/>
      <c r="L8" s="147"/>
      <c r="M8" s="147"/>
      <c r="N8" s="147"/>
      <c r="O8" s="147"/>
      <c r="P8" s="147"/>
    </row>
    <row r="9" spans="1:16" ht="9.6" customHeight="1" x14ac:dyDescent="0.25">
      <c r="A9" s="163"/>
      <c r="B9" s="163"/>
      <c r="C9" s="163"/>
      <c r="D9" s="163"/>
      <c r="E9" s="163"/>
      <c r="F9" s="163"/>
      <c r="G9" s="163"/>
      <c r="H9" s="163"/>
      <c r="I9" s="163"/>
      <c r="J9" s="163"/>
      <c r="K9" s="163"/>
      <c r="L9" s="163"/>
      <c r="M9" s="163"/>
      <c r="N9" s="163"/>
      <c r="O9" s="163"/>
      <c r="P9" s="163"/>
    </row>
    <row r="10" spans="1:16" s="6" customFormat="1" ht="105.6" customHeight="1" x14ac:dyDescent="0.25">
      <c r="A10" s="7" t="s">
        <v>12</v>
      </c>
      <c r="B10" s="115" t="s">
        <v>0</v>
      </c>
      <c r="C10" s="115" t="s">
        <v>1</v>
      </c>
      <c r="D10" s="153" t="s">
        <v>2</v>
      </c>
      <c r="E10" s="154"/>
      <c r="F10" s="116" t="s">
        <v>83</v>
      </c>
      <c r="G10" s="116" t="s">
        <v>84</v>
      </c>
      <c r="H10" s="7" t="s">
        <v>82</v>
      </c>
      <c r="I10" s="7" t="s">
        <v>3</v>
      </c>
      <c r="J10" s="7" t="s">
        <v>24</v>
      </c>
      <c r="K10" s="155" t="s">
        <v>4</v>
      </c>
      <c r="L10" s="156"/>
      <c r="M10" s="7" t="s">
        <v>101</v>
      </c>
      <c r="N10" s="7" t="s">
        <v>23</v>
      </c>
      <c r="O10" s="8" t="s">
        <v>5</v>
      </c>
      <c r="P10" s="8" t="s">
        <v>6</v>
      </c>
    </row>
    <row r="11" spans="1:16" x14ac:dyDescent="0.25">
      <c r="A11" s="7">
        <v>1</v>
      </c>
      <c r="B11" s="115">
        <v>2</v>
      </c>
      <c r="C11" s="115">
        <v>3</v>
      </c>
      <c r="D11" s="153">
        <v>4</v>
      </c>
      <c r="E11" s="154"/>
      <c r="F11" s="115">
        <v>5</v>
      </c>
      <c r="G11" s="115">
        <v>6</v>
      </c>
      <c r="H11" s="9">
        <v>7</v>
      </c>
      <c r="I11" s="7">
        <v>8</v>
      </c>
      <c r="J11" s="7">
        <v>9</v>
      </c>
      <c r="K11" s="155">
        <v>10</v>
      </c>
      <c r="L11" s="156"/>
      <c r="M11" s="7" t="s">
        <v>86</v>
      </c>
      <c r="N11" s="7">
        <v>10</v>
      </c>
      <c r="O11" s="8">
        <v>11</v>
      </c>
      <c r="P11" s="8">
        <v>12</v>
      </c>
    </row>
    <row r="12" spans="1:16" ht="15.6" x14ac:dyDescent="0.25">
      <c r="A12" s="10" t="s">
        <v>13</v>
      </c>
      <c r="B12" s="117" t="s">
        <v>85</v>
      </c>
      <c r="C12" s="81" t="s">
        <v>97</v>
      </c>
      <c r="D12" s="95"/>
      <c r="E12" s="82">
        <v>132</v>
      </c>
      <c r="F12" s="108">
        <v>0.75</v>
      </c>
      <c r="G12" s="82">
        <v>1200</v>
      </c>
      <c r="H12" s="83">
        <v>900</v>
      </c>
      <c r="I12" s="84">
        <v>0.3</v>
      </c>
      <c r="J12" s="11">
        <f>ROUND(H12*I12,2)</f>
        <v>270</v>
      </c>
      <c r="K12" s="88"/>
      <c r="L12" s="89">
        <v>60</v>
      </c>
      <c r="M12" s="12">
        <f>ROUND(J12/E12*L12,2)</f>
        <v>122.73</v>
      </c>
      <c r="N12" s="13">
        <f t="shared" ref="N12:N21" si="0">ROUND(M12*23.59/100,2)</f>
        <v>28.95</v>
      </c>
      <c r="O12" s="1" t="s">
        <v>98</v>
      </c>
      <c r="P12" s="94">
        <v>45230</v>
      </c>
    </row>
    <row r="13" spans="1:16" ht="15" customHeight="1" x14ac:dyDescent="0.25">
      <c r="A13" s="101" t="s">
        <v>14</v>
      </c>
      <c r="B13" s="118" t="s">
        <v>87</v>
      </c>
      <c r="C13" s="85" t="s">
        <v>97</v>
      </c>
      <c r="D13" s="96">
        <v>22</v>
      </c>
      <c r="E13" s="109"/>
      <c r="F13" s="110">
        <v>1</v>
      </c>
      <c r="G13" s="96">
        <v>905</v>
      </c>
      <c r="H13" s="102">
        <v>905</v>
      </c>
      <c r="I13" s="86">
        <v>0.3</v>
      </c>
      <c r="J13" s="14">
        <f t="shared" ref="J13:J19" si="1">ROUND(H13*I13,2)</f>
        <v>271.5</v>
      </c>
      <c r="K13" s="90">
        <v>10</v>
      </c>
      <c r="L13" s="91"/>
      <c r="M13" s="15">
        <f>ROUND(J13/D13*K13,2)</f>
        <v>123.41</v>
      </c>
      <c r="N13" s="16">
        <f t="shared" si="0"/>
        <v>29.11</v>
      </c>
      <c r="O13" s="1" t="s">
        <v>98</v>
      </c>
      <c r="P13" s="94">
        <v>45230</v>
      </c>
    </row>
    <row r="14" spans="1:16" ht="15.6" x14ac:dyDescent="0.25">
      <c r="A14" s="101" t="s">
        <v>15</v>
      </c>
      <c r="B14" s="118" t="s">
        <v>7</v>
      </c>
      <c r="C14" s="85" t="s">
        <v>97</v>
      </c>
      <c r="D14" s="96"/>
      <c r="E14" s="109">
        <v>88</v>
      </c>
      <c r="F14" s="110">
        <v>0.5</v>
      </c>
      <c r="G14" s="111">
        <v>1200</v>
      </c>
      <c r="H14" s="102">
        <v>600</v>
      </c>
      <c r="I14" s="86">
        <v>0.3</v>
      </c>
      <c r="J14" s="14">
        <f t="shared" si="1"/>
        <v>180</v>
      </c>
      <c r="K14" s="90"/>
      <c r="L14" s="91">
        <v>40</v>
      </c>
      <c r="M14" s="15">
        <f t="shared" ref="M14:M21" si="2">ROUND(J14/E14*L14,2)</f>
        <v>81.819999999999993</v>
      </c>
      <c r="N14" s="16">
        <f t="shared" si="0"/>
        <v>19.3</v>
      </c>
      <c r="O14" s="1" t="s">
        <v>98</v>
      </c>
      <c r="P14" s="94">
        <v>45230</v>
      </c>
    </row>
    <row r="15" spans="1:16" ht="15.6" x14ac:dyDescent="0.25">
      <c r="A15" s="101" t="s">
        <v>16</v>
      </c>
      <c r="B15" s="117" t="s">
        <v>85</v>
      </c>
      <c r="C15" s="85" t="s">
        <v>97</v>
      </c>
      <c r="D15" s="96"/>
      <c r="E15" s="109">
        <v>88</v>
      </c>
      <c r="F15" s="110">
        <v>0.5</v>
      </c>
      <c r="G15" s="111">
        <v>1157</v>
      </c>
      <c r="H15" s="102">
        <v>579</v>
      </c>
      <c r="I15" s="86">
        <v>0.3</v>
      </c>
      <c r="J15" s="14">
        <f t="shared" si="1"/>
        <v>173.7</v>
      </c>
      <c r="K15" s="90"/>
      <c r="L15" s="91">
        <v>40</v>
      </c>
      <c r="M15" s="15">
        <f t="shared" si="2"/>
        <v>78.95</v>
      </c>
      <c r="N15" s="16">
        <f t="shared" si="0"/>
        <v>18.62</v>
      </c>
      <c r="O15" s="1" t="s">
        <v>98</v>
      </c>
      <c r="P15" s="94">
        <v>45230</v>
      </c>
    </row>
    <row r="16" spans="1:16" ht="26.4" x14ac:dyDescent="0.25">
      <c r="A16" s="101" t="s">
        <v>17</v>
      </c>
      <c r="B16" s="118" t="s">
        <v>88</v>
      </c>
      <c r="C16" s="85" t="s">
        <v>97</v>
      </c>
      <c r="D16" s="96"/>
      <c r="E16" s="109">
        <v>176</v>
      </c>
      <c r="F16" s="110">
        <v>1</v>
      </c>
      <c r="G16" s="111">
        <v>1450</v>
      </c>
      <c r="H16" s="102">
        <v>1450</v>
      </c>
      <c r="I16" s="86">
        <v>0.3</v>
      </c>
      <c r="J16" s="14">
        <f t="shared" si="1"/>
        <v>435</v>
      </c>
      <c r="K16" s="90"/>
      <c r="L16" s="91">
        <v>80</v>
      </c>
      <c r="M16" s="15">
        <f t="shared" si="2"/>
        <v>197.73</v>
      </c>
      <c r="N16" s="16">
        <f t="shared" si="0"/>
        <v>46.64</v>
      </c>
      <c r="O16" s="1" t="s">
        <v>98</v>
      </c>
      <c r="P16" s="94">
        <v>45230</v>
      </c>
    </row>
    <row r="17" spans="1:16" ht="15" customHeight="1" x14ac:dyDescent="0.25">
      <c r="A17" s="101" t="s">
        <v>18</v>
      </c>
      <c r="B17" s="118" t="s">
        <v>7</v>
      </c>
      <c r="C17" s="85" t="s">
        <v>97</v>
      </c>
      <c r="D17" s="96"/>
      <c r="E17" s="109">
        <v>88</v>
      </c>
      <c r="F17" s="110">
        <v>0.5</v>
      </c>
      <c r="G17" s="111">
        <v>1200</v>
      </c>
      <c r="H17" s="102">
        <v>600</v>
      </c>
      <c r="I17" s="86">
        <v>0.3</v>
      </c>
      <c r="J17" s="14">
        <f t="shared" si="1"/>
        <v>180</v>
      </c>
      <c r="K17" s="90"/>
      <c r="L17" s="91">
        <v>40</v>
      </c>
      <c r="M17" s="15">
        <f t="shared" si="2"/>
        <v>81.819999999999993</v>
      </c>
      <c r="N17" s="16">
        <f t="shared" si="0"/>
        <v>19.3</v>
      </c>
      <c r="O17" s="1" t="s">
        <v>98</v>
      </c>
      <c r="P17" s="94">
        <v>45230</v>
      </c>
    </row>
    <row r="18" spans="1:16" ht="18" customHeight="1" x14ac:dyDescent="0.25">
      <c r="A18" s="101" t="s">
        <v>19</v>
      </c>
      <c r="B18" s="117" t="s">
        <v>85</v>
      </c>
      <c r="C18" s="85" t="s">
        <v>97</v>
      </c>
      <c r="D18" s="96"/>
      <c r="E18" s="109">
        <v>88</v>
      </c>
      <c r="F18" s="110">
        <v>0.5</v>
      </c>
      <c r="G18" s="111">
        <v>1200</v>
      </c>
      <c r="H18" s="102">
        <v>600</v>
      </c>
      <c r="I18" s="86">
        <v>0.3</v>
      </c>
      <c r="J18" s="14">
        <f t="shared" si="1"/>
        <v>180</v>
      </c>
      <c r="K18" s="90"/>
      <c r="L18" s="91">
        <v>40</v>
      </c>
      <c r="M18" s="15">
        <f t="shared" si="2"/>
        <v>81.819999999999993</v>
      </c>
      <c r="N18" s="16">
        <f t="shared" si="0"/>
        <v>19.3</v>
      </c>
      <c r="O18" s="1" t="s">
        <v>98</v>
      </c>
      <c r="P18" s="94">
        <v>45230</v>
      </c>
    </row>
    <row r="19" spans="1:16" ht="17.100000000000001" customHeight="1" x14ac:dyDescent="0.25">
      <c r="A19" s="101" t="s">
        <v>20</v>
      </c>
      <c r="B19" s="118" t="s">
        <v>7</v>
      </c>
      <c r="C19" s="85" t="s">
        <v>97</v>
      </c>
      <c r="D19" s="96"/>
      <c r="E19" s="109">
        <v>88</v>
      </c>
      <c r="F19" s="110">
        <v>0.5</v>
      </c>
      <c r="G19" s="111">
        <v>1200</v>
      </c>
      <c r="H19" s="102">
        <v>600</v>
      </c>
      <c r="I19" s="86">
        <v>0.3</v>
      </c>
      <c r="J19" s="14">
        <f t="shared" si="1"/>
        <v>180</v>
      </c>
      <c r="K19" s="90"/>
      <c r="L19" s="91">
        <v>40</v>
      </c>
      <c r="M19" s="15">
        <f t="shared" si="2"/>
        <v>81.819999999999993</v>
      </c>
      <c r="N19" s="16">
        <f t="shared" si="0"/>
        <v>19.3</v>
      </c>
      <c r="O19" s="1" t="s">
        <v>98</v>
      </c>
      <c r="P19" s="94">
        <v>45230</v>
      </c>
    </row>
    <row r="20" spans="1:16" ht="17.399999999999999" customHeight="1" x14ac:dyDescent="0.25">
      <c r="A20" s="101" t="s">
        <v>21</v>
      </c>
      <c r="B20" s="118" t="s">
        <v>8</v>
      </c>
      <c r="C20" s="85" t="s">
        <v>97</v>
      </c>
      <c r="D20" s="96"/>
      <c r="E20" s="109">
        <v>176</v>
      </c>
      <c r="F20" s="110">
        <v>1</v>
      </c>
      <c r="G20" s="111">
        <v>1800</v>
      </c>
      <c r="H20" s="102">
        <v>1800</v>
      </c>
      <c r="I20" s="86">
        <v>0.3</v>
      </c>
      <c r="J20" s="14">
        <f>ROUND(H20*I20,2)</f>
        <v>540</v>
      </c>
      <c r="K20" s="90"/>
      <c r="L20" s="91">
        <v>24</v>
      </c>
      <c r="M20" s="15">
        <f t="shared" si="2"/>
        <v>73.64</v>
      </c>
      <c r="N20" s="16">
        <f t="shared" si="0"/>
        <v>17.37</v>
      </c>
      <c r="O20" s="1" t="s">
        <v>98</v>
      </c>
      <c r="P20" s="94">
        <v>45230</v>
      </c>
    </row>
    <row r="21" spans="1:16" ht="17.399999999999999" customHeight="1" x14ac:dyDescent="0.25">
      <c r="A21" s="99" t="s">
        <v>80</v>
      </c>
      <c r="B21" s="117" t="s">
        <v>85</v>
      </c>
      <c r="C21" s="85" t="s">
        <v>97</v>
      </c>
      <c r="D21" s="97"/>
      <c r="E21" s="112">
        <v>176</v>
      </c>
      <c r="F21" s="113">
        <v>1</v>
      </c>
      <c r="G21" s="114">
        <v>1200</v>
      </c>
      <c r="H21" s="100">
        <v>1200</v>
      </c>
      <c r="I21" s="87">
        <v>0.3</v>
      </c>
      <c r="J21" s="17">
        <f>ROUND(H21*I21,2)</f>
        <v>360</v>
      </c>
      <c r="K21" s="92"/>
      <c r="L21" s="93">
        <v>80</v>
      </c>
      <c r="M21" s="18">
        <f t="shared" si="2"/>
        <v>163.63999999999999</v>
      </c>
      <c r="N21" s="19">
        <f t="shared" si="0"/>
        <v>38.6</v>
      </c>
      <c r="O21" s="1" t="s">
        <v>98</v>
      </c>
      <c r="P21" s="94">
        <v>45230</v>
      </c>
    </row>
    <row r="22" spans="1:16" ht="20.399999999999999" customHeight="1" x14ac:dyDescent="0.25">
      <c r="A22" s="157" t="s">
        <v>9</v>
      </c>
      <c r="B22" s="157"/>
      <c r="C22" s="20" t="s">
        <v>10</v>
      </c>
      <c r="D22" s="20" t="s">
        <v>10</v>
      </c>
      <c r="E22" s="20" t="s">
        <v>10</v>
      </c>
      <c r="F22" s="20" t="s">
        <v>10</v>
      </c>
      <c r="G22" s="20" t="s">
        <v>10</v>
      </c>
      <c r="H22" s="20" t="s">
        <v>10</v>
      </c>
      <c r="I22" s="20" t="s">
        <v>10</v>
      </c>
      <c r="J22" s="20" t="s">
        <v>10</v>
      </c>
      <c r="K22" s="20" t="s">
        <v>10</v>
      </c>
      <c r="L22" s="20" t="s">
        <v>10</v>
      </c>
      <c r="M22" s="98">
        <f>SUM(M12:M21)</f>
        <v>1087.3799999999999</v>
      </c>
      <c r="N22" s="98">
        <f>SUM(N12:N21)</f>
        <v>256.49000000000007</v>
      </c>
      <c r="O22" s="20" t="s">
        <v>10</v>
      </c>
      <c r="P22" s="20" t="s">
        <v>10</v>
      </c>
    </row>
    <row r="23" spans="1:16" ht="14.4" customHeight="1" x14ac:dyDescent="0.25">
      <c r="K23" s="160" t="s">
        <v>22</v>
      </c>
      <c r="L23" s="160"/>
      <c r="M23" s="159">
        <f>M22+N22</f>
        <v>1343.87</v>
      </c>
      <c r="N23" s="160"/>
    </row>
    <row r="25" spans="1:16" s="6" customFormat="1" ht="105.6" customHeight="1" x14ac:dyDescent="0.25">
      <c r="A25" s="7" t="s">
        <v>12</v>
      </c>
      <c r="B25" s="115" t="s">
        <v>0</v>
      </c>
      <c r="C25" s="115" t="s">
        <v>1</v>
      </c>
      <c r="D25" s="153" t="s">
        <v>2</v>
      </c>
      <c r="E25" s="154"/>
      <c r="F25" s="116" t="s">
        <v>83</v>
      </c>
      <c r="G25" s="116" t="s">
        <v>84</v>
      </c>
      <c r="H25" s="7" t="s">
        <v>82</v>
      </c>
      <c r="I25" s="7" t="s">
        <v>3</v>
      </c>
      <c r="J25" s="7" t="s">
        <v>24</v>
      </c>
      <c r="K25" s="155" t="s">
        <v>4</v>
      </c>
      <c r="L25" s="156"/>
      <c r="M25" s="7" t="s">
        <v>102</v>
      </c>
      <c r="N25" s="7" t="s">
        <v>23</v>
      </c>
      <c r="O25" s="8" t="s">
        <v>5</v>
      </c>
      <c r="P25" s="8" t="s">
        <v>6</v>
      </c>
    </row>
    <row r="26" spans="1:16" x14ac:dyDescent="0.25">
      <c r="A26" s="7">
        <v>1</v>
      </c>
      <c r="B26" s="115">
        <v>2</v>
      </c>
      <c r="C26" s="115">
        <v>3</v>
      </c>
      <c r="D26" s="153">
        <v>4</v>
      </c>
      <c r="E26" s="154"/>
      <c r="F26" s="115">
        <v>5</v>
      </c>
      <c r="G26" s="115">
        <v>6</v>
      </c>
      <c r="H26" s="106">
        <v>7</v>
      </c>
      <c r="I26" s="7">
        <v>8</v>
      </c>
      <c r="J26" s="7">
        <v>9</v>
      </c>
      <c r="K26" s="155">
        <v>10</v>
      </c>
      <c r="L26" s="156"/>
      <c r="M26" s="7" t="s">
        <v>86</v>
      </c>
      <c r="N26" s="7">
        <v>10</v>
      </c>
      <c r="O26" s="8">
        <v>11</v>
      </c>
      <c r="P26" s="8">
        <v>12</v>
      </c>
    </row>
    <row r="27" spans="1:16" ht="15.6" x14ac:dyDescent="0.25">
      <c r="A27" s="10" t="s">
        <v>13</v>
      </c>
      <c r="B27" s="117" t="s">
        <v>85</v>
      </c>
      <c r="C27" s="81" t="s">
        <v>97</v>
      </c>
      <c r="D27" s="95"/>
      <c r="E27" s="82">
        <v>132</v>
      </c>
      <c r="F27" s="108">
        <v>0.75</v>
      </c>
      <c r="G27" s="82">
        <v>1200</v>
      </c>
      <c r="H27" s="83">
        <f>ROUND(G27*F27,0)</f>
        <v>900</v>
      </c>
      <c r="I27" s="84">
        <v>0.3</v>
      </c>
      <c r="J27" s="11">
        <f>ROUND(H27*I27,2)</f>
        <v>270</v>
      </c>
      <c r="K27" s="88"/>
      <c r="L27" s="89">
        <v>12</v>
      </c>
      <c r="M27" s="12">
        <f>ROUND(J27/E27*L27,2)</f>
        <v>24.55</v>
      </c>
      <c r="N27" s="13">
        <f t="shared" ref="N27:N36" si="3">ROUND(M27*23.59/100,2)</f>
        <v>5.79</v>
      </c>
      <c r="O27" s="1" t="s">
        <v>99</v>
      </c>
      <c r="P27" s="94">
        <v>45230</v>
      </c>
    </row>
    <row r="28" spans="1:16" ht="15" customHeight="1" x14ac:dyDescent="0.25">
      <c r="A28" s="101" t="s">
        <v>14</v>
      </c>
      <c r="B28" s="118" t="s">
        <v>87</v>
      </c>
      <c r="C28" s="85" t="s">
        <v>97</v>
      </c>
      <c r="D28" s="96">
        <v>22</v>
      </c>
      <c r="E28" s="109"/>
      <c r="F28" s="110">
        <v>1</v>
      </c>
      <c r="G28" s="96">
        <v>905</v>
      </c>
      <c r="H28" s="83">
        <f t="shared" ref="H28:H36" si="4">ROUND(G28*F28,0)</f>
        <v>905</v>
      </c>
      <c r="I28" s="86">
        <v>0.3</v>
      </c>
      <c r="J28" s="14">
        <f t="shared" ref="J28:J34" si="5">ROUND(H28*I28,2)</f>
        <v>271.5</v>
      </c>
      <c r="K28" s="90">
        <v>2</v>
      </c>
      <c r="L28" s="91"/>
      <c r="M28" s="15">
        <f>ROUND(J28/D28*K28,2)</f>
        <v>24.68</v>
      </c>
      <c r="N28" s="16">
        <f t="shared" si="3"/>
        <v>5.82</v>
      </c>
      <c r="O28" s="2" t="s">
        <v>99</v>
      </c>
      <c r="P28" s="94">
        <v>45230</v>
      </c>
    </row>
    <row r="29" spans="1:16" ht="15.6" x14ac:dyDescent="0.25">
      <c r="A29" s="101" t="s">
        <v>15</v>
      </c>
      <c r="B29" s="118" t="s">
        <v>7</v>
      </c>
      <c r="C29" s="85" t="s">
        <v>97</v>
      </c>
      <c r="D29" s="96"/>
      <c r="E29" s="109">
        <v>88</v>
      </c>
      <c r="F29" s="110">
        <v>0.5</v>
      </c>
      <c r="G29" s="111">
        <v>1200</v>
      </c>
      <c r="H29" s="83">
        <f t="shared" si="4"/>
        <v>600</v>
      </c>
      <c r="I29" s="86">
        <v>0.3</v>
      </c>
      <c r="J29" s="14">
        <f t="shared" si="5"/>
        <v>180</v>
      </c>
      <c r="K29" s="90"/>
      <c r="L29" s="91">
        <v>8</v>
      </c>
      <c r="M29" s="15">
        <f t="shared" ref="M29:M36" si="6">ROUND(J29/E29*L29,2)</f>
        <v>16.36</v>
      </c>
      <c r="N29" s="16">
        <f t="shared" si="3"/>
        <v>3.86</v>
      </c>
      <c r="O29" s="2" t="s">
        <v>99</v>
      </c>
      <c r="P29" s="94">
        <v>45230</v>
      </c>
    </row>
    <row r="30" spans="1:16" ht="15.6" x14ac:dyDescent="0.25">
      <c r="A30" s="101" t="s">
        <v>16</v>
      </c>
      <c r="B30" s="117" t="s">
        <v>85</v>
      </c>
      <c r="C30" s="85" t="s">
        <v>97</v>
      </c>
      <c r="D30" s="96"/>
      <c r="E30" s="109">
        <v>88</v>
      </c>
      <c r="F30" s="110">
        <v>0.5</v>
      </c>
      <c r="G30" s="111">
        <v>1157</v>
      </c>
      <c r="H30" s="83">
        <f t="shared" si="4"/>
        <v>579</v>
      </c>
      <c r="I30" s="86">
        <v>0.3</v>
      </c>
      <c r="J30" s="14">
        <f t="shared" si="5"/>
        <v>173.7</v>
      </c>
      <c r="K30" s="90"/>
      <c r="L30" s="91">
        <v>8</v>
      </c>
      <c r="M30" s="15">
        <f t="shared" si="6"/>
        <v>15.79</v>
      </c>
      <c r="N30" s="16">
        <f>ROUND(M30*23.59/100,2)+0.01</f>
        <v>3.73</v>
      </c>
      <c r="O30" s="2" t="s">
        <v>99</v>
      </c>
      <c r="P30" s="94">
        <v>45230</v>
      </c>
    </row>
    <row r="31" spans="1:16" ht="26.4" x14ac:dyDescent="0.25">
      <c r="A31" s="101" t="s">
        <v>17</v>
      </c>
      <c r="B31" s="118" t="s">
        <v>88</v>
      </c>
      <c r="C31" s="85" t="s">
        <v>97</v>
      </c>
      <c r="D31" s="96"/>
      <c r="E31" s="109">
        <v>176</v>
      </c>
      <c r="F31" s="110">
        <v>1</v>
      </c>
      <c r="G31" s="111">
        <v>1450</v>
      </c>
      <c r="H31" s="83">
        <f t="shared" si="4"/>
        <v>1450</v>
      </c>
      <c r="I31" s="86">
        <v>0.3</v>
      </c>
      <c r="J31" s="14">
        <f t="shared" si="5"/>
        <v>435</v>
      </c>
      <c r="K31" s="90"/>
      <c r="L31" s="91">
        <v>16</v>
      </c>
      <c r="M31" s="15">
        <f t="shared" si="6"/>
        <v>39.549999999999997</v>
      </c>
      <c r="N31" s="16">
        <f t="shared" si="3"/>
        <v>9.33</v>
      </c>
      <c r="O31" s="2" t="s">
        <v>99</v>
      </c>
      <c r="P31" s="94">
        <v>45230</v>
      </c>
    </row>
    <row r="32" spans="1:16" ht="15" customHeight="1" x14ac:dyDescent="0.25">
      <c r="A32" s="101" t="s">
        <v>18</v>
      </c>
      <c r="B32" s="118" t="s">
        <v>7</v>
      </c>
      <c r="C32" s="85" t="s">
        <v>97</v>
      </c>
      <c r="D32" s="96"/>
      <c r="E32" s="109">
        <v>88</v>
      </c>
      <c r="F32" s="110">
        <v>0.5</v>
      </c>
      <c r="G32" s="111">
        <v>1200</v>
      </c>
      <c r="H32" s="83">
        <f t="shared" si="4"/>
        <v>600</v>
      </c>
      <c r="I32" s="86">
        <v>0.3</v>
      </c>
      <c r="J32" s="14">
        <f t="shared" si="5"/>
        <v>180</v>
      </c>
      <c r="K32" s="90"/>
      <c r="L32" s="91">
        <v>8</v>
      </c>
      <c r="M32" s="15">
        <f t="shared" si="6"/>
        <v>16.36</v>
      </c>
      <c r="N32" s="16">
        <f t="shared" si="3"/>
        <v>3.86</v>
      </c>
      <c r="O32" s="2" t="s">
        <v>99</v>
      </c>
      <c r="P32" s="94">
        <v>45230</v>
      </c>
    </row>
    <row r="33" spans="1:16" ht="18" customHeight="1" x14ac:dyDescent="0.25">
      <c r="A33" s="101" t="s">
        <v>19</v>
      </c>
      <c r="B33" s="117" t="s">
        <v>85</v>
      </c>
      <c r="C33" s="85" t="s">
        <v>97</v>
      </c>
      <c r="D33" s="96"/>
      <c r="E33" s="109">
        <v>88</v>
      </c>
      <c r="F33" s="110">
        <v>0.5</v>
      </c>
      <c r="G33" s="111">
        <v>1200</v>
      </c>
      <c r="H33" s="83">
        <f t="shared" si="4"/>
        <v>600</v>
      </c>
      <c r="I33" s="86">
        <v>0.3</v>
      </c>
      <c r="J33" s="14">
        <f t="shared" si="5"/>
        <v>180</v>
      </c>
      <c r="K33" s="90"/>
      <c r="L33" s="91">
        <v>8</v>
      </c>
      <c r="M33" s="15">
        <f t="shared" si="6"/>
        <v>16.36</v>
      </c>
      <c r="N33" s="16">
        <f t="shared" si="3"/>
        <v>3.86</v>
      </c>
      <c r="O33" s="2" t="s">
        <v>99</v>
      </c>
      <c r="P33" s="94">
        <v>45230</v>
      </c>
    </row>
    <row r="34" spans="1:16" ht="17.100000000000001" customHeight="1" x14ac:dyDescent="0.25">
      <c r="A34" s="101" t="s">
        <v>20</v>
      </c>
      <c r="B34" s="118" t="s">
        <v>7</v>
      </c>
      <c r="C34" s="85" t="s">
        <v>97</v>
      </c>
      <c r="D34" s="96"/>
      <c r="E34" s="109">
        <v>88</v>
      </c>
      <c r="F34" s="110">
        <v>0.5</v>
      </c>
      <c r="G34" s="111">
        <v>1200</v>
      </c>
      <c r="H34" s="83">
        <f t="shared" si="4"/>
        <v>600</v>
      </c>
      <c r="I34" s="86">
        <v>0.3</v>
      </c>
      <c r="J34" s="14">
        <f t="shared" si="5"/>
        <v>180</v>
      </c>
      <c r="K34" s="90"/>
      <c r="L34" s="91">
        <v>8</v>
      </c>
      <c r="M34" s="15">
        <f t="shared" si="6"/>
        <v>16.36</v>
      </c>
      <c r="N34" s="16">
        <f t="shared" si="3"/>
        <v>3.86</v>
      </c>
      <c r="O34" s="2" t="s">
        <v>99</v>
      </c>
      <c r="P34" s="94">
        <v>45230</v>
      </c>
    </row>
    <row r="35" spans="1:16" ht="17.399999999999999" customHeight="1" x14ac:dyDescent="0.25">
      <c r="A35" s="101" t="s">
        <v>21</v>
      </c>
      <c r="B35" s="118" t="s">
        <v>8</v>
      </c>
      <c r="C35" s="85" t="s">
        <v>97</v>
      </c>
      <c r="D35" s="96"/>
      <c r="E35" s="109">
        <v>176</v>
      </c>
      <c r="F35" s="110">
        <v>1</v>
      </c>
      <c r="G35" s="111">
        <v>1800</v>
      </c>
      <c r="H35" s="83">
        <f t="shared" si="4"/>
        <v>1800</v>
      </c>
      <c r="I35" s="86">
        <v>0.3</v>
      </c>
      <c r="J35" s="14">
        <f>ROUND(H35*I35,2)</f>
        <v>540</v>
      </c>
      <c r="K35" s="90"/>
      <c r="L35" s="91">
        <v>16</v>
      </c>
      <c r="M35" s="15">
        <f t="shared" si="6"/>
        <v>49.09</v>
      </c>
      <c r="N35" s="16">
        <f t="shared" si="3"/>
        <v>11.58</v>
      </c>
      <c r="O35" s="2" t="s">
        <v>99</v>
      </c>
      <c r="P35" s="94">
        <v>45230</v>
      </c>
    </row>
    <row r="36" spans="1:16" ht="17.399999999999999" customHeight="1" x14ac:dyDescent="0.25">
      <c r="A36" s="99" t="s">
        <v>80</v>
      </c>
      <c r="B36" s="117" t="s">
        <v>85</v>
      </c>
      <c r="C36" s="85" t="s">
        <v>97</v>
      </c>
      <c r="D36" s="97"/>
      <c r="E36" s="112">
        <v>176</v>
      </c>
      <c r="F36" s="113">
        <v>1</v>
      </c>
      <c r="G36" s="114">
        <v>1200</v>
      </c>
      <c r="H36" s="83">
        <f t="shared" si="4"/>
        <v>1200</v>
      </c>
      <c r="I36" s="87">
        <v>0.3</v>
      </c>
      <c r="J36" s="17">
        <f>ROUND(H36*I36,2)</f>
        <v>360</v>
      </c>
      <c r="K36" s="92"/>
      <c r="L36" s="93">
        <v>16</v>
      </c>
      <c r="M36" s="18">
        <f t="shared" si="6"/>
        <v>32.729999999999997</v>
      </c>
      <c r="N36" s="19">
        <f t="shared" si="3"/>
        <v>7.72</v>
      </c>
      <c r="O36" s="3" t="s">
        <v>99</v>
      </c>
      <c r="P36" s="94">
        <v>45230</v>
      </c>
    </row>
    <row r="37" spans="1:16" ht="20.399999999999999" customHeight="1" x14ac:dyDescent="0.25">
      <c r="A37" s="157" t="s">
        <v>9</v>
      </c>
      <c r="B37" s="157"/>
      <c r="C37" s="20" t="s">
        <v>10</v>
      </c>
      <c r="D37" s="20" t="s">
        <v>10</v>
      </c>
      <c r="E37" s="20" t="s">
        <v>10</v>
      </c>
      <c r="F37" s="20" t="s">
        <v>10</v>
      </c>
      <c r="G37" s="20" t="s">
        <v>10</v>
      </c>
      <c r="H37" s="20" t="s">
        <v>10</v>
      </c>
      <c r="I37" s="20" t="s">
        <v>10</v>
      </c>
      <c r="J37" s="20" t="s">
        <v>10</v>
      </c>
      <c r="K37" s="20" t="s">
        <v>10</v>
      </c>
      <c r="L37" s="20" t="s">
        <v>10</v>
      </c>
      <c r="M37" s="98">
        <f>SUM(M27:M36)</f>
        <v>251.82999999999998</v>
      </c>
      <c r="N37" s="98">
        <f>SUM(N27:N36)</f>
        <v>59.41</v>
      </c>
      <c r="O37" s="20" t="s">
        <v>10</v>
      </c>
      <c r="P37" s="20" t="s">
        <v>10</v>
      </c>
    </row>
    <row r="38" spans="1:16" ht="14.4" customHeight="1" x14ac:dyDescent="0.25">
      <c r="K38" s="160" t="s">
        <v>22</v>
      </c>
      <c r="L38" s="160"/>
      <c r="M38" s="159">
        <f>M37+N37</f>
        <v>311.24</v>
      </c>
      <c r="N38" s="160"/>
    </row>
    <row r="40" spans="1:16" ht="96.6" x14ac:dyDescent="0.25">
      <c r="A40" s="7" t="s">
        <v>12</v>
      </c>
      <c r="B40" s="115" t="s">
        <v>0</v>
      </c>
      <c r="C40" s="115" t="s">
        <v>1</v>
      </c>
      <c r="D40" s="153" t="s">
        <v>2</v>
      </c>
      <c r="E40" s="154"/>
      <c r="F40" s="116" t="s">
        <v>83</v>
      </c>
      <c r="G40" s="116" t="s">
        <v>84</v>
      </c>
      <c r="H40" s="7" t="s">
        <v>82</v>
      </c>
      <c r="I40" s="7" t="s">
        <v>3</v>
      </c>
      <c r="J40" s="7" t="s">
        <v>24</v>
      </c>
      <c r="K40" s="155" t="s">
        <v>4</v>
      </c>
      <c r="L40" s="156"/>
      <c r="M40" s="7" t="s">
        <v>104</v>
      </c>
      <c r="N40" s="7" t="s">
        <v>23</v>
      </c>
      <c r="O40" s="8" t="s">
        <v>5</v>
      </c>
      <c r="P40" s="8" t="s">
        <v>6</v>
      </c>
    </row>
    <row r="41" spans="1:16" x14ac:dyDescent="0.25">
      <c r="A41" s="7">
        <v>1</v>
      </c>
      <c r="B41" s="115">
        <v>2</v>
      </c>
      <c r="C41" s="115">
        <v>3</v>
      </c>
      <c r="D41" s="153">
        <v>4</v>
      </c>
      <c r="E41" s="154"/>
      <c r="F41" s="115">
        <v>5</v>
      </c>
      <c r="G41" s="115">
        <v>6</v>
      </c>
      <c r="H41" s="7">
        <v>7</v>
      </c>
      <c r="I41" s="7">
        <v>8</v>
      </c>
      <c r="J41" s="7">
        <v>9</v>
      </c>
      <c r="K41" s="155">
        <v>10</v>
      </c>
      <c r="L41" s="156"/>
      <c r="M41" s="7" t="s">
        <v>86</v>
      </c>
      <c r="N41" s="7">
        <v>10</v>
      </c>
      <c r="O41" s="8">
        <v>11</v>
      </c>
      <c r="P41" s="8">
        <v>12</v>
      </c>
    </row>
    <row r="42" spans="1:16" ht="15.6" x14ac:dyDescent="0.25">
      <c r="A42" s="10" t="s">
        <v>13</v>
      </c>
      <c r="B42" s="117" t="s">
        <v>85</v>
      </c>
      <c r="C42" s="81" t="s">
        <v>103</v>
      </c>
      <c r="D42" s="95"/>
      <c r="E42" s="82">
        <v>125</v>
      </c>
      <c r="F42" s="108">
        <v>0.75</v>
      </c>
      <c r="G42" s="82">
        <v>1200</v>
      </c>
      <c r="H42" s="119">
        <f>ROUND(G42*F42,0)</f>
        <v>900</v>
      </c>
      <c r="I42" s="123">
        <v>0.3</v>
      </c>
      <c r="J42" s="11">
        <f>ROUND(H42*I42,2)</f>
        <v>270</v>
      </c>
      <c r="K42" s="88"/>
      <c r="L42" s="89">
        <v>48</v>
      </c>
      <c r="M42" s="12">
        <f>ROUND(J42/E42*L42,2)</f>
        <v>103.68</v>
      </c>
      <c r="N42" s="13">
        <f t="shared" ref="N42:N44" si="7">ROUND(M42*23.59/100,2)</f>
        <v>24.46</v>
      </c>
      <c r="O42" s="1" t="s">
        <v>100</v>
      </c>
      <c r="P42" s="94" t="s">
        <v>103</v>
      </c>
    </row>
    <row r="43" spans="1:16" ht="15.6" x14ac:dyDescent="0.25">
      <c r="A43" s="101" t="s">
        <v>14</v>
      </c>
      <c r="B43" s="118" t="s">
        <v>87</v>
      </c>
      <c r="C43" s="85" t="s">
        <v>103</v>
      </c>
      <c r="D43" s="96">
        <v>21</v>
      </c>
      <c r="E43" s="109"/>
      <c r="F43" s="110">
        <v>1</v>
      </c>
      <c r="G43" s="109">
        <v>905</v>
      </c>
      <c r="H43" s="119">
        <f t="shared" ref="H43:H51" si="8">ROUND(G43*F43,0)</f>
        <v>905</v>
      </c>
      <c r="I43" s="124">
        <v>0.3</v>
      </c>
      <c r="J43" s="11">
        <f t="shared" ref="J43:J51" si="9">ROUND(H43*I43,2)</f>
        <v>271.5</v>
      </c>
      <c r="K43" s="90">
        <v>4</v>
      </c>
      <c r="L43" s="91"/>
      <c r="M43" s="15">
        <f>ROUND(J43/D43*K43,2)</f>
        <v>51.71</v>
      </c>
      <c r="N43" s="16">
        <f t="shared" si="7"/>
        <v>12.2</v>
      </c>
      <c r="O43" s="1" t="s">
        <v>100</v>
      </c>
      <c r="P43" s="94" t="s">
        <v>103</v>
      </c>
    </row>
    <row r="44" spans="1:16" ht="15.6" x14ac:dyDescent="0.25">
      <c r="A44" s="101" t="s">
        <v>15</v>
      </c>
      <c r="B44" s="118" t="s">
        <v>7</v>
      </c>
      <c r="C44" s="85" t="s">
        <v>103</v>
      </c>
      <c r="D44" s="96"/>
      <c r="E44" s="109">
        <v>83</v>
      </c>
      <c r="F44" s="110">
        <v>0.5</v>
      </c>
      <c r="G44" s="121">
        <v>1200</v>
      </c>
      <c r="H44" s="119">
        <f t="shared" si="8"/>
        <v>600</v>
      </c>
      <c r="I44" s="124">
        <v>0.3</v>
      </c>
      <c r="J44" s="11">
        <f t="shared" si="9"/>
        <v>180</v>
      </c>
      <c r="K44" s="90"/>
      <c r="L44" s="91">
        <v>32</v>
      </c>
      <c r="M44" s="15">
        <f t="shared" ref="M44:M51" si="10">ROUND(J44/E44*L44,2)</f>
        <v>69.400000000000006</v>
      </c>
      <c r="N44" s="16">
        <f t="shared" si="7"/>
        <v>16.37</v>
      </c>
      <c r="O44" s="1" t="s">
        <v>100</v>
      </c>
      <c r="P44" s="94" t="s">
        <v>103</v>
      </c>
    </row>
    <row r="45" spans="1:16" ht="15.6" x14ac:dyDescent="0.25">
      <c r="A45" s="101" t="s">
        <v>16</v>
      </c>
      <c r="B45" s="117" t="s">
        <v>85</v>
      </c>
      <c r="C45" s="85" t="s">
        <v>103</v>
      </c>
      <c r="D45" s="96"/>
      <c r="E45" s="109">
        <v>83</v>
      </c>
      <c r="F45" s="110">
        <v>0.5</v>
      </c>
      <c r="G45" s="121">
        <v>1157</v>
      </c>
      <c r="H45" s="119">
        <f t="shared" si="8"/>
        <v>579</v>
      </c>
      <c r="I45" s="124">
        <v>0.3</v>
      </c>
      <c r="J45" s="11">
        <f t="shared" si="9"/>
        <v>173.7</v>
      </c>
      <c r="K45" s="90"/>
      <c r="L45" s="91">
        <v>32</v>
      </c>
      <c r="M45" s="15">
        <f t="shared" si="10"/>
        <v>66.97</v>
      </c>
      <c r="N45" s="16">
        <f>ROUND(M45*23.59/100,2)</f>
        <v>15.8</v>
      </c>
      <c r="O45" s="1" t="s">
        <v>100</v>
      </c>
      <c r="P45" s="94" t="s">
        <v>103</v>
      </c>
    </row>
    <row r="46" spans="1:16" ht="26.4" x14ac:dyDescent="0.25">
      <c r="A46" s="101" t="s">
        <v>17</v>
      </c>
      <c r="B46" s="118" t="s">
        <v>88</v>
      </c>
      <c r="C46" s="85" t="s">
        <v>103</v>
      </c>
      <c r="D46" s="96"/>
      <c r="E46" s="109">
        <v>167</v>
      </c>
      <c r="F46" s="110">
        <v>1</v>
      </c>
      <c r="G46" s="121">
        <v>1450</v>
      </c>
      <c r="H46" s="119">
        <f t="shared" si="8"/>
        <v>1450</v>
      </c>
      <c r="I46" s="124">
        <v>0.3</v>
      </c>
      <c r="J46" s="11">
        <f t="shared" si="9"/>
        <v>435</v>
      </c>
      <c r="K46" s="90"/>
      <c r="L46" s="91">
        <v>64</v>
      </c>
      <c r="M46" s="15">
        <f t="shared" si="10"/>
        <v>166.71</v>
      </c>
      <c r="N46" s="16">
        <f t="shared" ref="N46:N51" si="11">ROUND(M46*23.59/100,2)</f>
        <v>39.33</v>
      </c>
      <c r="O46" s="1" t="s">
        <v>100</v>
      </c>
      <c r="P46" s="94" t="s">
        <v>103</v>
      </c>
    </row>
    <row r="47" spans="1:16" ht="15.6" x14ac:dyDescent="0.25">
      <c r="A47" s="101" t="s">
        <v>18</v>
      </c>
      <c r="B47" s="118" t="s">
        <v>7</v>
      </c>
      <c r="C47" s="85" t="s">
        <v>103</v>
      </c>
      <c r="D47" s="96"/>
      <c r="E47" s="109">
        <v>83</v>
      </c>
      <c r="F47" s="110">
        <v>0.5</v>
      </c>
      <c r="G47" s="121">
        <v>1200</v>
      </c>
      <c r="H47" s="119">
        <f t="shared" si="8"/>
        <v>600</v>
      </c>
      <c r="I47" s="124">
        <v>0.3</v>
      </c>
      <c r="J47" s="11">
        <f t="shared" si="9"/>
        <v>180</v>
      </c>
      <c r="K47" s="90"/>
      <c r="L47" s="91">
        <v>32</v>
      </c>
      <c r="M47" s="15">
        <f t="shared" si="10"/>
        <v>69.400000000000006</v>
      </c>
      <c r="N47" s="16">
        <f t="shared" si="11"/>
        <v>16.37</v>
      </c>
      <c r="O47" s="1" t="s">
        <v>100</v>
      </c>
      <c r="P47" s="94" t="s">
        <v>103</v>
      </c>
    </row>
    <row r="48" spans="1:16" ht="15.6" x14ac:dyDescent="0.25">
      <c r="A48" s="101" t="s">
        <v>19</v>
      </c>
      <c r="B48" s="117" t="s">
        <v>85</v>
      </c>
      <c r="C48" s="85" t="s">
        <v>103</v>
      </c>
      <c r="D48" s="96"/>
      <c r="E48" s="109">
        <v>83</v>
      </c>
      <c r="F48" s="110">
        <v>0.5</v>
      </c>
      <c r="G48" s="121">
        <v>1200</v>
      </c>
      <c r="H48" s="119">
        <f t="shared" si="8"/>
        <v>600</v>
      </c>
      <c r="I48" s="124">
        <v>0.3</v>
      </c>
      <c r="J48" s="11">
        <f t="shared" si="9"/>
        <v>180</v>
      </c>
      <c r="K48" s="90"/>
      <c r="L48" s="91">
        <v>32</v>
      </c>
      <c r="M48" s="15">
        <f t="shared" si="10"/>
        <v>69.400000000000006</v>
      </c>
      <c r="N48" s="16">
        <f t="shared" si="11"/>
        <v>16.37</v>
      </c>
      <c r="O48" s="1" t="s">
        <v>100</v>
      </c>
      <c r="P48" s="94" t="s">
        <v>103</v>
      </c>
    </row>
    <row r="49" spans="1:16" ht="15.6" x14ac:dyDescent="0.25">
      <c r="A49" s="101" t="s">
        <v>20</v>
      </c>
      <c r="B49" s="118" t="s">
        <v>7</v>
      </c>
      <c r="C49" s="85" t="s">
        <v>103</v>
      </c>
      <c r="D49" s="96"/>
      <c r="E49" s="109">
        <v>83</v>
      </c>
      <c r="F49" s="110">
        <v>0.5</v>
      </c>
      <c r="G49" s="121">
        <v>1200</v>
      </c>
      <c r="H49" s="119">
        <f t="shared" si="8"/>
        <v>600</v>
      </c>
      <c r="I49" s="124">
        <v>0.3</v>
      </c>
      <c r="J49" s="11">
        <f t="shared" si="9"/>
        <v>180</v>
      </c>
      <c r="K49" s="90"/>
      <c r="L49" s="91">
        <v>32</v>
      </c>
      <c r="M49" s="15">
        <f t="shared" si="10"/>
        <v>69.400000000000006</v>
      </c>
      <c r="N49" s="16">
        <f t="shared" si="11"/>
        <v>16.37</v>
      </c>
      <c r="O49" s="1" t="s">
        <v>100</v>
      </c>
      <c r="P49" s="94" t="s">
        <v>103</v>
      </c>
    </row>
    <row r="50" spans="1:16" ht="15.6" x14ac:dyDescent="0.25">
      <c r="A50" s="101" t="s">
        <v>21</v>
      </c>
      <c r="B50" s="118" t="s">
        <v>8</v>
      </c>
      <c r="C50" s="85" t="s">
        <v>103</v>
      </c>
      <c r="D50" s="96"/>
      <c r="E50" s="109">
        <v>167</v>
      </c>
      <c r="F50" s="110">
        <v>1</v>
      </c>
      <c r="G50" s="121">
        <v>1800</v>
      </c>
      <c r="H50" s="119">
        <f t="shared" si="8"/>
        <v>1800</v>
      </c>
      <c r="I50" s="124">
        <v>0.3</v>
      </c>
      <c r="J50" s="11">
        <f t="shared" si="9"/>
        <v>540</v>
      </c>
      <c r="K50" s="90"/>
      <c r="L50" s="91">
        <v>64</v>
      </c>
      <c r="M50" s="15">
        <f t="shared" si="10"/>
        <v>206.95</v>
      </c>
      <c r="N50" s="16">
        <f t="shared" si="11"/>
        <v>48.82</v>
      </c>
      <c r="O50" s="1" t="s">
        <v>100</v>
      </c>
      <c r="P50" s="94" t="s">
        <v>103</v>
      </c>
    </row>
    <row r="51" spans="1:16" ht="15.6" x14ac:dyDescent="0.25">
      <c r="A51" s="99" t="s">
        <v>80</v>
      </c>
      <c r="B51" s="117" t="s">
        <v>85</v>
      </c>
      <c r="C51" s="120" t="s">
        <v>103</v>
      </c>
      <c r="D51" s="97"/>
      <c r="E51" s="112">
        <v>167</v>
      </c>
      <c r="F51" s="113">
        <v>1</v>
      </c>
      <c r="G51" s="122">
        <v>1200</v>
      </c>
      <c r="H51" s="119">
        <f t="shared" si="8"/>
        <v>1200</v>
      </c>
      <c r="I51" s="125">
        <v>0.3</v>
      </c>
      <c r="J51" s="11">
        <f t="shared" si="9"/>
        <v>360</v>
      </c>
      <c r="K51" s="92"/>
      <c r="L51" s="93">
        <v>64</v>
      </c>
      <c r="M51" s="18">
        <f t="shared" si="10"/>
        <v>137.96</v>
      </c>
      <c r="N51" s="19">
        <f t="shared" si="11"/>
        <v>32.54</v>
      </c>
      <c r="O51" s="1" t="s">
        <v>100</v>
      </c>
      <c r="P51" s="94" t="s">
        <v>103</v>
      </c>
    </row>
    <row r="52" spans="1:16" x14ac:dyDescent="0.25">
      <c r="A52" s="157" t="s">
        <v>9</v>
      </c>
      <c r="B52" s="157"/>
      <c r="C52" s="20" t="s">
        <v>10</v>
      </c>
      <c r="D52" s="20" t="s">
        <v>10</v>
      </c>
      <c r="E52" s="20" t="s">
        <v>10</v>
      </c>
      <c r="F52" s="20" t="s">
        <v>10</v>
      </c>
      <c r="G52" s="20" t="s">
        <v>10</v>
      </c>
      <c r="H52" s="20" t="s">
        <v>10</v>
      </c>
      <c r="I52" s="20" t="s">
        <v>10</v>
      </c>
      <c r="J52" s="20" t="s">
        <v>10</v>
      </c>
      <c r="K52" s="20" t="s">
        <v>10</v>
      </c>
      <c r="L52" s="20" t="s">
        <v>10</v>
      </c>
      <c r="M52" s="98">
        <f>SUM(M42:M51)</f>
        <v>1011.5799999999999</v>
      </c>
      <c r="N52" s="98">
        <f>SUM(N42:N51)</f>
        <v>238.63</v>
      </c>
      <c r="O52" s="20" t="s">
        <v>10</v>
      </c>
      <c r="P52" s="20" t="s">
        <v>10</v>
      </c>
    </row>
    <row r="53" spans="1:16" x14ac:dyDescent="0.25">
      <c r="K53" s="160" t="s">
        <v>22</v>
      </c>
      <c r="L53" s="160"/>
      <c r="M53" s="159">
        <f>M52+N52</f>
        <v>1250.21</v>
      </c>
      <c r="N53" s="160"/>
    </row>
    <row r="55" spans="1:16" x14ac:dyDescent="0.25">
      <c r="A55" s="164" t="s">
        <v>105</v>
      </c>
      <c r="B55" s="164"/>
      <c r="C55" s="127">
        <f>M23+M38+M53</f>
        <v>2905.3199999999997</v>
      </c>
      <c r="D55" s="126"/>
    </row>
    <row r="56" spans="1:16" x14ac:dyDescent="0.25">
      <c r="A56" s="165" t="s">
        <v>106</v>
      </c>
      <c r="B56" s="165"/>
      <c r="C56" s="128">
        <f>N22+N37+N52</f>
        <v>554.53000000000009</v>
      </c>
    </row>
  </sheetData>
  <mergeCells count="30">
    <mergeCell ref="K53:L53"/>
    <mergeCell ref="M53:N53"/>
    <mergeCell ref="A55:B55"/>
    <mergeCell ref="A56:B56"/>
    <mergeCell ref="D40:E40"/>
    <mergeCell ref="K40:L40"/>
    <mergeCell ref="D41:E41"/>
    <mergeCell ref="K41:L41"/>
    <mergeCell ref="A52:B52"/>
    <mergeCell ref="K38:L38"/>
    <mergeCell ref="M38:N38"/>
    <mergeCell ref="D25:E25"/>
    <mergeCell ref="K25:L25"/>
    <mergeCell ref="D26:E26"/>
    <mergeCell ref="K26:L26"/>
    <mergeCell ref="A37:B37"/>
    <mergeCell ref="M23:N23"/>
    <mergeCell ref="K23:L23"/>
    <mergeCell ref="A8:P8"/>
    <mergeCell ref="A22:B22"/>
    <mergeCell ref="A9:P9"/>
    <mergeCell ref="A4:P4"/>
    <mergeCell ref="A5:P5"/>
    <mergeCell ref="A6:P7"/>
    <mergeCell ref="A1:P1"/>
    <mergeCell ref="A3:P3"/>
    <mergeCell ref="D10:E10"/>
    <mergeCell ref="K10:L10"/>
    <mergeCell ref="D11:E11"/>
    <mergeCell ref="K11:L11"/>
  </mergeCells>
  <pageMargins left="0.7" right="0.7"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52"/>
  <sheetViews>
    <sheetView zoomScale="80" zoomScaleNormal="80" workbookViewId="0">
      <selection activeCell="A57" sqref="A57"/>
    </sheetView>
  </sheetViews>
  <sheetFormatPr defaultColWidth="8.6640625" defaultRowHeight="13.8" x14ac:dyDescent="0.25"/>
  <cols>
    <col min="1" max="1" width="49.21875" style="5" customWidth="1"/>
    <col min="2" max="2" width="18.5546875" style="4" customWidth="1"/>
    <col min="3" max="3" width="16" style="4" customWidth="1"/>
    <col min="4" max="4" width="15" style="4" customWidth="1"/>
    <col min="5" max="5" width="23.88671875" style="4" customWidth="1"/>
    <col min="6" max="16384" width="8.6640625" style="4"/>
  </cols>
  <sheetData>
    <row r="1" spans="1:6" ht="61.95" customHeight="1" x14ac:dyDescent="0.25">
      <c r="A1" s="146" t="s">
        <v>72</v>
      </c>
      <c r="B1" s="146"/>
      <c r="C1" s="146"/>
      <c r="D1" s="146"/>
      <c r="E1" s="146"/>
    </row>
    <row r="2" spans="1:6" ht="24.6" customHeight="1" x14ac:dyDescent="0.25">
      <c r="B2" s="24"/>
      <c r="C2" s="24"/>
      <c r="D2" s="24"/>
      <c r="E2" s="24" t="s">
        <v>26</v>
      </c>
    </row>
    <row r="3" spans="1:6" ht="18.899999999999999" customHeight="1" x14ac:dyDescent="0.25">
      <c r="A3" s="148" t="s">
        <v>37</v>
      </c>
      <c r="B3" s="148"/>
      <c r="C3" s="148"/>
      <c r="D3" s="148"/>
      <c r="E3" s="148"/>
    </row>
    <row r="4" spans="1:6" ht="17.399999999999999" customHeight="1" x14ac:dyDescent="0.25">
      <c r="A4" s="158" t="s">
        <v>27</v>
      </c>
      <c r="B4" s="158"/>
      <c r="C4" s="25"/>
      <c r="D4" s="25"/>
      <c r="E4" s="25"/>
    </row>
    <row r="5" spans="1:6" ht="21" customHeight="1" x14ac:dyDescent="0.25">
      <c r="A5" s="161" t="s">
        <v>42</v>
      </c>
      <c r="B5" s="161"/>
      <c r="C5" s="161"/>
      <c r="D5" s="26"/>
      <c r="E5" s="26"/>
    </row>
    <row r="6" spans="1:6" ht="46.2" customHeight="1" x14ac:dyDescent="0.25">
      <c r="A6" s="162" t="s">
        <v>107</v>
      </c>
      <c r="B6" s="162"/>
      <c r="C6" s="162"/>
      <c r="D6" s="162"/>
      <c r="E6" s="162"/>
    </row>
    <row r="7" spans="1:6" ht="26.4" customHeight="1" x14ac:dyDescent="0.25">
      <c r="A7" s="147" t="s">
        <v>35</v>
      </c>
      <c r="B7" s="147"/>
      <c r="C7" s="147"/>
      <c r="D7" s="147"/>
      <c r="E7" s="147"/>
    </row>
    <row r="8" spans="1:6" ht="12.6" customHeight="1" x14ac:dyDescent="0.25">
      <c r="A8" s="174" t="s">
        <v>28</v>
      </c>
      <c r="B8" s="175" t="s">
        <v>33</v>
      </c>
      <c r="C8" s="175"/>
      <c r="D8" s="175"/>
      <c r="E8" s="175"/>
    </row>
    <row r="9" spans="1:6" ht="17.25" customHeight="1" x14ac:dyDescent="0.25">
      <c r="A9" s="174"/>
      <c r="B9" s="46" t="s">
        <v>29</v>
      </c>
      <c r="C9" s="46" t="s">
        <v>30</v>
      </c>
      <c r="D9" s="46" t="s">
        <v>31</v>
      </c>
      <c r="E9" s="46" t="s">
        <v>32</v>
      </c>
    </row>
    <row r="10" spans="1:6" ht="14.4" x14ac:dyDescent="0.3">
      <c r="A10" s="129" t="s">
        <v>108</v>
      </c>
      <c r="B10" s="130">
        <v>12</v>
      </c>
      <c r="C10" s="130">
        <v>12</v>
      </c>
      <c r="D10" s="130">
        <v>12</v>
      </c>
      <c r="E10" s="131">
        <f>SUM(B10:D10)</f>
        <v>36</v>
      </c>
      <c r="F10" s="4" t="s">
        <v>81</v>
      </c>
    </row>
    <row r="11" spans="1:6" ht="14.4" x14ac:dyDescent="0.3">
      <c r="A11" s="132" t="s">
        <v>109</v>
      </c>
      <c r="B11" s="133">
        <v>11</v>
      </c>
      <c r="C11" s="133">
        <v>11</v>
      </c>
      <c r="D11" s="133">
        <v>11</v>
      </c>
      <c r="E11" s="134">
        <f t="shared" ref="E11:E26" si="0">SUM(B11:D11)</f>
        <v>33</v>
      </c>
    </row>
    <row r="12" spans="1:6" ht="14.4" x14ac:dyDescent="0.3">
      <c r="A12" s="132" t="s">
        <v>110</v>
      </c>
      <c r="B12" s="133">
        <v>11</v>
      </c>
      <c r="C12" s="133">
        <v>11</v>
      </c>
      <c r="D12" s="133">
        <v>11</v>
      </c>
      <c r="E12" s="134">
        <f t="shared" si="0"/>
        <v>33</v>
      </c>
    </row>
    <row r="13" spans="1:6" ht="14.4" x14ac:dyDescent="0.3">
      <c r="A13" s="132" t="s">
        <v>111</v>
      </c>
      <c r="B13" s="133">
        <v>11</v>
      </c>
      <c r="C13" s="133">
        <v>11</v>
      </c>
      <c r="D13" s="133">
        <v>11</v>
      </c>
      <c r="E13" s="134">
        <f t="shared" si="0"/>
        <v>33</v>
      </c>
    </row>
    <row r="14" spans="1:6" ht="14.4" x14ac:dyDescent="0.3">
      <c r="A14" s="132" t="s">
        <v>112</v>
      </c>
      <c r="B14" s="133">
        <v>11</v>
      </c>
      <c r="C14" s="133">
        <v>11</v>
      </c>
      <c r="D14" s="133">
        <v>11</v>
      </c>
      <c r="E14" s="134">
        <f t="shared" si="0"/>
        <v>33</v>
      </c>
    </row>
    <row r="15" spans="1:6" ht="14.4" x14ac:dyDescent="0.3">
      <c r="A15" s="132" t="s">
        <v>113</v>
      </c>
      <c r="B15" s="133">
        <v>11</v>
      </c>
      <c r="C15" s="133">
        <v>11</v>
      </c>
      <c r="D15" s="133">
        <v>11</v>
      </c>
      <c r="E15" s="134">
        <f t="shared" si="0"/>
        <v>33</v>
      </c>
    </row>
    <row r="16" spans="1:6" ht="14.4" x14ac:dyDescent="0.3">
      <c r="A16" s="132" t="s">
        <v>114</v>
      </c>
      <c r="B16" s="133">
        <v>11</v>
      </c>
      <c r="C16" s="133">
        <v>11</v>
      </c>
      <c r="D16" s="133">
        <v>11</v>
      </c>
      <c r="E16" s="134">
        <f t="shared" si="0"/>
        <v>33</v>
      </c>
    </row>
    <row r="17" spans="1:14" ht="14.4" x14ac:dyDescent="0.3">
      <c r="A17" s="132" t="s">
        <v>115</v>
      </c>
      <c r="B17" s="133">
        <v>11</v>
      </c>
      <c r="C17" s="133">
        <v>11</v>
      </c>
      <c r="D17" s="133">
        <v>11</v>
      </c>
      <c r="E17" s="134">
        <f t="shared" si="0"/>
        <v>33</v>
      </c>
    </row>
    <row r="18" spans="1:14" ht="14.4" x14ac:dyDescent="0.3">
      <c r="A18" s="132" t="s">
        <v>116</v>
      </c>
      <c r="B18" s="133">
        <v>11</v>
      </c>
      <c r="C18" s="133">
        <v>11</v>
      </c>
      <c r="D18" s="133">
        <v>11</v>
      </c>
      <c r="E18" s="134">
        <f t="shared" si="0"/>
        <v>33</v>
      </c>
    </row>
    <row r="19" spans="1:14" ht="14.4" x14ac:dyDescent="0.3">
      <c r="A19" s="132" t="s">
        <v>117</v>
      </c>
      <c r="B19" s="133">
        <v>11</v>
      </c>
      <c r="C19" s="133">
        <v>11</v>
      </c>
      <c r="D19" s="133">
        <v>11</v>
      </c>
      <c r="E19" s="134">
        <f t="shared" si="0"/>
        <v>33</v>
      </c>
    </row>
    <row r="20" spans="1:14" ht="14.4" x14ac:dyDescent="0.3">
      <c r="A20" s="132" t="s">
        <v>118</v>
      </c>
      <c r="B20" s="133">
        <v>11</v>
      </c>
      <c r="C20" s="133">
        <v>11</v>
      </c>
      <c r="D20" s="133">
        <v>11</v>
      </c>
      <c r="E20" s="134">
        <f t="shared" si="0"/>
        <v>33</v>
      </c>
    </row>
    <row r="21" spans="1:14" ht="14.4" x14ac:dyDescent="0.3">
      <c r="A21" s="132" t="s">
        <v>119</v>
      </c>
      <c r="B21" s="133">
        <v>11</v>
      </c>
      <c r="C21" s="133">
        <v>11</v>
      </c>
      <c r="D21" s="133">
        <v>11</v>
      </c>
      <c r="E21" s="134">
        <f t="shared" si="0"/>
        <v>33</v>
      </c>
    </row>
    <row r="22" spans="1:14" ht="14.4" x14ac:dyDescent="0.3">
      <c r="A22" s="132" t="s">
        <v>120</v>
      </c>
      <c r="B22" s="133">
        <v>11</v>
      </c>
      <c r="C22" s="133">
        <v>11</v>
      </c>
      <c r="D22" s="133">
        <v>11</v>
      </c>
      <c r="E22" s="134">
        <f t="shared" si="0"/>
        <v>33</v>
      </c>
    </row>
    <row r="23" spans="1:14" ht="14.4" x14ac:dyDescent="0.3">
      <c r="A23" s="132" t="s">
        <v>121</v>
      </c>
      <c r="B23" s="133">
        <v>10</v>
      </c>
      <c r="C23" s="133">
        <v>10</v>
      </c>
      <c r="D23" s="133">
        <v>10</v>
      </c>
      <c r="E23" s="134">
        <f t="shared" si="0"/>
        <v>30</v>
      </c>
      <c r="F23" s="4" t="s">
        <v>81</v>
      </c>
    </row>
    <row r="24" spans="1:14" ht="14.4" x14ac:dyDescent="0.3">
      <c r="A24" s="132" t="s">
        <v>122</v>
      </c>
      <c r="B24" s="133">
        <v>12</v>
      </c>
      <c r="C24" s="133">
        <v>12</v>
      </c>
      <c r="D24" s="133">
        <v>12</v>
      </c>
      <c r="E24" s="134">
        <f t="shared" si="0"/>
        <v>36</v>
      </c>
      <c r="F24" s="4" t="s">
        <v>81</v>
      </c>
    </row>
    <row r="25" spans="1:14" ht="14.4" x14ac:dyDescent="0.3">
      <c r="A25" s="135" t="s">
        <v>123</v>
      </c>
      <c r="B25" s="133">
        <v>13</v>
      </c>
      <c r="C25" s="133">
        <v>13</v>
      </c>
      <c r="D25" s="133">
        <v>13</v>
      </c>
      <c r="E25" s="134">
        <f t="shared" si="0"/>
        <v>39</v>
      </c>
    </row>
    <row r="26" spans="1:14" ht="14.4" x14ac:dyDescent="0.3">
      <c r="A26" s="136" t="s">
        <v>124</v>
      </c>
      <c r="B26" s="137">
        <v>13</v>
      </c>
      <c r="C26" s="137">
        <v>13</v>
      </c>
      <c r="D26" s="137">
        <v>13</v>
      </c>
      <c r="E26" s="138">
        <f t="shared" si="0"/>
        <v>39</v>
      </c>
    </row>
    <row r="27" spans="1:14" ht="18.600000000000001" customHeight="1" x14ac:dyDescent="0.25">
      <c r="A27" s="171" t="s">
        <v>34</v>
      </c>
      <c r="B27" s="172"/>
      <c r="C27" s="172"/>
      <c r="D27" s="172"/>
      <c r="E27" s="173"/>
    </row>
    <row r="28" spans="1:14" ht="15.6" x14ac:dyDescent="0.25">
      <c r="A28" s="104" t="s">
        <v>79</v>
      </c>
      <c r="B28" s="77">
        <v>4</v>
      </c>
      <c r="C28" s="77">
        <v>9.4</v>
      </c>
      <c r="D28" s="77">
        <v>6.6</v>
      </c>
      <c r="E28" s="78">
        <f>SUM(B28:D28)</f>
        <v>20</v>
      </c>
    </row>
    <row r="29" spans="1:14" ht="18" customHeight="1" x14ac:dyDescent="0.25">
      <c r="A29" s="139" t="s">
        <v>125</v>
      </c>
      <c r="B29" s="75">
        <f>SUM(B10:B26)*B28</f>
        <v>768</v>
      </c>
      <c r="C29" s="75">
        <f>SUM(C10:C26)*C28</f>
        <v>1804.8000000000002</v>
      </c>
      <c r="D29" s="75">
        <f>SUM(D10:D26)*D28</f>
        <v>1267.1999999999998</v>
      </c>
      <c r="E29" s="76">
        <f>B29+C29+D29</f>
        <v>3840</v>
      </c>
    </row>
    <row r="30" spans="1:14" ht="14.4" x14ac:dyDescent="0.3">
      <c r="A30" s="140" t="s">
        <v>126</v>
      </c>
      <c r="B30" s="55"/>
      <c r="C30" s="55"/>
      <c r="D30" s="55"/>
      <c r="E30" s="56">
        <f>E29*1.21</f>
        <v>4646.3999999999996</v>
      </c>
      <c r="F30" s="166" t="s">
        <v>127</v>
      </c>
      <c r="G30" s="167"/>
      <c r="H30" s="167"/>
      <c r="I30" s="167"/>
      <c r="J30" s="167"/>
      <c r="K30" s="167"/>
      <c r="L30" s="167"/>
      <c r="M30" s="167"/>
      <c r="N30" s="167"/>
    </row>
    <row r="31" spans="1:14" x14ac:dyDescent="0.25">
      <c r="A31" s="43"/>
      <c r="B31" s="44"/>
      <c r="C31" s="44"/>
      <c r="D31" s="44"/>
      <c r="E31" s="45"/>
    </row>
    <row r="32" spans="1:14" ht="14.1" customHeight="1" x14ac:dyDescent="0.25">
      <c r="A32" s="174" t="s">
        <v>28</v>
      </c>
      <c r="B32" s="175" t="s">
        <v>33</v>
      </c>
      <c r="C32" s="175"/>
      <c r="D32" s="175"/>
      <c r="E32" s="175"/>
    </row>
    <row r="33" spans="1:13" ht="16.5" customHeight="1" x14ac:dyDescent="0.25">
      <c r="A33" s="174"/>
      <c r="B33" s="69" t="s">
        <v>29</v>
      </c>
      <c r="C33" s="69" t="s">
        <v>30</v>
      </c>
      <c r="D33" s="69" t="s">
        <v>31</v>
      </c>
      <c r="E33" s="69" t="s">
        <v>32</v>
      </c>
    </row>
    <row r="34" spans="1:13" ht="14.4" x14ac:dyDescent="0.3">
      <c r="A34" s="79" t="s">
        <v>128</v>
      </c>
      <c r="B34" s="80">
        <v>13</v>
      </c>
      <c r="C34" s="80">
        <v>13</v>
      </c>
      <c r="D34" s="80">
        <v>13</v>
      </c>
      <c r="E34" s="47">
        <f>SUM(B34:D34)</f>
        <v>39</v>
      </c>
    </row>
    <row r="35" spans="1:13" ht="14.4" x14ac:dyDescent="0.3">
      <c r="A35" s="79" t="s">
        <v>129</v>
      </c>
      <c r="B35" s="80">
        <v>13</v>
      </c>
      <c r="C35" s="80">
        <v>13</v>
      </c>
      <c r="D35" s="80">
        <v>13</v>
      </c>
      <c r="E35" s="47">
        <f t="shared" ref="E35:E44" si="1">SUM(B35:D35)</f>
        <v>39</v>
      </c>
    </row>
    <row r="36" spans="1:13" ht="14.4" x14ac:dyDescent="0.3">
      <c r="A36" s="79" t="s">
        <v>130</v>
      </c>
      <c r="B36" s="80">
        <v>13</v>
      </c>
      <c r="C36" s="80">
        <v>13</v>
      </c>
      <c r="D36" s="80">
        <v>13</v>
      </c>
      <c r="E36" s="47">
        <f t="shared" si="1"/>
        <v>39</v>
      </c>
    </row>
    <row r="37" spans="1:13" ht="14.4" x14ac:dyDescent="0.3">
      <c r="A37" s="79" t="s">
        <v>131</v>
      </c>
      <c r="B37" s="80">
        <v>13</v>
      </c>
      <c r="C37" s="80">
        <v>13</v>
      </c>
      <c r="D37" s="80">
        <v>13</v>
      </c>
      <c r="E37" s="47">
        <f t="shared" si="1"/>
        <v>39</v>
      </c>
    </row>
    <row r="38" spans="1:13" ht="14.4" x14ac:dyDescent="0.3">
      <c r="A38" s="79" t="s">
        <v>132</v>
      </c>
      <c r="B38" s="80">
        <v>13</v>
      </c>
      <c r="C38" s="80">
        <v>13</v>
      </c>
      <c r="D38" s="80">
        <v>13</v>
      </c>
      <c r="E38" s="47">
        <f t="shared" si="1"/>
        <v>39</v>
      </c>
    </row>
    <row r="39" spans="1:13" ht="14.4" x14ac:dyDescent="0.3">
      <c r="A39" s="79" t="s">
        <v>133</v>
      </c>
      <c r="B39" s="80">
        <v>13</v>
      </c>
      <c r="C39" s="80">
        <v>13</v>
      </c>
      <c r="D39" s="80">
        <v>13</v>
      </c>
      <c r="E39" s="47">
        <f t="shared" si="1"/>
        <v>39</v>
      </c>
    </row>
    <row r="40" spans="1:13" ht="14.4" x14ac:dyDescent="0.3">
      <c r="A40" s="79" t="s">
        <v>134</v>
      </c>
      <c r="B40" s="80">
        <v>13</v>
      </c>
      <c r="C40" s="80">
        <v>13</v>
      </c>
      <c r="D40" s="80">
        <v>13</v>
      </c>
      <c r="E40" s="47">
        <f t="shared" si="1"/>
        <v>39</v>
      </c>
    </row>
    <row r="41" spans="1:13" ht="14.4" x14ac:dyDescent="0.3">
      <c r="A41" s="79" t="s">
        <v>135</v>
      </c>
      <c r="B41" s="80">
        <v>13</v>
      </c>
      <c r="C41" s="80">
        <v>13</v>
      </c>
      <c r="D41" s="80">
        <v>13</v>
      </c>
      <c r="E41" s="47">
        <f t="shared" si="1"/>
        <v>39</v>
      </c>
    </row>
    <row r="42" spans="1:13" ht="14.4" x14ac:dyDescent="0.3">
      <c r="A42" s="79" t="s">
        <v>136</v>
      </c>
      <c r="B42" s="80">
        <v>13</v>
      </c>
      <c r="C42" s="80">
        <v>13</v>
      </c>
      <c r="D42" s="80">
        <v>13</v>
      </c>
      <c r="E42" s="47">
        <f t="shared" si="1"/>
        <v>39</v>
      </c>
    </row>
    <row r="43" spans="1:13" ht="14.4" x14ac:dyDescent="0.3">
      <c r="A43" s="79" t="s">
        <v>137</v>
      </c>
      <c r="B43" s="80">
        <v>13</v>
      </c>
      <c r="C43" s="80">
        <v>13</v>
      </c>
      <c r="D43" s="80">
        <v>13</v>
      </c>
      <c r="E43" s="47">
        <f t="shared" si="1"/>
        <v>39</v>
      </c>
    </row>
    <row r="44" spans="1:13" ht="14.4" x14ac:dyDescent="0.3">
      <c r="A44" s="142" t="s">
        <v>138</v>
      </c>
      <c r="B44" s="143">
        <v>12</v>
      </c>
      <c r="C44" s="143">
        <v>12</v>
      </c>
      <c r="D44" s="143">
        <v>12</v>
      </c>
      <c r="E44" s="144">
        <f t="shared" si="1"/>
        <v>36</v>
      </c>
      <c r="F44" s="4" t="s">
        <v>81</v>
      </c>
    </row>
    <row r="45" spans="1:13" ht="20.399999999999999" customHeight="1" x14ac:dyDescent="0.25">
      <c r="A45" s="176" t="s">
        <v>34</v>
      </c>
      <c r="B45" s="176"/>
      <c r="C45" s="176"/>
      <c r="D45" s="176"/>
      <c r="E45" s="176"/>
    </row>
    <row r="46" spans="1:13" x14ac:dyDescent="0.25">
      <c r="A46" s="105" t="s">
        <v>79</v>
      </c>
      <c r="B46" s="48">
        <v>4</v>
      </c>
      <c r="C46" s="48">
        <v>9.4</v>
      </c>
      <c r="D46" s="48">
        <v>6.6</v>
      </c>
      <c r="E46" s="48">
        <f>B46+C46+D46</f>
        <v>20</v>
      </c>
    </row>
    <row r="47" spans="1:13" ht="18" customHeight="1" x14ac:dyDescent="0.25">
      <c r="A47" s="139" t="s">
        <v>139</v>
      </c>
      <c r="B47" s="49">
        <f>SUM(B34:B44)*B46</f>
        <v>568</v>
      </c>
      <c r="C47" s="49">
        <f>SUM(C34:C44)*C46</f>
        <v>1334.8</v>
      </c>
      <c r="D47" s="49">
        <f>SUM(D34:D44)*D46</f>
        <v>937.19999999999993</v>
      </c>
      <c r="E47" s="49">
        <f>B47+C47+D47</f>
        <v>2840</v>
      </c>
    </row>
    <row r="48" spans="1:13" ht="18" customHeight="1" x14ac:dyDescent="0.25">
      <c r="A48" s="141" t="s">
        <v>140</v>
      </c>
      <c r="B48" s="49"/>
      <c r="C48" s="49"/>
      <c r="D48" s="49"/>
      <c r="E48" s="49">
        <f>E47*1.21</f>
        <v>3436.4</v>
      </c>
      <c r="F48" s="168" t="s">
        <v>141</v>
      </c>
      <c r="G48" s="169"/>
      <c r="H48" s="169"/>
      <c r="I48" s="169"/>
      <c r="J48" s="169"/>
      <c r="K48" s="169"/>
      <c r="L48" s="169"/>
      <c r="M48" s="169"/>
    </row>
    <row r="49" spans="1:5" ht="19.5" customHeight="1" x14ac:dyDescent="0.25">
      <c r="A49" s="50" t="s">
        <v>75</v>
      </c>
      <c r="B49" s="51">
        <f>B29+B47</f>
        <v>1336</v>
      </c>
      <c r="C49" s="51">
        <f>C29+C47</f>
        <v>3139.6000000000004</v>
      </c>
      <c r="D49" s="51">
        <f>D29+D47</f>
        <v>2204.3999999999996</v>
      </c>
      <c r="E49" s="51">
        <f>E29+E47</f>
        <v>6680</v>
      </c>
    </row>
    <row r="50" spans="1:5" ht="21.6" customHeight="1" x14ac:dyDescent="0.25">
      <c r="A50" s="52" t="s">
        <v>36</v>
      </c>
      <c r="B50" s="53"/>
      <c r="C50" s="53"/>
      <c r="D50" s="53"/>
      <c r="E50" s="54">
        <f>ROUND(E49*1.21,2)</f>
        <v>8082.8</v>
      </c>
    </row>
    <row r="52" spans="1:5" ht="53.4" customHeight="1" x14ac:dyDescent="0.25">
      <c r="A52" s="170" t="s">
        <v>142</v>
      </c>
      <c r="B52" s="170"/>
      <c r="C52" s="170"/>
      <c r="D52" s="170"/>
      <c r="E52" s="170"/>
    </row>
  </sheetData>
  <mergeCells count="15">
    <mergeCell ref="F30:N30"/>
    <mergeCell ref="F48:M48"/>
    <mergeCell ref="A1:E1"/>
    <mergeCell ref="A52:E52"/>
    <mergeCell ref="A3:E3"/>
    <mergeCell ref="A5:C5"/>
    <mergeCell ref="A6:E6"/>
    <mergeCell ref="A27:E27"/>
    <mergeCell ref="A32:A33"/>
    <mergeCell ref="B32:E32"/>
    <mergeCell ref="A45:E45"/>
    <mergeCell ref="A7:E7"/>
    <mergeCell ref="B8:E8"/>
    <mergeCell ref="A8:A9"/>
    <mergeCell ref="A4:B4"/>
  </mergeCells>
  <pageMargins left="0.7" right="0.7" top="0.75" bottom="0.75" header="0.3" footer="0.3"/>
  <pageSetup paperSize="9" scale="7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16"/>
  <sheetViews>
    <sheetView zoomScale="90" zoomScaleNormal="90" workbookViewId="0">
      <selection activeCell="A20" sqref="A20"/>
    </sheetView>
  </sheetViews>
  <sheetFormatPr defaultColWidth="8.6640625" defaultRowHeight="13.8" x14ac:dyDescent="0.25"/>
  <cols>
    <col min="1" max="1" width="41.109375" style="5" customWidth="1"/>
    <col min="2" max="2" width="18.5546875" style="4" customWidth="1"/>
    <col min="3" max="3" width="16.109375" style="4" customWidth="1"/>
    <col min="4" max="4" width="18.6640625" style="4" customWidth="1"/>
    <col min="5" max="16384" width="8.6640625" style="4"/>
  </cols>
  <sheetData>
    <row r="1" spans="1:4" ht="72.599999999999994" customHeight="1" x14ac:dyDescent="0.25">
      <c r="A1" s="146" t="s">
        <v>72</v>
      </c>
      <c r="B1" s="146"/>
      <c r="C1" s="146"/>
      <c r="D1" s="146"/>
    </row>
    <row r="2" spans="1:4" ht="24.6" customHeight="1" x14ac:dyDescent="0.25">
      <c r="B2" s="24"/>
      <c r="C2" s="24"/>
      <c r="D2" s="24" t="s">
        <v>38</v>
      </c>
    </row>
    <row r="3" spans="1:4" ht="18.899999999999999" customHeight="1" x14ac:dyDescent="0.25">
      <c r="A3" s="148" t="s">
        <v>37</v>
      </c>
      <c r="B3" s="148"/>
      <c r="C3" s="148"/>
      <c r="D3" s="148"/>
    </row>
    <row r="4" spans="1:4" ht="17.399999999999999" customHeight="1" x14ac:dyDescent="0.25">
      <c r="A4" s="158" t="s">
        <v>27</v>
      </c>
      <c r="B4" s="158"/>
      <c r="C4" s="25"/>
      <c r="D4" s="25"/>
    </row>
    <row r="5" spans="1:4" ht="18" customHeight="1" x14ac:dyDescent="0.25">
      <c r="A5" s="65" t="s">
        <v>42</v>
      </c>
      <c r="B5" s="65"/>
      <c r="C5" s="27"/>
      <c r="D5" s="26"/>
    </row>
    <row r="6" spans="1:4" ht="33.6" customHeight="1" x14ac:dyDescent="0.25">
      <c r="A6" s="170" t="s">
        <v>144</v>
      </c>
      <c r="B6" s="170"/>
      <c r="C6" s="170"/>
      <c r="D6" s="170"/>
    </row>
    <row r="7" spans="1:4" ht="26.4" customHeight="1" x14ac:dyDescent="0.25">
      <c r="A7" s="147" t="s">
        <v>39</v>
      </c>
      <c r="B7" s="147"/>
      <c r="C7" s="147"/>
      <c r="D7" s="147"/>
    </row>
    <row r="8" spans="1:4" ht="42.9" customHeight="1" x14ac:dyDescent="0.25">
      <c r="A8" s="66" t="s">
        <v>28</v>
      </c>
      <c r="B8" s="66" t="s">
        <v>40</v>
      </c>
      <c r="C8" s="66" t="s">
        <v>47</v>
      </c>
      <c r="D8" s="29" t="s">
        <v>74</v>
      </c>
    </row>
    <row r="9" spans="1:4" ht="19.2" customHeight="1" x14ac:dyDescent="0.25">
      <c r="A9" s="72">
        <v>45217</v>
      </c>
      <c r="B9" s="73" t="s">
        <v>78</v>
      </c>
      <c r="C9" s="67">
        <v>10</v>
      </c>
      <c r="D9" s="68">
        <v>20</v>
      </c>
    </row>
    <row r="10" spans="1:4" ht="18" customHeight="1" x14ac:dyDescent="0.25">
      <c r="A10" s="72">
        <v>45218</v>
      </c>
      <c r="B10" s="73" t="s">
        <v>78</v>
      </c>
      <c r="C10" s="67">
        <v>10</v>
      </c>
      <c r="D10" s="68">
        <v>20</v>
      </c>
    </row>
    <row r="11" spans="1:4" ht="19.5" customHeight="1" x14ac:dyDescent="0.25">
      <c r="A11" s="72">
        <v>45223</v>
      </c>
      <c r="B11" s="73" t="s">
        <v>78</v>
      </c>
      <c r="C11" s="67">
        <v>10</v>
      </c>
      <c r="D11" s="68">
        <v>20</v>
      </c>
    </row>
    <row r="12" spans="1:4" ht="19.2" customHeight="1" x14ac:dyDescent="0.25">
      <c r="A12" s="72">
        <v>45230</v>
      </c>
      <c r="B12" s="73" t="s">
        <v>78</v>
      </c>
      <c r="C12" s="31">
        <v>12</v>
      </c>
      <c r="D12" s="74">
        <v>20</v>
      </c>
    </row>
    <row r="13" spans="1:4" ht="19.2" customHeight="1" x14ac:dyDescent="0.25">
      <c r="A13" s="72">
        <v>45232</v>
      </c>
      <c r="B13" s="73" t="s">
        <v>78</v>
      </c>
      <c r="C13" s="31">
        <v>12</v>
      </c>
      <c r="D13" s="74">
        <v>20</v>
      </c>
    </row>
    <row r="14" spans="1:4" ht="19.2" customHeight="1" x14ac:dyDescent="0.25">
      <c r="A14" s="72">
        <v>45237</v>
      </c>
      <c r="B14" s="73" t="s">
        <v>78</v>
      </c>
      <c r="C14" s="31">
        <v>12</v>
      </c>
      <c r="D14" s="74">
        <v>20</v>
      </c>
    </row>
    <row r="15" spans="1:4" ht="26.4" customHeight="1" x14ac:dyDescent="0.25">
      <c r="A15" s="177" t="s">
        <v>48</v>
      </c>
      <c r="B15" s="177"/>
      <c r="C15" s="29">
        <f>SUM(C9:C14)</f>
        <v>66</v>
      </c>
      <c r="D15" s="31" t="s">
        <v>10</v>
      </c>
    </row>
    <row r="16" spans="1:4" ht="26.4" customHeight="1" x14ac:dyDescent="0.25">
      <c r="A16" s="177" t="s">
        <v>41</v>
      </c>
      <c r="B16" s="177"/>
      <c r="C16" s="177"/>
      <c r="D16" s="103">
        <f>C15*20</f>
        <v>1320</v>
      </c>
    </row>
  </sheetData>
  <mergeCells count="7">
    <mergeCell ref="A1:D1"/>
    <mergeCell ref="A15:B15"/>
    <mergeCell ref="A16:C16"/>
    <mergeCell ref="A3:D3"/>
    <mergeCell ref="A6:D6"/>
    <mergeCell ref="A7:D7"/>
    <mergeCell ref="A4:B4"/>
  </mergeCells>
  <pageMargins left="0.7" right="0.7" top="0.75" bottom="0.75" header="0.3" footer="0.3"/>
  <pageSetup paperSize="9" scale="9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16"/>
  <sheetViews>
    <sheetView zoomScale="90" zoomScaleNormal="90" workbookViewId="0">
      <selection activeCell="B19" sqref="B19"/>
    </sheetView>
  </sheetViews>
  <sheetFormatPr defaultColWidth="8.6640625" defaultRowHeight="13.8" x14ac:dyDescent="0.25"/>
  <cols>
    <col min="1" max="1" width="9.5546875" style="5" customWidth="1"/>
    <col min="2" max="2" width="29.44140625" style="4" customWidth="1"/>
    <col min="3" max="3" width="13.5546875" style="4" customWidth="1"/>
    <col min="4" max="4" width="12" style="4" customWidth="1"/>
    <col min="5" max="5" width="18.6640625" style="4" customWidth="1"/>
    <col min="6" max="6" width="21.6640625" style="4" customWidth="1"/>
    <col min="7" max="16384" width="8.6640625" style="4"/>
  </cols>
  <sheetData>
    <row r="1" spans="1:7" ht="65.400000000000006" customHeight="1" x14ac:dyDescent="0.25">
      <c r="A1" s="146" t="s">
        <v>72</v>
      </c>
      <c r="B1" s="146"/>
      <c r="C1" s="146"/>
      <c r="D1" s="146"/>
      <c r="E1" s="146"/>
      <c r="F1" s="146"/>
      <c r="G1" s="146"/>
    </row>
    <row r="2" spans="1:7" ht="18.899999999999999" customHeight="1" x14ac:dyDescent="0.25">
      <c r="B2" s="24"/>
      <c r="C2" s="24"/>
      <c r="D2" s="24"/>
      <c r="G2" s="24" t="s">
        <v>43</v>
      </c>
    </row>
    <row r="3" spans="1:7" ht="18.899999999999999" customHeight="1" x14ac:dyDescent="0.25">
      <c r="A3" s="148" t="s">
        <v>37</v>
      </c>
      <c r="B3" s="148"/>
      <c r="C3" s="148"/>
      <c r="D3" s="148"/>
      <c r="E3" s="148"/>
      <c r="F3" s="148"/>
      <c r="G3" s="148"/>
    </row>
    <row r="4" spans="1:7" ht="17.399999999999999" customHeight="1" x14ac:dyDescent="0.25">
      <c r="A4" s="158" t="s">
        <v>44</v>
      </c>
      <c r="B4" s="158"/>
      <c r="C4" s="158"/>
      <c r="D4" s="25"/>
      <c r="E4" s="25"/>
    </row>
    <row r="5" spans="1:7" ht="21" customHeight="1" x14ac:dyDescent="0.25">
      <c r="A5" s="161" t="s">
        <v>46</v>
      </c>
      <c r="B5" s="161"/>
      <c r="C5" s="161"/>
      <c r="D5" s="161"/>
      <c r="E5" s="161"/>
      <c r="F5" s="161"/>
    </row>
    <row r="6" spans="1:7" ht="21.6" customHeight="1" x14ac:dyDescent="0.25">
      <c r="A6" s="162" t="s">
        <v>145</v>
      </c>
      <c r="B6" s="162"/>
      <c r="C6" s="162"/>
      <c r="D6" s="162"/>
      <c r="E6" s="162"/>
      <c r="F6" s="162"/>
      <c r="G6" s="162"/>
    </row>
    <row r="7" spans="1:7" ht="26.4" customHeight="1" x14ac:dyDescent="0.25">
      <c r="A7" s="147" t="s">
        <v>45</v>
      </c>
      <c r="B7" s="147"/>
      <c r="C7" s="147"/>
      <c r="D7" s="147"/>
      <c r="E7" s="147"/>
    </row>
    <row r="8" spans="1:7" ht="26.4" customHeight="1" x14ac:dyDescent="0.25">
      <c r="A8" s="29" t="s">
        <v>12</v>
      </c>
      <c r="B8" s="29" t="s">
        <v>49</v>
      </c>
      <c r="C8" s="29" t="s">
        <v>50</v>
      </c>
      <c r="D8" s="29" t="s">
        <v>51</v>
      </c>
      <c r="E8" s="32" t="s">
        <v>76</v>
      </c>
      <c r="F8" s="29" t="s">
        <v>56</v>
      </c>
      <c r="G8" s="29" t="s">
        <v>52</v>
      </c>
    </row>
    <row r="9" spans="1:7" ht="44.25" customHeight="1" x14ac:dyDescent="0.25">
      <c r="A9" s="31" t="s">
        <v>53</v>
      </c>
      <c r="B9" s="31" t="s">
        <v>89</v>
      </c>
      <c r="C9" s="31" t="s">
        <v>55</v>
      </c>
      <c r="D9" s="31">
        <v>37</v>
      </c>
      <c r="E9" s="30">
        <v>0.75</v>
      </c>
      <c r="F9" s="30">
        <f>ROUND(D9*E9*1.21,2)</f>
        <v>33.58</v>
      </c>
      <c r="G9" s="31">
        <v>2249</v>
      </c>
    </row>
    <row r="10" spans="1:7" ht="43.95" customHeight="1" x14ac:dyDescent="0.25">
      <c r="A10" s="31" t="s">
        <v>77</v>
      </c>
      <c r="B10" s="31" t="s">
        <v>90</v>
      </c>
      <c r="C10" s="31" t="s">
        <v>55</v>
      </c>
      <c r="D10" s="31">
        <v>43</v>
      </c>
      <c r="E10" s="30">
        <v>1.5</v>
      </c>
      <c r="F10" s="30">
        <f>ROUND(D10*E10*1.21,2)</f>
        <v>78.05</v>
      </c>
      <c r="G10" s="31">
        <v>2249</v>
      </c>
    </row>
    <row r="11" spans="1:7" ht="19.2" customHeight="1" x14ac:dyDescent="0.25">
      <c r="A11" s="179" t="s">
        <v>48</v>
      </c>
      <c r="B11" s="180"/>
      <c r="C11" s="181"/>
      <c r="D11" s="32">
        <f>SUM(D9:D10)</f>
        <v>80</v>
      </c>
      <c r="E11" s="30" t="s">
        <v>10</v>
      </c>
      <c r="F11" s="30" t="s">
        <v>10</v>
      </c>
      <c r="G11" s="30" t="s">
        <v>10</v>
      </c>
    </row>
    <row r="12" spans="1:7" ht="22.95" customHeight="1" x14ac:dyDescent="0.25">
      <c r="A12" s="177" t="s">
        <v>41</v>
      </c>
      <c r="B12" s="177"/>
      <c r="C12" s="177"/>
      <c r="D12" s="177"/>
      <c r="E12" s="177"/>
      <c r="F12" s="32">
        <f>SUM(F9:F10)</f>
        <v>111.63</v>
      </c>
      <c r="G12" s="30" t="s">
        <v>10</v>
      </c>
    </row>
    <row r="13" spans="1:7" x14ac:dyDescent="0.25">
      <c r="A13" s="71"/>
      <c r="B13" s="70"/>
      <c r="C13" s="70"/>
      <c r="D13" s="70"/>
      <c r="E13" s="70"/>
      <c r="F13" s="70"/>
      <c r="G13" s="70"/>
    </row>
    <row r="14" spans="1:7" ht="13.8" customHeight="1" x14ac:dyDescent="0.25">
      <c r="A14" s="178" t="s">
        <v>91</v>
      </c>
      <c r="B14" s="178"/>
      <c r="C14" s="178"/>
      <c r="D14" s="178"/>
      <c r="E14" s="178"/>
      <c r="F14" s="178"/>
      <c r="G14" s="178"/>
    </row>
    <row r="15" spans="1:7" x14ac:dyDescent="0.25">
      <c r="A15" s="178"/>
      <c r="B15" s="178"/>
      <c r="C15" s="178"/>
      <c r="D15" s="178"/>
      <c r="E15" s="178"/>
      <c r="F15" s="178"/>
      <c r="G15" s="178"/>
    </row>
    <row r="16" spans="1:7" x14ac:dyDescent="0.25">
      <c r="A16" s="178"/>
      <c r="B16" s="178"/>
      <c r="C16" s="178"/>
      <c r="D16" s="178"/>
      <c r="E16" s="178"/>
      <c r="F16" s="178"/>
      <c r="G16" s="178"/>
    </row>
  </sheetData>
  <mergeCells count="9">
    <mergeCell ref="A14:G16"/>
    <mergeCell ref="A11:C11"/>
    <mergeCell ref="A12:E12"/>
    <mergeCell ref="A1:G1"/>
    <mergeCell ref="A7:E7"/>
    <mergeCell ref="A4:C4"/>
    <mergeCell ref="A3:G3"/>
    <mergeCell ref="A5:F5"/>
    <mergeCell ref="A6:G6"/>
  </mergeCells>
  <pageMargins left="0.7" right="0.7" top="0.75" bottom="0.75" header="0.3" footer="0.3"/>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tabula KOPĀ</vt:lpstr>
      <vt:lpstr>2.tabula</vt:lpstr>
      <vt:lpstr>3.tabula</vt:lpstr>
      <vt:lpstr>4.tabula</vt:lpstr>
      <vt:lpstr>5.tabula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Agnese Strautiņa</cp:lastModifiedBy>
  <cp:lastPrinted>2023-10-31T09:41:54Z</cp:lastPrinted>
  <dcterms:created xsi:type="dcterms:W3CDTF">2023-07-11T09:41:01Z</dcterms:created>
  <dcterms:modified xsi:type="dcterms:W3CDTF">2023-11-29T13:38:19Z</dcterms:modified>
</cp:coreProperties>
</file>