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Covid piemaksas un virsstundu apmaksa\PAŠVALDĪBAS\Ārkārtas situāc_11.10.2021-11.01.2022\LNG_2021_okt\Precizēts uz FM\"/>
    </mc:Choice>
  </mc:AlternateContent>
  <bookViews>
    <workbookView xWindow="0" yWindow="0" windowWidth="23040" windowHeight="8904"/>
  </bookViews>
  <sheets>
    <sheet name="riska piemaksa"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4" l="1"/>
  <c r="J26" i="4"/>
  <c r="J27" i="4"/>
  <c r="J28" i="4"/>
  <c r="J29" i="4"/>
  <c r="J30" i="4"/>
  <c r="J31" i="4"/>
  <c r="J32" i="4"/>
  <c r="J33" i="4"/>
  <c r="J34" i="4"/>
  <c r="J35" i="4"/>
  <c r="J36" i="4"/>
  <c r="J37" i="4"/>
  <c r="J38" i="4"/>
  <c r="J25" i="4"/>
  <c r="J15" i="4"/>
  <c r="J16" i="4"/>
  <c r="J17" i="4"/>
  <c r="J18" i="4"/>
  <c r="J19" i="4"/>
  <c r="J20" i="4"/>
  <c r="J21" i="4"/>
  <c r="J22" i="4"/>
  <c r="J13" i="4"/>
  <c r="J14" i="4"/>
  <c r="H26" i="4"/>
  <c r="H27" i="4"/>
  <c r="H28" i="4"/>
  <c r="H29" i="4"/>
  <c r="H30" i="4"/>
  <c r="H31" i="4"/>
  <c r="H32" i="4"/>
  <c r="H33" i="4"/>
  <c r="H34" i="4"/>
  <c r="H35" i="4"/>
  <c r="H36" i="4"/>
  <c r="H37" i="4"/>
  <c r="H38" i="4"/>
  <c r="H25" i="4"/>
  <c r="H13" i="4"/>
  <c r="H14" i="4"/>
  <c r="H15" i="4"/>
  <c r="H16" i="4"/>
  <c r="H17" i="4"/>
  <c r="H18" i="4"/>
  <c r="H19" i="4"/>
  <c r="H20" i="4"/>
  <c r="H21" i="4"/>
  <c r="H22" i="4"/>
  <c r="H12" i="4"/>
  <c r="G20" i="4" l="1"/>
  <c r="G21" i="4"/>
  <c r="G22" i="4"/>
  <c r="G30" i="4"/>
  <c r="G29" i="4"/>
  <c r="G38" i="4"/>
  <c r="I477" i="4" l="1"/>
  <c r="H476" i="4"/>
  <c r="J476" i="4" s="1"/>
  <c r="K476" i="4" s="1"/>
  <c r="H475" i="4"/>
  <c r="J475" i="4" s="1"/>
  <c r="H474" i="4"/>
  <c r="J474" i="4" s="1"/>
  <c r="H473" i="4"/>
  <c r="J473" i="4" s="1"/>
  <c r="H472" i="4"/>
  <c r="J472" i="4" s="1"/>
  <c r="H471" i="4"/>
  <c r="J471" i="4" s="1"/>
  <c r="H470" i="4"/>
  <c r="J470" i="4" s="1"/>
  <c r="H469" i="4"/>
  <c r="J469" i="4" s="1"/>
  <c r="H468" i="4"/>
  <c r="J468" i="4" s="1"/>
  <c r="K468" i="4" s="1"/>
  <c r="H467" i="4"/>
  <c r="J467" i="4" s="1"/>
  <c r="H466" i="4"/>
  <c r="J466" i="4" s="1"/>
  <c r="K466" i="4" s="1"/>
  <c r="H465" i="4"/>
  <c r="J465" i="4" s="1"/>
  <c r="H464" i="4"/>
  <c r="J464" i="4" s="1"/>
  <c r="H463" i="4"/>
  <c r="J463" i="4" s="1"/>
  <c r="K463" i="4" s="1"/>
  <c r="H462" i="4"/>
  <c r="J462" i="4" s="1"/>
  <c r="H461" i="4"/>
  <c r="J461" i="4" s="1"/>
  <c r="J460" i="4"/>
  <c r="K460" i="4" s="1"/>
  <c r="H460" i="4"/>
  <c r="H459" i="4"/>
  <c r="J459" i="4" s="1"/>
  <c r="H458" i="4"/>
  <c r="J458" i="4" s="1"/>
  <c r="H457" i="4"/>
  <c r="J457" i="4" s="1"/>
  <c r="H456" i="4"/>
  <c r="J456" i="4" s="1"/>
  <c r="H455" i="4"/>
  <c r="J455" i="4" s="1"/>
  <c r="K455" i="4" s="1"/>
  <c r="J454" i="4"/>
  <c r="H454" i="4"/>
  <c r="H453" i="4"/>
  <c r="J453" i="4" s="1"/>
  <c r="H452" i="4"/>
  <c r="J452" i="4" s="1"/>
  <c r="H451" i="4"/>
  <c r="J451" i="4" s="1"/>
  <c r="H450" i="4"/>
  <c r="J450" i="4" s="1"/>
  <c r="H449" i="4"/>
  <c r="J449" i="4" s="1"/>
  <c r="H448" i="4"/>
  <c r="J448" i="4" s="1"/>
  <c r="H447" i="4"/>
  <c r="J447" i="4" s="1"/>
  <c r="H446" i="4"/>
  <c r="J446" i="4" s="1"/>
  <c r="H445" i="4"/>
  <c r="J445" i="4" s="1"/>
  <c r="H444" i="4"/>
  <c r="J444" i="4" s="1"/>
  <c r="H443" i="4"/>
  <c r="J443" i="4" s="1"/>
  <c r="H442" i="4"/>
  <c r="J442" i="4" s="1"/>
  <c r="H441" i="4"/>
  <c r="J441" i="4" s="1"/>
  <c r="H440" i="4"/>
  <c r="J440" i="4" s="1"/>
  <c r="H439" i="4"/>
  <c r="J439" i="4" s="1"/>
  <c r="J438" i="4"/>
  <c r="K438" i="4" s="1"/>
  <c r="H438" i="4"/>
  <c r="H437" i="4"/>
  <c r="J437" i="4" s="1"/>
  <c r="H436" i="4"/>
  <c r="J436" i="4" s="1"/>
  <c r="H435" i="4"/>
  <c r="J435" i="4" s="1"/>
  <c r="H434" i="4"/>
  <c r="J434" i="4" s="1"/>
  <c r="K434" i="4" s="1"/>
  <c r="H433" i="4"/>
  <c r="J433" i="4" s="1"/>
  <c r="H432" i="4"/>
  <c r="J432" i="4" s="1"/>
  <c r="J431" i="4"/>
  <c r="K431" i="4" s="1"/>
  <c r="H431" i="4"/>
  <c r="H430" i="4"/>
  <c r="J430" i="4" s="1"/>
  <c r="H429" i="4"/>
  <c r="J429" i="4" s="1"/>
  <c r="H428" i="4"/>
  <c r="J428" i="4" s="1"/>
  <c r="H427" i="4"/>
  <c r="J427" i="4" s="1"/>
  <c r="H426" i="4"/>
  <c r="J426" i="4" s="1"/>
  <c r="K426" i="4" s="1"/>
  <c r="H425" i="4"/>
  <c r="J425" i="4" s="1"/>
  <c r="H424" i="4"/>
  <c r="J424" i="4" s="1"/>
  <c r="L421" i="4"/>
  <c r="K421" i="4"/>
  <c r="J421" i="4"/>
  <c r="I421" i="4"/>
  <c r="I387" i="4"/>
  <c r="J386" i="4"/>
  <c r="J385" i="4"/>
  <c r="J384" i="4"/>
  <c r="J383" i="4"/>
  <c r="K383" i="4" s="1"/>
  <c r="L383" i="4" s="1"/>
  <c r="J382" i="4"/>
  <c r="J381" i="4"/>
  <c r="K381" i="4" s="1"/>
  <c r="J380" i="4"/>
  <c r="J379" i="4"/>
  <c r="J378" i="4"/>
  <c r="J377" i="4"/>
  <c r="K377" i="4" s="1"/>
  <c r="J375" i="4"/>
  <c r="I375" i="4"/>
  <c r="K374" i="4"/>
  <c r="L374" i="4" s="1"/>
  <c r="K373" i="4"/>
  <c r="L373" i="4" s="1"/>
  <c r="K372" i="4"/>
  <c r="L372" i="4" s="1"/>
  <c r="K371" i="4"/>
  <c r="K370" i="4"/>
  <c r="L370" i="4" s="1"/>
  <c r="K369" i="4"/>
  <c r="K368" i="4"/>
  <c r="L368" i="4" s="1"/>
  <c r="K367" i="4"/>
  <c r="L366" i="4"/>
  <c r="K366" i="4"/>
  <c r="K365" i="4"/>
  <c r="L365" i="4" s="1"/>
  <c r="K364" i="4"/>
  <c r="L364" i="4" s="1"/>
  <c r="K363" i="4"/>
  <c r="L363" i="4" s="1"/>
  <c r="K362" i="4"/>
  <c r="L362" i="4" s="1"/>
  <c r="I360" i="4"/>
  <c r="K359" i="4"/>
  <c r="G359" i="4"/>
  <c r="K358" i="4"/>
  <c r="L358" i="4" s="1"/>
  <c r="G358" i="4"/>
  <c r="H358" i="4" s="1"/>
  <c r="K357" i="4"/>
  <c r="L357" i="4" s="1"/>
  <c r="H357" i="4"/>
  <c r="K356" i="4"/>
  <c r="L356" i="4" s="1"/>
  <c r="H356" i="4"/>
  <c r="L355" i="4"/>
  <c r="H355" i="4"/>
  <c r="K354" i="4"/>
  <c r="L354" i="4" s="1"/>
  <c r="G354" i="4"/>
  <c r="G353" i="4"/>
  <c r="H353" i="4" s="1"/>
  <c r="J353" i="4" s="1"/>
  <c r="I351" i="4"/>
  <c r="H350" i="4"/>
  <c r="J350" i="4" s="1"/>
  <c r="H349" i="4"/>
  <c r="J349" i="4" s="1"/>
  <c r="H348" i="4"/>
  <c r="J348" i="4" s="1"/>
  <c r="H347" i="4"/>
  <c r="J347" i="4" s="1"/>
  <c r="H346" i="4"/>
  <c r="J346" i="4" s="1"/>
  <c r="H345" i="4"/>
  <c r="J345" i="4" s="1"/>
  <c r="H344" i="4"/>
  <c r="J344" i="4" s="1"/>
  <c r="H343" i="4"/>
  <c r="J343" i="4" s="1"/>
  <c r="H342" i="4"/>
  <c r="J342" i="4" s="1"/>
  <c r="H341" i="4"/>
  <c r="J341" i="4" s="1"/>
  <c r="G340" i="4"/>
  <c r="H340" i="4" s="1"/>
  <c r="J340" i="4" s="1"/>
  <c r="H339" i="4"/>
  <c r="J339" i="4" s="1"/>
  <c r="G338" i="4"/>
  <c r="H338" i="4" s="1"/>
  <c r="J338" i="4" s="1"/>
  <c r="H337" i="4"/>
  <c r="J337" i="4" s="1"/>
  <c r="H336" i="4"/>
  <c r="J336" i="4" s="1"/>
  <c r="J335" i="4"/>
  <c r="H335" i="4"/>
  <c r="H334" i="4"/>
  <c r="J334" i="4" s="1"/>
  <c r="H333" i="4"/>
  <c r="J333" i="4" s="1"/>
  <c r="H332" i="4"/>
  <c r="J332" i="4" s="1"/>
  <c r="H331" i="4"/>
  <c r="J331" i="4" s="1"/>
  <c r="H330" i="4"/>
  <c r="J330" i="4" s="1"/>
  <c r="H329" i="4"/>
  <c r="J329" i="4" s="1"/>
  <c r="H328" i="4"/>
  <c r="J328" i="4" s="1"/>
  <c r="H327" i="4"/>
  <c r="J327" i="4" s="1"/>
  <c r="H326" i="4"/>
  <c r="J326" i="4" s="1"/>
  <c r="H325" i="4"/>
  <c r="J325" i="4" s="1"/>
  <c r="H324" i="4"/>
  <c r="J324" i="4" s="1"/>
  <c r="H323" i="4"/>
  <c r="J323" i="4" s="1"/>
  <c r="H322" i="4"/>
  <c r="J322" i="4" s="1"/>
  <c r="H321" i="4"/>
  <c r="J321" i="4" s="1"/>
  <c r="H320" i="4"/>
  <c r="J320" i="4" s="1"/>
  <c r="H319" i="4"/>
  <c r="J319" i="4" s="1"/>
  <c r="H318" i="4"/>
  <c r="J318" i="4" s="1"/>
  <c r="J317" i="4"/>
  <c r="K317" i="4" s="1"/>
  <c r="H317" i="4"/>
  <c r="H316" i="4"/>
  <c r="J316" i="4" s="1"/>
  <c r="H315" i="4"/>
  <c r="J315" i="4" s="1"/>
  <c r="H314" i="4"/>
  <c r="J314" i="4" s="1"/>
  <c r="H313" i="4"/>
  <c r="J313" i="4" s="1"/>
  <c r="H312" i="4"/>
  <c r="J312" i="4" s="1"/>
  <c r="K312" i="4" s="1"/>
  <c r="K308" i="4"/>
  <c r="J308" i="4"/>
  <c r="I308" i="4"/>
  <c r="L307" i="4"/>
  <c r="L306" i="4"/>
  <c r="L305" i="4"/>
  <c r="L304" i="4"/>
  <c r="K301" i="4"/>
  <c r="I301" i="4"/>
  <c r="H300" i="4"/>
  <c r="J300" i="4" s="1"/>
  <c r="H299" i="4"/>
  <c r="J299" i="4" s="1"/>
  <c r="L299" i="4" s="1"/>
  <c r="H298" i="4"/>
  <c r="J298" i="4" s="1"/>
  <c r="H297" i="4"/>
  <c r="J297" i="4" s="1"/>
  <c r="H296" i="4"/>
  <c r="J296" i="4" s="1"/>
  <c r="H295" i="4"/>
  <c r="J295" i="4" s="1"/>
  <c r="H294" i="4"/>
  <c r="J294" i="4" s="1"/>
  <c r="I292" i="4"/>
  <c r="G291" i="4"/>
  <c r="G290" i="4"/>
  <c r="G289" i="4"/>
  <c r="G288" i="4"/>
  <c r="G287" i="4"/>
  <c r="G286" i="4"/>
  <c r="H286" i="4" s="1"/>
  <c r="J286" i="4" s="1"/>
  <c r="G285" i="4"/>
  <c r="H285" i="4" s="1"/>
  <c r="J285" i="4" s="1"/>
  <c r="G284" i="4"/>
  <c r="H284" i="4" s="1"/>
  <c r="J284" i="4" s="1"/>
  <c r="G283" i="4"/>
  <c r="H283" i="4" s="1"/>
  <c r="J283" i="4" s="1"/>
  <c r="G282" i="4"/>
  <c r="H282" i="4" s="1"/>
  <c r="J282" i="4" s="1"/>
  <c r="G281" i="4"/>
  <c r="H281" i="4" s="1"/>
  <c r="J281" i="4" s="1"/>
  <c r="G280" i="4"/>
  <c r="H280" i="4" s="1"/>
  <c r="J280" i="4" s="1"/>
  <c r="G279" i="4"/>
  <c r="H279" i="4" s="1"/>
  <c r="J279" i="4" s="1"/>
  <c r="G278" i="4"/>
  <c r="H278" i="4" s="1"/>
  <c r="J278" i="4" s="1"/>
  <c r="G277" i="4"/>
  <c r="H277" i="4" s="1"/>
  <c r="J277" i="4" s="1"/>
  <c r="G276" i="4"/>
  <c r="H276" i="4" s="1"/>
  <c r="J276" i="4" s="1"/>
  <c r="G275" i="4"/>
  <c r="H275" i="4" s="1"/>
  <c r="J275" i="4" s="1"/>
  <c r="G274" i="4"/>
  <c r="H274" i="4" s="1"/>
  <c r="J274" i="4" s="1"/>
  <c r="G273" i="4"/>
  <c r="H273" i="4" s="1"/>
  <c r="J273" i="4" s="1"/>
  <c r="G272" i="4"/>
  <c r="H272" i="4" s="1"/>
  <c r="J272" i="4" s="1"/>
  <c r="G271" i="4"/>
  <c r="H271" i="4" s="1"/>
  <c r="J271" i="4" s="1"/>
  <c r="L268" i="4"/>
  <c r="K268" i="4"/>
  <c r="J268" i="4"/>
  <c r="I268" i="4"/>
  <c r="K233" i="4"/>
  <c r="J233" i="4"/>
  <c r="I233" i="4"/>
  <c r="L232" i="4"/>
  <c r="L231" i="4"/>
  <c r="L230" i="4"/>
  <c r="L229" i="4"/>
  <c r="L228" i="4"/>
  <c r="L227" i="4"/>
  <c r="L226" i="4"/>
  <c r="L225" i="4"/>
  <c r="L224" i="4"/>
  <c r="L223" i="4"/>
  <c r="L222" i="4"/>
  <c r="L221" i="4"/>
  <c r="L220" i="4"/>
  <c r="L219" i="4"/>
  <c r="L218" i="4"/>
  <c r="L217" i="4"/>
  <c r="L216" i="4"/>
  <c r="L215" i="4"/>
  <c r="L214" i="4"/>
  <c r="L213" i="4"/>
  <c r="L212" i="4"/>
  <c r="L211" i="4"/>
  <c r="L210" i="4"/>
  <c r="L209" i="4"/>
  <c r="L208" i="4"/>
  <c r="L207" i="4"/>
  <c r="L206" i="4"/>
  <c r="L205" i="4"/>
  <c r="I203" i="4"/>
  <c r="G202" i="4"/>
  <c r="H202" i="4" s="1"/>
  <c r="J202" i="4" s="1"/>
  <c r="G201" i="4"/>
  <c r="H201" i="4" s="1"/>
  <c r="J201" i="4" s="1"/>
  <c r="G200" i="4"/>
  <c r="H200" i="4" s="1"/>
  <c r="J200" i="4" s="1"/>
  <c r="K200" i="4" s="1"/>
  <c r="G199" i="4"/>
  <c r="H199" i="4" s="1"/>
  <c r="J199" i="4" s="1"/>
  <c r="K199" i="4" s="1"/>
  <c r="G198" i="4"/>
  <c r="H198" i="4" s="1"/>
  <c r="J198" i="4" s="1"/>
  <c r="G197" i="4"/>
  <c r="G196" i="4"/>
  <c r="H196" i="4" s="1"/>
  <c r="J196" i="4" s="1"/>
  <c r="G195" i="4"/>
  <c r="G194" i="4"/>
  <c r="G193" i="4"/>
  <c r="G192" i="4"/>
  <c r="G191" i="4"/>
  <c r="G190" i="4"/>
  <c r="H190" i="4" s="1"/>
  <c r="J190" i="4" s="1"/>
  <c r="K189" i="4"/>
  <c r="L189" i="4" s="1"/>
  <c r="G189" i="4"/>
  <c r="G188" i="4"/>
  <c r="H188" i="4" s="1"/>
  <c r="J188" i="4" s="1"/>
  <c r="I186" i="4"/>
  <c r="H185" i="4"/>
  <c r="J185" i="4" s="1"/>
  <c r="H184" i="4"/>
  <c r="J184" i="4" s="1"/>
  <c r="H183" i="4"/>
  <c r="J183" i="4" s="1"/>
  <c r="H182" i="4"/>
  <c r="J182" i="4" s="1"/>
  <c r="H181" i="4"/>
  <c r="J181" i="4" s="1"/>
  <c r="H180" i="4"/>
  <c r="J180" i="4" s="1"/>
  <c r="K180" i="4" s="1"/>
  <c r="G179" i="4"/>
  <c r="H179" i="4" s="1"/>
  <c r="J179" i="4" s="1"/>
  <c r="H178" i="4"/>
  <c r="J178" i="4" s="1"/>
  <c r="H177" i="4"/>
  <c r="J177" i="4" s="1"/>
  <c r="H176" i="4"/>
  <c r="J176" i="4" s="1"/>
  <c r="H175" i="4"/>
  <c r="J175" i="4" s="1"/>
  <c r="H174" i="4"/>
  <c r="J174" i="4" s="1"/>
  <c r="H173" i="4"/>
  <c r="J173" i="4" s="1"/>
  <c r="H172" i="4"/>
  <c r="J172" i="4" s="1"/>
  <c r="H171" i="4"/>
  <c r="J171" i="4" s="1"/>
  <c r="K171" i="4" s="1"/>
  <c r="H170" i="4"/>
  <c r="J170" i="4" s="1"/>
  <c r="H169" i="4"/>
  <c r="J169" i="4" s="1"/>
  <c r="K169" i="4" s="1"/>
  <c r="H168" i="4"/>
  <c r="J168" i="4" s="1"/>
  <c r="H167" i="4"/>
  <c r="J167" i="4" s="1"/>
  <c r="H166" i="4"/>
  <c r="J166" i="4" s="1"/>
  <c r="H165" i="4"/>
  <c r="J165" i="4" s="1"/>
  <c r="H164" i="4"/>
  <c r="J164" i="4" s="1"/>
  <c r="K164" i="4" s="1"/>
  <c r="L164" i="4" s="1"/>
  <c r="H163" i="4"/>
  <c r="J163" i="4" s="1"/>
  <c r="H162" i="4"/>
  <c r="J162" i="4" s="1"/>
  <c r="H161" i="4"/>
  <c r="J161" i="4" s="1"/>
  <c r="H160" i="4"/>
  <c r="J160" i="4" s="1"/>
  <c r="H159" i="4"/>
  <c r="J159" i="4" s="1"/>
  <c r="G159" i="4"/>
  <c r="H158" i="4"/>
  <c r="J158" i="4" s="1"/>
  <c r="H157" i="4"/>
  <c r="J157" i="4" s="1"/>
  <c r="K157" i="4" s="1"/>
  <c r="H156" i="4"/>
  <c r="J156" i="4" s="1"/>
  <c r="H155" i="4"/>
  <c r="J155" i="4" s="1"/>
  <c r="K155" i="4" s="1"/>
  <c r="L155" i="4" s="1"/>
  <c r="H154" i="4"/>
  <c r="J154" i="4" s="1"/>
  <c r="H153" i="4"/>
  <c r="J153" i="4" s="1"/>
  <c r="H152" i="4"/>
  <c r="J152" i="4" s="1"/>
  <c r="K152" i="4" s="1"/>
  <c r="H151" i="4"/>
  <c r="J151" i="4" s="1"/>
  <c r="H150" i="4"/>
  <c r="J150" i="4" s="1"/>
  <c r="H149" i="4"/>
  <c r="J149" i="4" s="1"/>
  <c r="K149" i="4" s="1"/>
  <c r="H148" i="4"/>
  <c r="J148" i="4" s="1"/>
  <c r="H147" i="4"/>
  <c r="J147" i="4" s="1"/>
  <c r="K147" i="4" s="1"/>
  <c r="L147" i="4" s="1"/>
  <c r="H146" i="4"/>
  <c r="J146" i="4" s="1"/>
  <c r="J145" i="4"/>
  <c r="H145" i="4"/>
  <c r="H144" i="4"/>
  <c r="J144" i="4" s="1"/>
  <c r="K144" i="4" s="1"/>
  <c r="H143" i="4"/>
  <c r="J143" i="4" s="1"/>
  <c r="H142" i="4"/>
  <c r="J142" i="4" s="1"/>
  <c r="H141" i="4"/>
  <c r="J141" i="4" s="1"/>
  <c r="K141" i="4" s="1"/>
  <c r="H140" i="4"/>
  <c r="J140" i="4" s="1"/>
  <c r="H139" i="4"/>
  <c r="J139" i="4" s="1"/>
  <c r="H138" i="4"/>
  <c r="J138" i="4" s="1"/>
  <c r="H137" i="4"/>
  <c r="J137" i="4" s="1"/>
  <c r="H136" i="4"/>
  <c r="J136" i="4" s="1"/>
  <c r="K136" i="4" s="1"/>
  <c r="H135" i="4"/>
  <c r="J135" i="4" s="1"/>
  <c r="H134" i="4"/>
  <c r="J134" i="4" s="1"/>
  <c r="H133" i="4"/>
  <c r="J133" i="4" s="1"/>
  <c r="H132" i="4"/>
  <c r="J132" i="4" s="1"/>
  <c r="K132" i="4" s="1"/>
  <c r="H131" i="4"/>
  <c r="J131" i="4" s="1"/>
  <c r="H130" i="4"/>
  <c r="J130" i="4" s="1"/>
  <c r="K130" i="4" s="1"/>
  <c r="H129" i="4"/>
  <c r="J129" i="4" s="1"/>
  <c r="G128" i="4"/>
  <c r="H128" i="4" s="1"/>
  <c r="J128" i="4" s="1"/>
  <c r="H127" i="4"/>
  <c r="J127" i="4" s="1"/>
  <c r="H126" i="4"/>
  <c r="J126" i="4" s="1"/>
  <c r="H125" i="4"/>
  <c r="J125" i="4" s="1"/>
  <c r="H124" i="4"/>
  <c r="J124" i="4" s="1"/>
  <c r="H123" i="4"/>
  <c r="J123" i="4" s="1"/>
  <c r="K123" i="4" s="1"/>
  <c r="H122" i="4"/>
  <c r="J122" i="4" s="1"/>
  <c r="H121" i="4"/>
  <c r="J121" i="4" s="1"/>
  <c r="K121" i="4" s="1"/>
  <c r="H120" i="4"/>
  <c r="J120" i="4" s="1"/>
  <c r="H119" i="4"/>
  <c r="J119" i="4" s="1"/>
  <c r="H118" i="4"/>
  <c r="J118" i="4" s="1"/>
  <c r="H117" i="4"/>
  <c r="J117" i="4" s="1"/>
  <c r="H116" i="4"/>
  <c r="J116" i="4" s="1"/>
  <c r="H115" i="4"/>
  <c r="J115" i="4" s="1"/>
  <c r="K115" i="4" s="1"/>
  <c r="H114" i="4"/>
  <c r="J114" i="4" s="1"/>
  <c r="H113" i="4"/>
  <c r="J113" i="4" s="1"/>
  <c r="K113" i="4" s="1"/>
  <c r="H112" i="4"/>
  <c r="J112" i="4" s="1"/>
  <c r="H111" i="4"/>
  <c r="J111" i="4" s="1"/>
  <c r="H110" i="4"/>
  <c r="J110" i="4" s="1"/>
  <c r="H109" i="4"/>
  <c r="J109" i="4" s="1"/>
  <c r="H108" i="4"/>
  <c r="J108" i="4" s="1"/>
  <c r="H107" i="4"/>
  <c r="J107" i="4" s="1"/>
  <c r="K107" i="4" s="1"/>
  <c r="H106" i="4"/>
  <c r="J106" i="4" s="1"/>
  <c r="H105" i="4"/>
  <c r="J105" i="4" s="1"/>
  <c r="K105" i="4" s="1"/>
  <c r="H104" i="4"/>
  <c r="J104" i="4" s="1"/>
  <c r="H103" i="4"/>
  <c r="J103" i="4" s="1"/>
  <c r="G102" i="4"/>
  <c r="H101" i="4"/>
  <c r="J101" i="4" s="1"/>
  <c r="H100" i="4"/>
  <c r="J100" i="4" s="1"/>
  <c r="H99" i="4"/>
  <c r="J99" i="4" s="1"/>
  <c r="H98" i="4"/>
  <c r="J98" i="4" s="1"/>
  <c r="H97" i="4"/>
  <c r="J97" i="4" s="1"/>
  <c r="H96" i="4"/>
  <c r="J96" i="4" s="1"/>
  <c r="K96" i="4" s="1"/>
  <c r="J95" i="4"/>
  <c r="H95" i="4"/>
  <c r="H94" i="4"/>
  <c r="J94" i="4" s="1"/>
  <c r="H93" i="4"/>
  <c r="J93" i="4" s="1"/>
  <c r="H92" i="4"/>
  <c r="J92" i="4" s="1"/>
  <c r="H91" i="4"/>
  <c r="J91" i="4" s="1"/>
  <c r="H90" i="4"/>
  <c r="J90" i="4" s="1"/>
  <c r="H89" i="4"/>
  <c r="J89" i="4" s="1"/>
  <c r="H88" i="4"/>
  <c r="J88" i="4" s="1"/>
  <c r="K88" i="4" s="1"/>
  <c r="H87" i="4"/>
  <c r="J87" i="4" s="1"/>
  <c r="H86" i="4"/>
  <c r="J86" i="4" s="1"/>
  <c r="H85" i="4"/>
  <c r="J85" i="4" s="1"/>
  <c r="H84" i="4"/>
  <c r="J84" i="4" s="1"/>
  <c r="H83" i="4"/>
  <c r="J83" i="4" s="1"/>
  <c r="J82" i="4"/>
  <c r="K82" i="4" s="1"/>
  <c r="H82" i="4"/>
  <c r="H81" i="4"/>
  <c r="J81" i="4" s="1"/>
  <c r="H80" i="4"/>
  <c r="J80" i="4" s="1"/>
  <c r="K80" i="4" s="1"/>
  <c r="H79" i="4"/>
  <c r="J79" i="4" s="1"/>
  <c r="H78" i="4"/>
  <c r="J78" i="4" s="1"/>
  <c r="H77" i="4"/>
  <c r="J77" i="4" s="1"/>
  <c r="H76" i="4"/>
  <c r="J76" i="4" s="1"/>
  <c r="H75" i="4"/>
  <c r="J75" i="4" s="1"/>
  <c r="I73" i="4"/>
  <c r="G72" i="4"/>
  <c r="H72" i="4" s="1"/>
  <c r="J72" i="4" s="1"/>
  <c r="G71" i="4"/>
  <c r="H71" i="4" s="1"/>
  <c r="J71" i="4" s="1"/>
  <c r="G70" i="4"/>
  <c r="H70" i="4" s="1"/>
  <c r="J70" i="4" s="1"/>
  <c r="G69" i="4"/>
  <c r="H69" i="4" s="1"/>
  <c r="J69" i="4" s="1"/>
  <c r="G68" i="4"/>
  <c r="H68" i="4" s="1"/>
  <c r="J68" i="4" s="1"/>
  <c r="H67" i="4"/>
  <c r="J67" i="4" s="1"/>
  <c r="G67" i="4"/>
  <c r="G66" i="4"/>
  <c r="H66" i="4" s="1"/>
  <c r="J66" i="4" s="1"/>
  <c r="G65" i="4"/>
  <c r="H65" i="4" s="1"/>
  <c r="J65" i="4" s="1"/>
  <c r="K63" i="4"/>
  <c r="J63" i="4"/>
  <c r="I63" i="4"/>
  <c r="L62" i="4"/>
  <c r="L61" i="4"/>
  <c r="L60" i="4"/>
  <c r="L58" i="4"/>
  <c r="I54" i="4"/>
  <c r="H53" i="4"/>
  <c r="J53" i="4" s="1"/>
  <c r="H52" i="4"/>
  <c r="J52" i="4" s="1"/>
  <c r="K52" i="4" s="1"/>
  <c r="H51" i="4"/>
  <c r="J51" i="4" s="1"/>
  <c r="H50" i="4"/>
  <c r="J50" i="4" s="1"/>
  <c r="H49" i="4"/>
  <c r="J49" i="4" s="1"/>
  <c r="H48" i="4"/>
  <c r="J48" i="4" s="1"/>
  <c r="K48" i="4" s="1"/>
  <c r="H47" i="4"/>
  <c r="J47" i="4" s="1"/>
  <c r="H46" i="4"/>
  <c r="J46" i="4" s="1"/>
  <c r="K44" i="4"/>
  <c r="J44" i="4"/>
  <c r="I44" i="4"/>
  <c r="L43" i="4"/>
  <c r="L42" i="4"/>
  <c r="I39" i="4"/>
  <c r="K38" i="4"/>
  <c r="L38" i="4" s="1"/>
  <c r="L37" i="4"/>
  <c r="L36" i="4"/>
  <c r="L35" i="4"/>
  <c r="K34" i="4"/>
  <c r="L33" i="4"/>
  <c r="K32" i="4"/>
  <c r="L32" i="4" s="1"/>
  <c r="K31" i="4"/>
  <c r="K30" i="4"/>
  <c r="L30" i="4" s="1"/>
  <c r="J39" i="4"/>
  <c r="K28" i="4"/>
  <c r="L28" i="4" s="1"/>
  <c r="K27" i="4"/>
  <c r="L27" i="4" s="1"/>
  <c r="L26" i="4"/>
  <c r="L25" i="4"/>
  <c r="I23" i="4"/>
  <c r="K22" i="4"/>
  <c r="K21" i="4"/>
  <c r="K19" i="4"/>
  <c r="K18" i="4"/>
  <c r="K17" i="4"/>
  <c r="K15" i="4"/>
  <c r="K14" i="4"/>
  <c r="K13" i="4"/>
  <c r="L44" i="4" l="1"/>
  <c r="I40" i="4"/>
  <c r="K29" i="4"/>
  <c r="L29" i="4" s="1"/>
  <c r="K47" i="4"/>
  <c r="L47" i="4" s="1"/>
  <c r="K172" i="4"/>
  <c r="L172" i="4" s="1"/>
  <c r="L328" i="4"/>
  <c r="K328" i="4"/>
  <c r="K324" i="4"/>
  <c r="L324" i="4" s="1"/>
  <c r="K379" i="4"/>
  <c r="L379" i="4" s="1"/>
  <c r="L438" i="4"/>
  <c r="K39" i="4"/>
  <c r="L308" i="4"/>
  <c r="L463" i="4"/>
  <c r="K375" i="4"/>
  <c r="J23" i="4"/>
  <c r="J40" i="4" s="1"/>
  <c r="L63" i="4"/>
  <c r="L51" i="4"/>
  <c r="K51" i="4"/>
  <c r="L233" i="4"/>
  <c r="I302" i="4"/>
  <c r="I9" i="4" s="1"/>
  <c r="K71" i="4"/>
  <c r="K91" i="4"/>
  <c r="L91" i="4" s="1"/>
  <c r="K97" i="4"/>
  <c r="K127" i="4"/>
  <c r="K49" i="4"/>
  <c r="L49" i="4" s="1"/>
  <c r="K68" i="4"/>
  <c r="K72" i="4"/>
  <c r="L83" i="4"/>
  <c r="K83" i="4"/>
  <c r="K89" i="4"/>
  <c r="L92" i="4"/>
  <c r="K92" i="4"/>
  <c r="L107" i="4"/>
  <c r="K119" i="4"/>
  <c r="L119" i="4" s="1"/>
  <c r="L52" i="4"/>
  <c r="K78" i="4"/>
  <c r="L78" i="4" s="1"/>
  <c r="K116" i="4"/>
  <c r="L116" i="4" s="1"/>
  <c r="K122" i="4"/>
  <c r="L122" i="4" s="1"/>
  <c r="K128" i="4"/>
  <c r="L128" i="4" s="1"/>
  <c r="L19" i="4"/>
  <c r="K50" i="4"/>
  <c r="J73" i="4"/>
  <c r="K65" i="4"/>
  <c r="K69" i="4"/>
  <c r="K75" i="4"/>
  <c r="L75" i="4" s="1"/>
  <c r="K81" i="4"/>
  <c r="L81" i="4" s="1"/>
  <c r="K84" i="4"/>
  <c r="L84" i="4" s="1"/>
  <c r="K111" i="4"/>
  <c r="L111" i="4"/>
  <c r="K125" i="4"/>
  <c r="L125" i="4" s="1"/>
  <c r="K53" i="4"/>
  <c r="L53" i="4" s="1"/>
  <c r="K108" i="4"/>
  <c r="L108" i="4" s="1"/>
  <c r="K114" i="4"/>
  <c r="K117" i="4"/>
  <c r="K66" i="4"/>
  <c r="K70" i="4"/>
  <c r="L76" i="4"/>
  <c r="K76" i="4"/>
  <c r="K99" i="4"/>
  <c r="L99" i="4" s="1"/>
  <c r="K103" i="4"/>
  <c r="L103" i="4" s="1"/>
  <c r="L123" i="4"/>
  <c r="L132" i="4"/>
  <c r="K131" i="4"/>
  <c r="L131" i="4" s="1"/>
  <c r="L15" i="4"/>
  <c r="L82" i="4"/>
  <c r="K94" i="4"/>
  <c r="L94" i="4" s="1"/>
  <c r="K106" i="4"/>
  <c r="L106" i="4" s="1"/>
  <c r="K109" i="4"/>
  <c r="L48" i="4"/>
  <c r="K67" i="4"/>
  <c r="K100" i="4"/>
  <c r="L100" i="4" s="1"/>
  <c r="L115" i="4"/>
  <c r="J54" i="4"/>
  <c r="K46" i="4"/>
  <c r="L46" i="4" s="1"/>
  <c r="K86" i="4"/>
  <c r="L86" i="4" s="1"/>
  <c r="L124" i="4"/>
  <c r="K124" i="4"/>
  <c r="K142" i="4"/>
  <c r="L142" i="4" s="1"/>
  <c r="L14" i="4"/>
  <c r="L18" i="4"/>
  <c r="L22" i="4"/>
  <c r="L34" i="4"/>
  <c r="K79" i="4"/>
  <c r="L80" i="4"/>
  <c r="K87" i="4"/>
  <c r="L88" i="4"/>
  <c r="K95" i="4"/>
  <c r="L96" i="4"/>
  <c r="H102" i="4"/>
  <c r="J102" i="4" s="1"/>
  <c r="K104" i="4"/>
  <c r="L105" i="4"/>
  <c r="K112" i="4"/>
  <c r="L113" i="4"/>
  <c r="K120" i="4"/>
  <c r="L121" i="4"/>
  <c r="K129" i="4"/>
  <c r="L130" i="4"/>
  <c r="K139" i="4"/>
  <c r="L139" i="4" s="1"/>
  <c r="K163" i="4"/>
  <c r="L163" i="4" s="1"/>
  <c r="L200" i="4"/>
  <c r="K272" i="4"/>
  <c r="K274" i="4"/>
  <c r="K276" i="4"/>
  <c r="K278" i="4"/>
  <c r="K280" i="4"/>
  <c r="K282" i="4"/>
  <c r="K284" i="4"/>
  <c r="K286" i="4"/>
  <c r="L297" i="4"/>
  <c r="K456" i="4"/>
  <c r="K190" i="4"/>
  <c r="L13" i="4"/>
  <c r="L17" i="4"/>
  <c r="L21" i="4"/>
  <c r="L31" i="4"/>
  <c r="K77" i="4"/>
  <c r="L77" i="4" s="1"/>
  <c r="K85" i="4"/>
  <c r="L85" i="4" s="1"/>
  <c r="K93" i="4"/>
  <c r="L93" i="4" s="1"/>
  <c r="K101" i="4"/>
  <c r="K110" i="4"/>
  <c r="L110" i="4" s="1"/>
  <c r="K118" i="4"/>
  <c r="L118" i="4" s="1"/>
  <c r="K126" i="4"/>
  <c r="L126" i="4" s="1"/>
  <c r="K133" i="4"/>
  <c r="L133" i="4" s="1"/>
  <c r="K135" i="4"/>
  <c r="L135" i="4" s="1"/>
  <c r="K161" i="4"/>
  <c r="L161" i="4" s="1"/>
  <c r="K173" i="4"/>
  <c r="K176" i="4"/>
  <c r="L176" i="4" s="1"/>
  <c r="K183" i="4"/>
  <c r="L183" i="4" s="1"/>
  <c r="J301" i="4"/>
  <c r="L294" i="4"/>
  <c r="K321" i="4"/>
  <c r="K451" i="4"/>
  <c r="L451" i="4" s="1"/>
  <c r="K475" i="4"/>
  <c r="K12" i="4"/>
  <c r="K16" i="4"/>
  <c r="K20" i="4"/>
  <c r="L101" i="4"/>
  <c r="K140" i="4"/>
  <c r="K148" i="4"/>
  <c r="K156" i="4"/>
  <c r="K188" i="4"/>
  <c r="L188" i="4" s="1"/>
  <c r="H191" i="4"/>
  <c r="J191" i="4" s="1"/>
  <c r="K201" i="4"/>
  <c r="L201" i="4" s="1"/>
  <c r="K318" i="4"/>
  <c r="K346" i="4"/>
  <c r="L346" i="4" s="1"/>
  <c r="K448" i="4"/>
  <c r="K472" i="4"/>
  <c r="L472" i="4" s="1"/>
  <c r="K150" i="4"/>
  <c r="L143" i="4"/>
  <c r="K143" i="4"/>
  <c r="K151" i="4"/>
  <c r="K159" i="4"/>
  <c r="L159" i="4" s="1"/>
  <c r="K167" i="4"/>
  <c r="K181" i="4"/>
  <c r="L181" i="4" s="1"/>
  <c r="K184" i="4"/>
  <c r="L184" i="4" s="1"/>
  <c r="H192" i="4"/>
  <c r="J192" i="4" s="1"/>
  <c r="K271" i="4"/>
  <c r="L271" i="4" s="1"/>
  <c r="K273" i="4"/>
  <c r="L273" i="4" s="1"/>
  <c r="K275" i="4"/>
  <c r="K277" i="4"/>
  <c r="L277" i="4" s="1"/>
  <c r="K279" i="4"/>
  <c r="K281" i="4"/>
  <c r="L281" i="4" s="1"/>
  <c r="K283" i="4"/>
  <c r="K285" i="4"/>
  <c r="K340" i="4"/>
  <c r="K445" i="4"/>
  <c r="L445" i="4" s="1"/>
  <c r="K90" i="4"/>
  <c r="K98" i="4"/>
  <c r="L136" i="4"/>
  <c r="K138" i="4"/>
  <c r="L138" i="4"/>
  <c r="K146" i="4"/>
  <c r="K154" i="4"/>
  <c r="K174" i="4"/>
  <c r="K177" i="4"/>
  <c r="H193" i="4"/>
  <c r="J193" i="4" s="1"/>
  <c r="K198" i="4"/>
  <c r="K202" i="4"/>
  <c r="L381" i="4"/>
  <c r="K158" i="4"/>
  <c r="L158" i="4" s="1"/>
  <c r="K326" i="4"/>
  <c r="K134" i="4"/>
  <c r="L144" i="4"/>
  <c r="L152" i="4"/>
  <c r="K165" i="4"/>
  <c r="H194" i="4"/>
  <c r="J194" i="4" s="1"/>
  <c r="L199" i="4"/>
  <c r="K337" i="4"/>
  <c r="K442" i="4"/>
  <c r="L169" i="4"/>
  <c r="K196" i="4"/>
  <c r="L141" i="4"/>
  <c r="L149" i="4"/>
  <c r="L157" i="4"/>
  <c r="K160" i="4"/>
  <c r="K168" i="4"/>
  <c r="L168" i="4" s="1"/>
  <c r="K175" i="4"/>
  <c r="K182" i="4"/>
  <c r="K185" i="4"/>
  <c r="L185" i="4" s="1"/>
  <c r="H195" i="4"/>
  <c r="J195" i="4" s="1"/>
  <c r="K334" i="4"/>
  <c r="K459" i="4"/>
  <c r="K137" i="4"/>
  <c r="K145" i="4"/>
  <c r="K153" i="4"/>
  <c r="K162" i="4"/>
  <c r="K170" i="4"/>
  <c r="L171" i="4"/>
  <c r="K178" i="4"/>
  <c r="K179" i="4"/>
  <c r="L180" i="4"/>
  <c r="H197" i="4"/>
  <c r="J197" i="4" s="1"/>
  <c r="L300" i="4"/>
  <c r="K378" i="4"/>
  <c r="K386" i="4"/>
  <c r="L386" i="4" s="1"/>
  <c r="L431" i="4"/>
  <c r="L434" i="4"/>
  <c r="K469" i="4"/>
  <c r="K313" i="4"/>
  <c r="K343" i="4"/>
  <c r="J477" i="4"/>
  <c r="K424" i="4"/>
  <c r="L424" i="4" s="1"/>
  <c r="K432" i="4"/>
  <c r="K439" i="4"/>
  <c r="L439" i="4" s="1"/>
  <c r="K464" i="4"/>
  <c r="K467" i="4"/>
  <c r="H287" i="4"/>
  <c r="J287" i="4" s="1"/>
  <c r="L298" i="4"/>
  <c r="K316" i="4"/>
  <c r="L316" i="4" s="1"/>
  <c r="K329" i="4"/>
  <c r="L329" i="4" s="1"/>
  <c r="K166" i="4"/>
  <c r="H189" i="4"/>
  <c r="L295" i="4"/>
  <c r="K319" i="4"/>
  <c r="L319" i="4" s="1"/>
  <c r="K322" i="4"/>
  <c r="L322" i="4" s="1"/>
  <c r="K327" i="4"/>
  <c r="L327" i="4" s="1"/>
  <c r="K332" i="4"/>
  <c r="K335" i="4"/>
  <c r="L335" i="4" s="1"/>
  <c r="K338" i="4"/>
  <c r="K344" i="4"/>
  <c r="L344" i="4" s="1"/>
  <c r="K347" i="4"/>
  <c r="K382" i="4"/>
  <c r="K430" i="4"/>
  <c r="K435" i="4"/>
  <c r="K440" i="4"/>
  <c r="L440" i="4" s="1"/>
  <c r="K443" i="4"/>
  <c r="K446" i="4"/>
  <c r="L446" i="4" s="1"/>
  <c r="K449" i="4"/>
  <c r="K452" i="4"/>
  <c r="L452" i="4" s="1"/>
  <c r="K457" i="4"/>
  <c r="K473" i="4"/>
  <c r="H288" i="4"/>
  <c r="J288" i="4" s="1"/>
  <c r="K314" i="4"/>
  <c r="L353" i="4"/>
  <c r="J360" i="4"/>
  <c r="L377" i="4"/>
  <c r="K425" i="4"/>
  <c r="L425" i="4" s="1"/>
  <c r="K433" i="4"/>
  <c r="K465" i="4"/>
  <c r="L465" i="4" s="1"/>
  <c r="L296" i="4"/>
  <c r="K330" i="4"/>
  <c r="L330" i="4" s="1"/>
  <c r="K339" i="4"/>
  <c r="K350" i="4"/>
  <c r="L350" i="4" s="1"/>
  <c r="K428" i="4"/>
  <c r="L428" i="4" s="1"/>
  <c r="K453" i="4"/>
  <c r="L453" i="4" s="1"/>
  <c r="J351" i="4"/>
  <c r="L312" i="4"/>
  <c r="L317" i="4"/>
  <c r="K320" i="4"/>
  <c r="K325" i="4"/>
  <c r="L325" i="4" s="1"/>
  <c r="K333" i="4"/>
  <c r="K336" i="4"/>
  <c r="K342" i="4"/>
  <c r="K345" i="4"/>
  <c r="L345" i="4" s="1"/>
  <c r="K348" i="4"/>
  <c r="L369" i="4"/>
  <c r="L426" i="4"/>
  <c r="K436" i="4"/>
  <c r="K441" i="4"/>
  <c r="L441" i="4" s="1"/>
  <c r="K444" i="4"/>
  <c r="L444" i="4" s="1"/>
  <c r="K447" i="4"/>
  <c r="K450" i="4"/>
  <c r="K458" i="4"/>
  <c r="L458" i="4" s="1"/>
  <c r="K461" i="4"/>
  <c r="L461" i="4" s="1"/>
  <c r="L466" i="4"/>
  <c r="K471" i="4"/>
  <c r="K474" i="4"/>
  <c r="H289" i="4"/>
  <c r="J289" i="4" s="1"/>
  <c r="H290" i="4"/>
  <c r="J290" i="4" s="1"/>
  <c r="H291" i="4"/>
  <c r="J291" i="4" s="1"/>
  <c r="L367" i="4"/>
  <c r="J387" i="4"/>
  <c r="K427" i="4"/>
  <c r="L460" i="4"/>
  <c r="L468" i="4"/>
  <c r="L476" i="4"/>
  <c r="H359" i="4"/>
  <c r="K360" i="4"/>
  <c r="H354" i="4"/>
  <c r="L371" i="4"/>
  <c r="K385" i="4"/>
  <c r="L385" i="4" s="1"/>
  <c r="L359" i="4"/>
  <c r="K454" i="4"/>
  <c r="L455" i="4"/>
  <c r="K462" i="4"/>
  <c r="L462" i="4" s="1"/>
  <c r="K470" i="4"/>
  <c r="K315" i="4"/>
  <c r="K323" i="4"/>
  <c r="K331" i="4"/>
  <c r="K341" i="4"/>
  <c r="K349" i="4"/>
  <c r="L349" i="4" s="1"/>
  <c r="K380" i="4"/>
  <c r="L380" i="4" s="1"/>
  <c r="K384" i="4"/>
  <c r="K429" i="4"/>
  <c r="K437" i="4"/>
  <c r="L375" i="4" l="1"/>
  <c r="L39" i="4"/>
  <c r="J203" i="4"/>
  <c r="L436" i="4"/>
  <c r="L348" i="4"/>
  <c r="L336" i="4"/>
  <c r="L341" i="4"/>
  <c r="L137" i="4"/>
  <c r="K291" i="4"/>
  <c r="L291" i="4" s="1"/>
  <c r="L447" i="4"/>
  <c r="L314" i="4"/>
  <c r="L473" i="4"/>
  <c r="L382" i="4"/>
  <c r="L338" i="4"/>
  <c r="K287" i="4"/>
  <c r="L437" i="4"/>
  <c r="L384" i="4"/>
  <c r="L459" i="4"/>
  <c r="L279" i="4"/>
  <c r="L146" i="4"/>
  <c r="L202" i="4"/>
  <c r="L167" i="4"/>
  <c r="L140" i="4"/>
  <c r="L456" i="4"/>
  <c r="L286" i="4"/>
  <c r="L129" i="4"/>
  <c r="L114" i="4"/>
  <c r="L68" i="4"/>
  <c r="L162" i="4"/>
  <c r="K194" i="4"/>
  <c r="L284" i="4"/>
  <c r="L276" i="4"/>
  <c r="L95" i="4"/>
  <c r="L69" i="4"/>
  <c r="K289" i="4"/>
  <c r="L289" i="4" s="1"/>
  <c r="L333" i="4"/>
  <c r="L470" i="4"/>
  <c r="L449" i="4"/>
  <c r="L347" i="4"/>
  <c r="L313" i="4"/>
  <c r="L464" i="4"/>
  <c r="L432" i="4"/>
  <c r="L442" i="4"/>
  <c r="L134" i="4"/>
  <c r="L275" i="4"/>
  <c r="L198" i="4"/>
  <c r="L318" i="4"/>
  <c r="L321" i="4"/>
  <c r="L173" i="4"/>
  <c r="L331" i="4"/>
  <c r="L120" i="4"/>
  <c r="L109" i="4"/>
  <c r="L66" i="4"/>
  <c r="L65" i="4"/>
  <c r="K73" i="4"/>
  <c r="L98" i="4"/>
  <c r="L89" i="4"/>
  <c r="L97" i="4"/>
  <c r="L435" i="4"/>
  <c r="K387" i="4"/>
  <c r="K23" i="4"/>
  <c r="K40" i="4" s="1"/>
  <c r="L282" i="4"/>
  <c r="L274" i="4"/>
  <c r="L87" i="4"/>
  <c r="K290" i="4"/>
  <c r="L153" i="4"/>
  <c r="L166" i="4"/>
  <c r="L450" i="4"/>
  <c r="L339" i="4"/>
  <c r="L320" i="4"/>
  <c r="L433" i="4"/>
  <c r="L457" i="4"/>
  <c r="L467" i="4"/>
  <c r="L454" i="4"/>
  <c r="K477" i="4"/>
  <c r="L343" i="4"/>
  <c r="L469" i="4"/>
  <c r="L378" i="4"/>
  <c r="L387" i="4" s="1"/>
  <c r="L179" i="4"/>
  <c r="L334" i="4"/>
  <c r="L182" i="4"/>
  <c r="L160" i="4"/>
  <c r="L429" i="4"/>
  <c r="L337" i="4"/>
  <c r="L165" i="4"/>
  <c r="L326" i="4"/>
  <c r="K351" i="4"/>
  <c r="L174" i="4"/>
  <c r="L340" i="4"/>
  <c r="K192" i="4"/>
  <c r="L177" i="4"/>
  <c r="L12" i="4"/>
  <c r="L448" i="4"/>
  <c r="L156" i="4"/>
  <c r="L475" i="4"/>
  <c r="L112" i="4"/>
  <c r="L20" i="4"/>
  <c r="L117" i="4"/>
  <c r="L90" i="4"/>
  <c r="L16" i="4"/>
  <c r="L474" i="4"/>
  <c r="K288" i="4"/>
  <c r="L178" i="4"/>
  <c r="L145" i="4"/>
  <c r="L285" i="4"/>
  <c r="L154" i="4"/>
  <c r="K191" i="4"/>
  <c r="L301" i="4"/>
  <c r="L280" i="4"/>
  <c r="L272" i="4"/>
  <c r="L79" i="4"/>
  <c r="L67" i="4"/>
  <c r="L50" i="4"/>
  <c r="L54" i="4" s="1"/>
  <c r="L127" i="4"/>
  <c r="K197" i="4"/>
  <c r="L471" i="4"/>
  <c r="L342" i="4"/>
  <c r="L323" i="4"/>
  <c r="L360" i="4"/>
  <c r="L443" i="4"/>
  <c r="L430" i="4"/>
  <c r="L332" i="4"/>
  <c r="L315" i="4"/>
  <c r="K195" i="4"/>
  <c r="L175" i="4"/>
  <c r="L283" i="4"/>
  <c r="L151" i="4"/>
  <c r="L150" i="4"/>
  <c r="L148" i="4"/>
  <c r="L104" i="4"/>
  <c r="K54" i="4"/>
  <c r="L72" i="4"/>
  <c r="L71" i="4"/>
  <c r="L427" i="4"/>
  <c r="L170" i="4"/>
  <c r="K193" i="4"/>
  <c r="J292" i="4"/>
  <c r="L278" i="4"/>
  <c r="K102" i="4"/>
  <c r="L102" i="4" s="1"/>
  <c r="L70" i="4"/>
  <c r="J186" i="4"/>
  <c r="L477" i="4" l="1"/>
  <c r="L23" i="4"/>
  <c r="L40" i="4" s="1"/>
  <c r="L186" i="4"/>
  <c r="L351" i="4"/>
  <c r="L191" i="4"/>
  <c r="L290" i="4"/>
  <c r="L193" i="4"/>
  <c r="L194" i="4"/>
  <c r="K292" i="4"/>
  <c r="L73" i="4"/>
  <c r="K186" i="4"/>
  <c r="L288" i="4"/>
  <c r="L192" i="4"/>
  <c r="K203" i="4"/>
  <c r="J302" i="4"/>
  <c r="J9" i="4" s="1"/>
  <c r="L287" i="4"/>
  <c r="L292" i="4" l="1"/>
  <c r="L302" i="4" s="1"/>
  <c r="L203" i="4"/>
  <c r="L9" i="4" s="1"/>
  <c r="K302" i="4"/>
  <c r="K9" i="4" s="1"/>
</calcChain>
</file>

<file path=xl/sharedStrings.xml><?xml version="1.0" encoding="utf-8"?>
<sst xmlns="http://schemas.openxmlformats.org/spreadsheetml/2006/main" count="1431" uniqueCount="244">
  <si>
    <t>N.p.k.</t>
  </si>
  <si>
    <t>Struktūrvienība</t>
  </si>
  <si>
    <t>Amats</t>
  </si>
  <si>
    <t>Mēnešalga</t>
  </si>
  <si>
    <t xml:space="preserve">Stundas algas  likme </t>
  </si>
  <si>
    <t>Atskaites periodā nostrādāto  stundu skaits</t>
  </si>
  <si>
    <t>Piemaksa</t>
  </si>
  <si>
    <t xml:space="preserve">DD VSAOI </t>
  </si>
  <si>
    <t>Vecākais inspektors</t>
  </si>
  <si>
    <t>Inspektors</t>
  </si>
  <si>
    <t>Kārtībnieks</t>
  </si>
  <si>
    <t>KOPĀ</t>
  </si>
  <si>
    <t>2.pielikums</t>
  </si>
  <si>
    <t>Ministru kabineta rīkojuma projekta</t>
  </si>
  <si>
    <t>“Par finanšu līdzekļu piešķiršanu no valsts budžeta programmas</t>
  </si>
  <si>
    <t xml:space="preserve"> “Līdzekļi neparedzētiem gadījumiem”” sākotnējās ietekmes novērtējuma ziņojumam (anotācijai)</t>
  </si>
  <si>
    <t>Piemakas noteikšanas kritērijs, veiktie pienākumi</t>
  </si>
  <si>
    <t xml:space="preserve">Stundas algas likmes apmērs piemaksas aprēķināšanai (0,75 no stundas algas likmes) </t>
  </si>
  <si>
    <t>1.</t>
  </si>
  <si>
    <t>Ādažu novada pašvaldība</t>
  </si>
  <si>
    <t>1.1.</t>
  </si>
  <si>
    <t>Carnikavas novada pašvaldības policija</t>
  </si>
  <si>
    <t>Carnikavas pagasta pašvaldības policija</t>
  </si>
  <si>
    <t>Kontroles pasākumi par saimniecisko, skaistumkopšanas un sabiedriskās ēdināšanas un tirdzniecības pakalpojumu sniegšanai noteikto ierobežojumu ievērošanu;
Iedzīvotāju pārvietošanās ierobežojumu ievērošanas uzraudzība, t.sk. sabiedriskajā transportā;
Procesuālās darbības, pakalpojuma sniegšana vai pārrunas tiešā kontaktā ar pakalpojuma saņēmējiem vai procesa dalībniekiem.</t>
  </si>
  <si>
    <t>Kontroles pasākumi par saimniecisko, skaistumkopšanas un sabiedriskās ēdināšanas un tirdzniecības pakalpojumu sniegšanai noteikto ierobežojumu ievērošanu;
Kontroles pasākumi par publisku un privātu pasākumu un pulcēšanās brīvības izpausmēs (sapulcēs, gājienos un piketos) noteikto ierobežojumu kontroli;
Iedzīvotāju pārvietošanās ierobežojumu ievērošanas uzraudzība, t.sk. sabiedriskajā transportā;
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</si>
  <si>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Kontroles pasākumi par saimniecisko, skaistumkopšanas un sabiedriskās ēdināšanas un tirdzniecības pakalpojumu sniegšanai noteikto ierobežojumu ievērošanu;
Iedzīvotāju pārvietošanās ierobežojumu ievērošanas uzraudzība, t.sk. sabiedriskajā transportā;
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</si>
  <si>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 xml:space="preserve">Kontroles pasākumi par saimniecisko, skaistumkopšanas un sabiedriskās ēdināšanas un tirdzniecības pakalpojumu sniegšanai noteikto ierobežojumu ievērošanu;
Iedzīvotāju pārvietošanās ierobežojumu ievērošanas uzraudzība, t.sk. sabiedriskajā transportā;
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 </t>
  </si>
  <si>
    <t>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</si>
  <si>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Priekšnieka vietnieks</t>
  </si>
  <si>
    <t>Priekšnieks</t>
  </si>
  <si>
    <t>KOPĀ 1.1.</t>
  </si>
  <si>
    <t>1.2.</t>
  </si>
  <si>
    <t>Ādažu novada pašvaldības policija</t>
  </si>
  <si>
    <t>Ādažu pagasta pašvaldības policija</t>
  </si>
  <si>
    <t>Kontroles pasākumi par publisku un privātu pasākumu un pulcēšanās brīvības izpausmēs (sapulcēs, gājienos un piketos) noteikto ierobežojumu kontroli;
Iedzīvotāju pārvietošanās ierobežojumu ievērošanas uzraudzība, t.sk. sabiedriskajā transportā;
Procesuālās darbības, pakalpojuma sniegšana vai pārrunas tiešā kontaktā ar pakalpojuma saņēmējiem vai procesa dalībniekiem.</t>
  </si>
  <si>
    <t>KOPĀ 1.2.</t>
  </si>
  <si>
    <t>KOPĀ 1.1. un 1.2.</t>
  </si>
  <si>
    <t>2.</t>
  </si>
  <si>
    <t xml:space="preserve">Balvu novada pašvaldības policija </t>
  </si>
  <si>
    <t xml:space="preserve">Pašvaldības policija </t>
  </si>
  <si>
    <t>vecākais inspektors</t>
  </si>
  <si>
    <t>Covid-19 ierobežojumu kontrole</t>
  </si>
  <si>
    <t>inspektors</t>
  </si>
  <si>
    <t>3.</t>
  </si>
  <si>
    <t xml:space="preserve">Bauskas novada pašvaldības policijas </t>
  </si>
  <si>
    <t>Bauskas novada pašvaldības policija</t>
  </si>
  <si>
    <t>Noteikto ierobežojumu kontrole - vakcinācijas vai pārslimošanas sertifikātu pārbaude, atrodoties saskarsmē tuvāk par 2 metriem, pārvietošanās aizliegumu kontrole, pārbaudes sabiedriskajā transportā un tirdzniecības vietās</t>
  </si>
  <si>
    <t>4.</t>
  </si>
  <si>
    <t>Rundāles pašvaldības policija</t>
  </si>
  <si>
    <t xml:space="preserve">KOPĀ </t>
  </si>
  <si>
    <t>5.</t>
  </si>
  <si>
    <t xml:space="preserve"> Cēsu novada Priekuļu apvienības pārvalde</t>
  </si>
  <si>
    <t>Pašvaldības policija</t>
  </si>
  <si>
    <t>Patrulēšana, veikti preventīvi pasākumi, saistīti ar personu kontaktiem, izskatot iesniegumus, izbraucot uz izsaukumiem.</t>
  </si>
  <si>
    <t>vecākais inspektors vadītājs</t>
  </si>
  <si>
    <t>6.</t>
  </si>
  <si>
    <t>Daugavpils pilsētas pašvaldības policija</t>
  </si>
  <si>
    <t>Operatīvi dežūrējošā nodaļa</t>
  </si>
  <si>
    <t>jaunākais inspektors</t>
  </si>
  <si>
    <t>Darbinieks ir bijis tiešā saskarē ar COVID-19 inficētām vai iespējami inficētām personām</t>
  </si>
  <si>
    <t>Darbinieks strādā SIA Daugavpils reģionālās slimnīcas detoksikācijas palātā, tāpēc visas maiņas garumā viņš ir bijis tiesā saskarē ar COVID-19 inficētām vai iespējami inficētām personām</t>
  </si>
  <si>
    <t>vecākais kārtībnieks</t>
  </si>
  <si>
    <t>kārtībnieks</t>
  </si>
  <si>
    <t>7.</t>
  </si>
  <si>
    <t>Jelgavas valstspilsētas pašvaldības iestāde “Jelgavas pašvaldības policija”</t>
  </si>
  <si>
    <t>Patruļpolicijas nodaļa</t>
  </si>
  <si>
    <t>piedalās pasākumos, kas saistīti ar sabiedriskās kārtības nodrošināšanu un ārkārtējā situācijā noteikto ierobežojumu kontroli</t>
  </si>
  <si>
    <t>darbus, kuru veikšanas laikā darbinieks ir tiešā saskarsmē ar klientiem, nonāk fiziskā kontaktā vai ilgstoši atrodas tuvāk par 2 metriem no klienta</t>
  </si>
  <si>
    <t>Satiksmes uzraudzības nodaļa</t>
  </si>
  <si>
    <t xml:space="preserve"> inspektors</t>
  </si>
  <si>
    <t>Nepilngadīgo likumpārkāpumu prevencijas grupa</t>
  </si>
  <si>
    <t>Sabiedriskās kārtības nodaļa</t>
  </si>
  <si>
    <t>Medicīniskās atskurbtuves nodaļa</t>
  </si>
  <si>
    <t>Operatīvās vadības nodaļa</t>
  </si>
  <si>
    <t>Vadība</t>
  </si>
  <si>
    <t>priekšnieka vietnieks</t>
  </si>
  <si>
    <t>inspektors-glābējs</t>
  </si>
  <si>
    <t>Ārsta palīgs (feldšeris)</t>
  </si>
  <si>
    <t>nodaļas priekšnieks</t>
  </si>
  <si>
    <t xml:space="preserve">  inspektors</t>
  </si>
  <si>
    <t>vecākais inspektors-glābējs</t>
  </si>
  <si>
    <t>vecākais inspektors- glābējs</t>
  </si>
  <si>
    <t>priekšnieks</t>
  </si>
  <si>
    <t>8.</t>
  </si>
  <si>
    <t>Jēkabpils pilsētas pašvaldības policija</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</si>
  <si>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11.10.2021.Atskurbšanai speciāli iekārtotā telpā (Jēkabpils pilsētas pašvaldības izpilddirektora 20.03.2018.g. rīkojums Nr.146/P) ievietotas personas uzraudzība- pārbaude dokumentu noformēšana, dušas un tualetes pakalpojumu nodrošināšana VNR.1405, ziņojums Nr.2; 14.10.2021.Zibakcija-Epidemioloģiskās drošibas normu ievērošana tirdzniecības vietā Jēkabpils pilsētā VNR1430,1429,1428,1427,1426,1425,1424,1416, Persona alkohola reibumā uz ielas, izsaukta NMPD, pēc tam persona nogādāta atskubšanai uz JPPP telpām VNR ziņojums Nr.12, 20.10.2021. Procesuālās darbības ar n/g, kuri smēkē VNR1462, Apkalpots izsaukums uz Jēkabpils reģionālo slimnīcu VNR1464, ziņojums Nr.26.23.10.2021. MK 720 noteikumu kontrole Jēkabpils pilsētā, pārbaudītas 12 personas, 7 automašīnas VNR1475, ziņojums Nr.35; 25.10.2021.MK 720 noteikumu kontrole Jēkabpils pilsētā, pārbaudītas 9 personas,5 automašīnas VNR1491, ziņojums Nr.40; 28.10.2021.MK 720 noteikumu kontrole Jēkabpils pilsētā, pārbaudītas 10 personas,4 automašīnas VNR1491, ziņojums Nr.50, 31.10.2021.MK 720 noteikumu kontrole Jēkabpils pilsētā, pārbaudītas 7 personas, 6 automašīnas VNR1536, ziņojums Nr.54</t>
  </si>
  <si>
    <t>2.5.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fakts14.10.2021.Zibakcija-Epidemioloģiskās drošibas normu ievērošana sabiedriskajā transportā Jēkabpils pilsētā VNR1465, Persona alkohola reibumā uz ielas, izsaukta NMPD, pēc tam persona nogādāta atskubšanai uz JPPP telpām VNR ziņojums Nr.11, 20.10.2021.Zibakcija-Epidemioloģiskās drošibas normu ievērošana tirdzniecības vietā Jēkabpils pilsētā VNR1430,1429,1428,1427,1426,1425,1424,1416 Procesuālās darbības ar n/g, kuri smēkē VNR1462, Apkalpots izsaukums uz Jēkabpils reģionālo slimnīcu VNR1464, ziņojums Nr.27.23.10.2021. MK 720 noteikumu kontrole Jēkabpils pilsētā, pārbaudītas 12 personas, 7 automašīnas VNR1475, ziņojums Nr.34; 26.10.2021. Epidemioloģisko ierobežojumu pārbaude  tirdzniecības vietas VNR 1495,1497,1499,1500, MK 720 noteikumu kontrole Jēkabpils pilsētā, pārbaudītas 12 personas,  VNR1503, 17.10.2021. Persona alkohola reibumā nogādāšana policijas iecirknī, dokumentu  formāšanas  VNR40212, ziņojums Nr.44, 29.10.2021.MK 720 noteikumu kontrole Jēkabpils pilsētā pārbaudītas 12 personasVNR1528,1530, ziņojums Nr.59;</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</si>
  <si>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fakts-12.10.2021.Procesuālās darbības 26049000008321, 26049000237821, 26049000237721, personas nogādāšana Jēkabpils PPP VNR37418, ziņojums Nr.4, 18.10.2021.Procesuālās darbības 260490000238121,26049000008421 VNR39091, 1442, ziņojums Nr.18, 21.10.2021  MK 720 noteikumu kontrole Jēkabpils pilsētā , 13 personas VNR1466, Procesuālās darbības 260490000238121, VNR39423 ziņojums Nr.29; 24.10.2021.Zibakcija-Epidemioloģiskās drošibas normu ievērošana sabiedriskajā transportā Jēkabpils pilsētā VNR1477,1478,1479,1480,1481,1482,1483, MK 720 noteikumu kontrole Jēkabpils pilsētā VNR1484, pārbaudītas 11 personas, 1 brīdināta, ziņojums Nr.36, 27.10.2021.MK 720 noteikumu kontrole Jēkabpils pilsētā VNR1484, pārbaudītas 13 personas, 1 brīdināta, VNR1516, Epidemioloģisko ierobežojumu kontrole Jēkabpils reģionālās slimnīcas poliklīnikas reģistratūras telpās Stadiona iela 1, Jēkabpils , Procesuālās darbības 260490000238721, VNR1512, ziņojums Nr.45,30.10.2021.MK 720 noteikumu kontrole Jēkabpils pilsētā, 9 personas VNR1535, procesuālā darbības VNR40798, ziņojums Nr.52;
</t>
  </si>
  <si>
    <t>2.1.	pildot dienesta pienākumus, amatpersona ir tiešā un uzskaitāmi pierādāmā saskarē ar Covid-19 inficētām vai iespējami inficētām personām vai ir iesaistīta testēšanas procesā; 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13.10.2021. procesuālo darbību veikšana 26049000237921, VNR38402, ziņojums Nr.9, 19.10.2021. sadarbībā ar Jēkabpils sociālo dienestu apsekotas adrese VNR1443, tirdzniecības vietu apsekošanas VNR1445,1446, 1447, 1448, 1449, , ziņojums nr.19, 22.10.2021. MK 720 noteikumu kontrole Jēkabpils pilsētā, pārbaudītas 5 personas VNR1471, ziņojums Nr.31;</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</si>
  <si>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fakts-12.10.2021.Zibakcija-Epidemioloģiskās drošibas normu ievērošana sabiedriskajā transportā Jēkabpils pilsētā VNR14901, 26049000237821, 26049000237721, personas nogādāšana Jēkabpils PPP VNR37418, ziņojums Nr.6, 18.10.2021.Procesuālās darbības 260490000238121,26049000008421 VNR39091, 1442, ziņojums Nr.15, 21.10.2021  MK 720 noteikumu kontrole Jēkabpils pilsētā, pārbaudītas 11 personas, 1 brīdināta VNR1466, Procesuālās darbības 260490000238121, VNR39423 ziņojums Nr.28;24.10.2021.Zibakcija-Epidemioloģiskās drošibas normu ievērošana sabiedriskajā transportā Jēkabpils pilsētā VNR1477,1478,1479,1480,1481,1482,1483, MK 720 noteikumu kontrole Jēkabpils pilsētā, pārbaudītas 13 personas VNR1484, ziņojums Nr.37, 27.10.2021.MK 720 noteikumu kontrole Jēkabpils pilsētā VNR1484, pārbaudītas 13 personas, 1 brīdināta, VNR1516, Epidemioloģisko ierobežojumu kontrole Jēkabpils reģionālās slimnīcas poliklīnikas reģistratūras telpās Stadiona iela 1, Jēkabpils ,Ziņojums Nr.45, Procesuālās darbības 260490000238721, VNR1512, ziņojums Nr.46, 30.10.2021.MK 720 noteikumu kontrole Jēkabpils pilsētā, 9 personas VNR1535, procesuālā darbības VNR40798, ziņojums Nr.51;</t>
  </si>
  <si>
    <t>jaunākais kārtībnieks</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</si>
  <si>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fakts11.10.2021.Atskurbšanai speciāli iekārtotā telpā (Jēkabpils pilsētas pašvaldības izpilddirektora 20.03.2018.g. rīkojums Nr.146/P) ievietotas personas uzraudzība- pārbaude dokumentu noformēšana, dušas un tualetes pakalpojumu nodrošināšana VNR.1404, ziņojums Nr.1; 14.10.2021. Atskurbšanai speciāli iekārtotā telpā (Jēkabpils pilsētas pašvaldības izpilddirektora 20.03.2018.g. rīkojums Nr.146/P) ievietotas personas uzraudzība- pārbaude dokumentu noformēšana, dušas un tualetes pakalpojumu nodrošināšana VNR.38534, ziņojums Nr.13; 18.10.2021.Atskurbšanai speciāli iekārtotā telpā (Jēkabpils pilsētas pašvaldības izpilddirektora 20.03.2018.g. rīkojums Nr.146/P) ievietotas personas uzraudzība- pārbaude dokumentu noformēšana, dušas un tualetes pakalpojumu nodrošināšana VNR.39091, ziņojums Nr.16; 22.10.2021.Atskurbšanai speciāli iekārtotā telpā (Jēkabpils pilsētas pašvaldības izpilddirektora 20.03.2018.g. rīkojums Nr.146/P) ievietotas personas uzraudzība- pārbaude dokumentu noformēšana, dušas un tualetes pakalpojumu nodrošināšana VNR.38462, ziņojums Nr.7; 22.10.2021. Atskurbšanai speciāli iekārtotā telpā (Jēkabpils pilsētas pašvaldības izpilddirektora 20.03.2018.g. rīkojums Nr.146/P) ievietotas personas uzraudzība- pārbaude dokumentu noformēšana, dušas un tualetes pakalpojumu nodrošināšana VNR.1470, ziņojums Nr.33; Atskurbšanai speciāli iekārtotā telpā (Jēkabpils pilsētas pašvaldības izpilddirektora 20.03.2018.g. rīkojums Nr.146/P) ievietotas personas uzraudzība- pārbaude dokumentu noformēšana, dušas un tualetes pakalpojumu nodrošināšana VNR.40212, ziņojums Nr.43; 30.10.2021.Atskurbšanai speciāli iekārtotā telpā (Jēkabpils pilsētas pašvaldības izpilddirektora 20.03.2018.g. rīkojums Nr.146/P) ievietotas personas uzraudzība- pārbaude dokumentu noformēšana, dušas un tualetes pakalpojumu nodrošināšana VNR.40798, ziņojums Nr.53;</t>
  </si>
  <si>
    <t>2.1.	pildot dienesta pienākumus, amatpersona ir tiešā un uzskaitāmi pierādāmā saskarē ar Covid-19 inficētām vai iespējami inficētām personām vai ir iesaistīta testēšanas procesā; 2.5.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fakts.11.10.2021. Sadarbībā ar VDI veiktas pārbaude uzņēmumā VNR1406,Atskurbšanai speciāli iekārtotā telpā (Jēkabpils pilsētas pašvaldības izpilddirektora 20.03.2018.g. rīkojums Nr.146/P) ievietotas personas uzraudzība- pārbaude dokumentu noformēšana, dušas un tualetes pakalpojumu nodrošināšana VNR.1405,ziņojums Nr.3, 19.10.2021.Sadarbībā ar Jēkabpils sociālo dienestu veiktas pārbaude adresēs VNR1443 VNR1406,Atskurbšanai speciāli iekārtotā telpā (Jēkabpils pilsētas pašvaldības izpilddirektora 20.03.2018.g. rīkojums Nr.146/P) ievietotas personas uzraudzība- pārbaude dokumentu noformēšana, dušas un tualetes pakalpojumu nodrošināšana VNR.11444,ziņojums nr.20, 24.10.2021. Atskurbšanai speciāli iekārtotā telpā (Jēkabpils pilsētas pašvaldības izpilddirektora 20.03.2018.g. rīkojums Nr.146/P) ievietotas personas uzraudzība- pārbaude dokumentu noformēšana, dušas un tualetes pakalpojumu nodrošināšana VNR.1474,ziņojums nr.38,27.10.2021.Atskurbšanai speciāli iekārtotā telpā (Jēkabpils pilsētas pašvaldības izpilddirektora 20.03.2018.g. rīkojums Nr.146/P) ievietotas personas uzraudzība- pārbaude dokumentu noformēšana, dušas un tualetes pakalpojumu nodrošināšana VNR.1511,1512,ziņojums nr.48, 31.10.2021.MK 720 noteikumu kontrole Jēkabpils pilsētā VNR1536, ziņojums Nr.55;</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</si>
  <si>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fakts13.10.2021.Atskurbšanai speciāli iekārtotā telpā (Jēkabpils pilsētas pašvaldības izpilddirektora 20.03.2018.g. rīkojums Nr.146/P) ievietotas personas uzraudzība- pārbaude dokumentu noformēšana, dušas un tualetes pakalpojumu nodrošināšana VNR.38462, ziņojums Nr.7; 17.10.2021. Persona alkohola reibumā nogādāšana policijas iecirknī, un pēc dokumentu noformāšanas nogādāta  patversmē VNR38981,1437, ziņojums Nr.14;21.10.2021.Atskurbšanai speciāli iekārtotā telpā (Jēkabpils pilsētas pašvaldības izpilddirektora 20.03.2018.g. rīkojums Nr.146/P) ievietotas personas uzraudzība- pārbaude dokumentu noformēšana, dušas un tualetes pakalpojumu nodrošināšana VNR.39423, 25.10.2021.Atskurbšanai speciāli iekārtotā telpā (Jēkabpils pilsētas pašvaldības izpilddirektora 20.03.2018.g. rīkojums Nr.146/P) ievietotas personas uzraudzība- pārbaude dokumentu noformēšana, dušas un tualetes pakalpojumu nodrošināšana VNR.40141, Zibakcija-Epidemioloģiskās drošibas normu ievērošana sabiedriskajā transportā Jēkabpils pilsētā VNR1490, MK 720 noteikumu kontrole Jēkabpils pilsētā VNR1491, ziņojums Nr.41;</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</si>
  <si>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13.10.2021.Atskurbšanai speciāli iekārtotā telpā (Jēkabpils pilsētas pašvaldības izpilddirektora 20.03.2018.g. rīkojums Nr.146/P) ievietotas personas uzraudzība- pārbaude dokumentu noformēšana, dušas un tualetes pakalpojumu nodrošināšana VNR.1410,1411, ziņojums Nr.5; 20.10.2021. Veikta dokumentu noformēšana VNR1461, ziņojums Nr.25.</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</si>
  <si>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21.10.2021  MK 720 noteikumu kontrole Jēkabpils pilsētā , 32 personas VNR1466, ziņojums Nr.71; 25.10.2021. tirdzniecības objektu pārbaude (4 tirdzniecības vietas Gārsenes un Aknīstes pagastos); VNR1485, 1486,1488,1489, ziņojums nr.70; 26.10.2021.tirdzniecības objektu pārbaude (2 tirdzniecības vietas Gārsenes un Aknīstes pagastos); VNR1493, 1496, ziņojums Nr.69, 27.10.2021.tirdzniecības objektu pārbaude (1 tirdzniecības vietasAknīstē); VNR1509, ziņojums Nr.68, 29.10.2021  MK 720 noteikumu kontrole Jēkabpils pilsētā , 30, ziņojums nr.67</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</si>
  <si>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21.10.2021  MK 720 noteikumu kontrole Jēkabpils pilsētā , 32 personas VNR1466, ziņojums Nr.76; 25.10.2021. tirdzniecības objektu pārbaude (4 tirdzniecības vietas Elskņu, Rites, saukas pagastos); VNR1485, 1486,1488,1489, ziņojums nr.75; 27.10.2021.tirdzniecības objektu pārbaude Viesītes pilsēta; VNR1508,1513, ziņojums Nr.74, 28.10.2021.tirdzniecības objektu pārbaude (1 tirdzniecības vietas Viesīte); VNR1518, ziņojums Nr.73, 29.10.2021  MK 720 noteikumu kontrole Jēkabpils pilsētā , 30, ziņojums nr.72</t>
  </si>
  <si>
    <t>9.</t>
  </si>
  <si>
    <t>Ķekavas reģionālā pašvaldības policija</t>
  </si>
  <si>
    <t>Iecavas nodaļa</t>
  </si>
  <si>
    <t>Pašvaldības policijas kārtībnieks</t>
  </si>
  <si>
    <t>tiešā saskare un ierobežojumu kontrole</t>
  </si>
  <si>
    <t>Ķekavas pārvalde</t>
  </si>
  <si>
    <t>galvenais inspektors</t>
  </si>
  <si>
    <t>Pašvaldības policijas vecākais inspektors</t>
  </si>
  <si>
    <t>Iecavas nodaļas priekšnieks</t>
  </si>
  <si>
    <t>Pašvaldības policijas inspektors</t>
  </si>
  <si>
    <t>10.</t>
  </si>
  <si>
    <t>Liepājas pilsētas pašvaldības policija</t>
  </si>
  <si>
    <t>Dežūrnodaļa</t>
  </si>
  <si>
    <t>vec.inspektors</t>
  </si>
  <si>
    <t>veic kontroles pasākumus par aizliegumu iedzīvotājiem pārvietoties laika posmā no plkst.20:00 līdz plkst.05:00, nosakot pienākumu iedzīvotājiem uzturēties savā dzīvesvietā vai uzturēšanās vietā ievērošanu (tiešā saskarsmē);
u.c. kontroles pasākumi, kas noteikti Ministru kabineta rīkojuma Nr.720 "Par ārkārtējās situācijas izsludināšanu" 2021.gada 20.oktobra pieņemtajos grozījumos.</t>
  </si>
  <si>
    <t>veic kontroles pasākumus (tiešā saskarsmē) par tirdzniecības pakalpojumu sniegšanai noteikto ierobežojumu ievērošanu;
veic procesuālās darbības, pakalpojuma sniegšanu vai pārrunas tiešā vai ilgstošā kontaktā ar pakalpojuma saņēmējiem vai procesa dalībniekiem;
veic personu aizturēšanu, nogādāšanu (tiešās saskares laikā).</t>
  </si>
  <si>
    <t>vec.kārtībnieks</t>
  </si>
  <si>
    <t>nodaļas priekšn.</t>
  </si>
  <si>
    <t>veic procesuālās darbības, pakalpojuma sniegšanu vai pārrunas tiešā vai ilgstošā kontaktā ar pakalpojuma saņēmējiem vai procesa dalībniekiem;</t>
  </si>
  <si>
    <t>klientu apkalp.spec.</t>
  </si>
  <si>
    <t>Transporta kontroles  nodaļa</t>
  </si>
  <si>
    <t>veic kontroles pasākumus par ierobežojumu kontroli sabiedriskajā transportā;
veic procesuālās darbības, pakalpojuma sniegšanu vai pārrunas tiešā vai ilgstošā kontaktā ar pakalpojuma saņēmējiem vai procesa dalībniekiem;
veic kontroles pasākumus par aizliegumu iedzīvotājiem pārvietoties laika posmā no plkst.20:00 līdz plkst.05:00, nosakot pienākumu iedzīvotājiem uzturēties savā dzīvesvietā vai uzturēšanās vietā ievērošanu (tiešā saskarsmē).</t>
  </si>
  <si>
    <t>Nepilngadīgo lietu nodaļa</t>
  </si>
  <si>
    <t>veic kontroles pasākumus (tiešā saskarsmē) par tirdzniecības pakalpojumu sniegšanai noteikto ierobežojumu ievērošanu;
veic kontroles pasākumus par ierobežojumu kontroli sabiedriskajā transportā;
veic personu aizturēšanu, nogādāšanu (tiešās saskares laikā);
veic kontroles pasākumus par izolācijas, pašizolācijas, karantīnas vai mājas karantīnas noteikto ierobežojumu ievērošanu (tiešā saskarsmē);
veic kontroles pasākumus par aizliegumu iedzīvotājiem pārvietoties laika posmā no plkst.20:00 līdz plkst.05:00, nosakot pienākumu iedzīvotājiem uzturēties savā dzīvesvietā vai uzturēšanās vietā ievērošanu (tiešā saskarsmē);
u.c. kontroles pasākumi, kas noteikti Ministru kabineta rīkojuma Nr.720 “Par ārkārtējās situācijas izsludināšanu” 2021.gada 20.oktobra pieņemtajos grozījumos.</t>
  </si>
  <si>
    <t>veic kontroles pasākumus (tiešā saskarsmē) par tirdzniecības pakalpojumu sniegšanai noteikto ierobežojumu ievērošanu;
veic kontroles pasākumus par ierobežojumu kontroli sabiedriskajā transportā;
veic personu aizturēšanu, nogādāšanu (tiešās saskares laikā);
veic kontroles pasākumus par izolācijas, pašizolācijas, karantīnas vai mājas karantīnas noteikto ierobežojumu ievērošanu (tiešā saskarsmē);
veic kontroles pasākumus par aizliegumu iedzīvotājiem pārvietoties laika posmā no plkst.20:00 līdz plkst.05:00, nosakot pienākumu iedzīvotājiem uzturēties savā dzīvesvietā vai uzturēšanās vietā ievērošanu (tiešā saskarsmē).</t>
  </si>
  <si>
    <t>veic kontroles pasākumus (tiešā saskarsmē) par tirdzniecības pakalpojumu sniegšanai noteikto ierobežojumu ievērošanu;
veic kontroles pasākumus par izolācijas, pašizolācijas, karantīnas vai mājas karantīnas noteikto ierobežojumu ievērošanu (tiešā saskarsmē);
veic kontroles pasākumus par aizliegumu iedzīvotājiem pārvietoties laika posmā no plkst.20:00 līdz plkst.05:00, nosakot pienākumu iedzīvotājiem uzturēties savā dzīvesvietā vai uzturēšanās vietā ievērošanu (tiešā saskarsmē).</t>
  </si>
  <si>
    <t>veic kontroles pasākumus par ierobežojumu kontroli sabiedriskajā transportā;
veic personu aizturēšanu, nogādāšanu (tiešās saskares laikā);
veic kontroles pasākumus par izolācijas, pašizolācijas, karantīnas vai mājas karantīnas noteikto ierobežojumu ievērošanu (tiešā saskarsmē);
veic kontroles pasākumus par aizliegumu iedzīvotājiem pārvietoties laika posmā no plkst.20:00 līdz plkst.05:00, nosakot pienākumu iedzīvotājiem uzturēties savā dzīvesvietā vai uzturēšanās vietā ievērošanu (tiešā saskarsmē);
u.c. kontroles pasākumi, kas noteikti Ministru kabineta rīkojuma Nr.720 “Par ārkārtējās situācijas izsludināšanu” 2021.gada 20.oktobra pieņemtajos grozījumos.</t>
  </si>
  <si>
    <t>veic kontroles pasākumus (tiešā saskarsmē) par tirdzniecības pakalpojumu sniegšanai noteikto ierobežojumu ievērošanu;
veic personu aizturēšanu, nogādāšanu (tiešās saskares laikā);
veic kontroles pasākumus par izolācijas, pašizolācijas, karantīnas vai mājas karantīnas noteikto ierobežojumu ievērošanu (tiešā saskarsmē);
veic kontroles pasākumus par aizliegumu iedzīvotājiem pārvietoties laika posmā no plkst.20:00 līdz plkst.05:00, nosakot pienākumu iedzīvotājiem uzturēties savā dzīvesvietā vai uzturēšanās vietā ievērošanu (tiešā saskarsmē).</t>
  </si>
  <si>
    <t>Administratīvā nodaļa</t>
  </si>
  <si>
    <t>veic kontroles pasākumus (tiešā saskarsmē) par saimniecisko pakalpojumu, skaistumkopšanas pakalpojumu un sabiedriskās ēdināšanas pakalpojumu sniegšanai noteikto ierobežojumu ievērošanu;
veic kontroles pasākumus (tiešā saskarsmē) par tirdzniecības pakalpojumu sniegšanai noteikto ierobežojumu ievērošanu;
veic kontroles pasākumus par ierobežojumu kontroli sabiedriskajā transportā;
veic procesuālās darbības, pakalpojuma sniegšanu vai pārrunas tiešā vai ilgstošā kontaktā ar pakalpojuma saņēmējiem vai procesa dalībniekiem;
veic kontroles pasākumus par aizliegumu iedzīvotājiem pārvietoties laika posmā no plkst.20:00 līdz plkst.05:00, nosakot pienākumu iedzīvotājiem uzturēties savā dzīvesvietā vai uzturēšanās vietā ievērošanu (tiešā saskarsmē).</t>
  </si>
  <si>
    <t>veic kontroles pasākumus (tiešā saskarsmē) par saimniecisko pakalpojumu, skaistumkopšanas pakalpojumu un sabiedriskās ēdināšanas pakalpojumu sniegšanai noteikto ierobežojumu ievērošanu;
veic kontroles pasākumus (tiešā saskarsmē) par tirdzniecības pakalpojumu sniegšanai noteikto ierobežojumu ievērošanu;
veic kontroles pasākumus par ierobežojumu kontroli sabiedriskajā transportā;
veic procesuālās darbības, pakalpojuma sniegšanu vai pārrunas tiešā vai ilgstošā kontaktā ar pakalpojuma saņēmējiem vai procesa dalībniekiem;
veic personu aizturēšanu, nogādāšanu (tiešās saskares laikā);
veic kontroles pasākumus par aizliegumu iedzīvotājiem pārvietoties laika posmā no plkst.20:00 līdz plkst.05:00, nosakot pienākumu iedzīvotājiem uzturēties savā dzīvesvietā vai uzturēšanās vietā ievērošanu (tiešā saskarsmē).</t>
  </si>
  <si>
    <t>veic kontroles pasākumus (tiešā saskarsmē) par saimniecisko pakalpojumu, skaistumkopšanas pakalpojumu un sabiedriskās ēdināšanas pakalpojumu sniegšanai noteikto ierobežojumu ievērošanu;
veic kontroles pasākumus (tiešā saskarsmē) par tirdzniecības pakalpojumu sniegšanai noteikto ierobežojumu ievērošanu;
veic kontroles pasākumus par ierobežojumu kontroli sabiedriskajā transportā;
veic procesuālās darbības, pakalpojuma sniegšanu vai pārrunas tiešā vai ilgstošā kontaktā ar pakalpojuma saņēmējiem vai procesa dalībniekiem;
veic personu aizturēšanu, nogādāšanu (tiešās saskares laikā).</t>
  </si>
  <si>
    <t>veic kontroles pasākumus (tiešā saskarsmē) par saimniecisko pakalpojumu, skaistumkopšanas pakalpojumu un sabiedriskās ēdināšanas pakalpojumu sniegšanai noteikto ierobežojumu ievērošanu;
veic kontroles pasākumus (tiešā saskarsmē) par tirdzniecības pakalpojumu sniegšanai noteikto ierobežojumu ievērošanu.</t>
  </si>
  <si>
    <t>11.</t>
  </si>
  <si>
    <t>Olaines novada pašvaldības policija</t>
  </si>
  <si>
    <t>policijas inspektors</t>
  </si>
  <si>
    <t>Sabiedriskās kārtības nodrošināšana un noteikto ierobežojumu kontrole, tiešs pierādāma saskarsme ar riska grupas personām, ar inficētām vai iespējami inficēt;am personām.</t>
  </si>
  <si>
    <t>policijas vecākais inspektors</t>
  </si>
  <si>
    <t>sabiedrisko attiecību inspektors</t>
  </si>
  <si>
    <t>pašvaldības policijas priekšnieks</t>
  </si>
  <si>
    <t>12.</t>
  </si>
  <si>
    <t xml:space="preserve">Ogres novada pašvaldība </t>
  </si>
  <si>
    <t>Ogres novada pašvaldības policija</t>
  </si>
  <si>
    <t xml:space="preserve">Covid 19 kontroles pasākumi TC ( 2 obj.), personu aizturēšana, nogādāšana uz atskurbšanas telpām ( 3 personas), slimnīcas uzņēmšanas nodaļu vai uz mājokli,  palidzības sniegšana NMPD darbiniekiem nogadājot personu ārstniecības iestādē, epidemioloģiski nedrošajā “Sarkanajā’ vidē/t.sk.pārrunas ar pakalpojuma sniedzēju/dokumentācijas pārbaude/QR koda pārbaude –tiešā saskarē ( 5 gad.) noteikto iedzīvotāju pārvietošanās ierobežojumu ievērošanas uzraudzību, noteiktajos  laikposmos ( 3 personas), pienākumu pildīšanas laikā ir tiešā saskarsmē ar klientiem vai citiem darbiniekiem, nonāk fiziskā kontaktā vai ilgstoši atrodas tuvāk par 2 metriem no klienta vai cita darbinieka vai vairāki darbinieki pienākumus veic ilgstošā savstarpējā saskarsmē (  6 dienas) </t>
  </si>
  <si>
    <t xml:space="preserve">Covid 19 kontroles pasākumi sabiedriskājā transportā ( pārbaudīti 18 autobusi), TC (6 objekti ) personu aizturēšana, kopā ar CP procesuālo darbību veiksana (1 persona) un procesuālo darbību veikšana (5  personas), nogādāšana uz atskurbšanas telpām  adm.procesu   viekšana  epidemioloģiski nedrošajā “Sarkanajā’ vidē/t.sk.pārrunas ar pakalpojuma sniedzēju/dokumentācijas pārbaude/QR koda pārbaude –tiešā saskarē ( 6 gad.) noteikto iedzīvotāju pārvietošanās ierobežojumu ievērošanas uzraudzību, noteiktajos  laikposmos ( 10 personas), pienākumu pildīšanas laikā ir tiešā saskarsmē ar klientiem vai citiem darbiniekiem, nonāk fiziskā kontaktā vai ilgstoši atrodas tuvāk par 2 metriem no klienta vai cita darbinieka vai vairāki darbinieki pienākumus veic ilgstošā savstarpējā saskarsmē ( 6 dienas) </t>
  </si>
  <si>
    <t xml:space="preserve">Covid 19 kontroles pasākumi sabiedriskājā transportā ( pārbaudīti 5 autobusi), TC (12 objekti ) personu aizturēšana un procesuālo darbību veikšana ( 5 perosnas) nogādāšana uz atskurbšanas telpām ( 2 personas) adm.procesu   viekšana  epidemioloģiski nedrošajā “Sarkanajā’ vidē/t.sk.pārrunas ar pakalpojuma sniedzēju/dokumentācijas pārbaude/QR koda pārbaude –tiešā saskarē ( 7 gad.) noteikto iedzīvotāju pārvietošanās ierobežojumu ievērošanas uzraudzību, noteiktajos  laikposmos ( 10 personas), pienākumu pildīšanas laikā ir tiešā saskarsmē ar klientiem vai citiem darbiniekiem, nonāk fiziskā kontaktā vai ilgstoši atrodas tuvāk par 2 metriem no klienta vai cita darbinieka vai vairāki darbinieki pienākumus veic ilgstošā savstarpējā saskarsmē ( 4 dienas) </t>
  </si>
  <si>
    <t xml:space="preserve">Covid 19 kontroles pasākumi sabiedriskājā transportā ( pārbaudīti 23 autobusi), TC (5 objekti ) personu aizturēšana un procesuālo darbību veikšana kopā ar CP  ( 1 perosna) nogādāšana uz atskurbšanas telpām ( 14 personas) adm.procesu   viekšana  epidemioloģiski nedrošajā “Sarkanajā’ vidē/t.sk.pārrunas ar pakalpojuma sniedzēju/dokumentācijas pārbaude/QR koda pārbaude –tiešā saskarē ( 6 gad.) noteikto iedzīvotāju pārvietošanās ierobežojumu ievērošanas uzraudzību, noteiktajos  laikposmos ( 19 personas), pienākumu pildīšanas laikā ir tiešā saskarsmē ar klientiem vai citiem darbiniekiem, nonāk fiziskā kontaktā vai ilgstoši atrodas tuvāk par 2 metriem no klienta vai cita darbinieka vai vairāki darbinieki pienākumus veic ilgstošā savstarpējā saskarsmē ( 6 dienas) </t>
  </si>
  <si>
    <t>Jaunākais inspektors</t>
  </si>
  <si>
    <t xml:space="preserve">Covid 19 kontroles pasākumi sabiedriskājā transportā ( pārbaudīti 18 autobusi), TC (2 objekti ) personu aizturēšana un procesuālo darbību veikšana kopā ar CP  ( 1 perosna)nogādāšana uz atskurbšanas telpām ( 1 persona) adm.procesu   viekšana  epidemioloģiski nedrošajā “Sarkanajā’ vidē/t.sk.pārrunas ar pakalpojuma sniedzēju/dokumentācijas pārbaude/QR koda pārbaude –tiešā saskarē ( 5 gad.) noteikto iedzīvotāju pārvietošanās ierobežojumu ievērošanas uzraudzību, noteiktajos  laikposmos, pienākumu pildīšanas laikā ir tiešā saskarsmē ar klientiem vai citiem darbiniekiem, nonāk fiziskā kontaktā vai ilgstoši atrodas tuvāk par 2 metriem no klienta vai cita darbinieka vai vairāki darbinieki pienākumus veic ilgstošā savstarpējā saskarsmē ( 6 dienas) </t>
  </si>
  <si>
    <t xml:space="preserve">Covid 19 kontroles pasākumi sabiedriskājā transportā ( pārbaudīti 10 autobusi), TC (4 objekti ) personu aizturēšana un procesuālo darbību veikšana  nogādāšana uz atskurbšanas telpām (1 persona) adm.procesu   viekšana  epidemioloģiski nedrošajā “Sarkanajā’ vidē/t.sk.pārrunas ar pakalpojuma sniedzēju/dokumentācijas pārbaude/QR koda pārbaude –tiešā saskarē ( 8 gad.) noteikto iedzīvotāju pārvietošanās ierobežojumu ievērošanas uzraudzību, noteiktajos  laikposmos ( 4 personas), pienākumu pildīšanas laikā ir tiešā saskarsmē ar klientiem vai citiem darbiniekiem, nonāk fiziskā kontaktā vai ilgstoši atrodas tuvāk par 2 metriem no klienta vai cita darbinieka vai vairāki darbinieki pienākumus veic ilgstošā savstarpējā saskarsmē ( 6 dienas) </t>
  </si>
  <si>
    <t xml:space="preserve">Covid 19 kontroles pasākumi sabiedriskājā transportā ( pārbaudīti 8 autobusi), TC (2 objekti ) personu aizturēšana un procesuālo darbību veikšana  nogādāšana uz atskurbšanas telpām (1 persona) adm.procesu   viekšana  epidemioloģiski nedrošajā “Sarkanajā’ vidē/t.sk.pārrunas ar pakalpojuma sniedzēju/dokumentācijas pārbaude/QR koda pārbaude –tiešā saskarē ( 4 gad.) noteikto iedzīvotāju pārvietošanās ierobežojumu ievērošanas uzraudzību, noteiktajos  laikposmos ( 9 personas), pienākumu pildīšanas laikā ir tiešā saskarsmē ar klientiem vai citiem darbiniekiem, nonāk fiziskā kontaktā vai ilgstoši atrodas tuvāk par 2 metriem no klienta vai cita darbinieka vai vairāki darbinieki pienākumus veic ilgstošā savstarpējā saskarsmē ( 2 dienas) </t>
  </si>
  <si>
    <t>Vecākais kārtībnieks</t>
  </si>
  <si>
    <t xml:space="preserve">Covid 19 kontroles pasākumi sabiedriskājā transportā ( pārbaudīti 10 autobusi), TC (5 objekti ) personu aizturēšana un procesuālo darbību (1 persona) veikšana  nogādāšana uz atskurbšanas telpām ( persona) adm.procesu   viekšana  epidemioloģiski nedrošajā “Sarkanajā’ vidē/t.sk.pārrunas ar pakalpojuma sniedzēju/dokumentācijas pārbaude/QR koda pārbaude –tiešā saskarē ( 8 gad.) noteikto iedzīvotāju pārvietošanās ierobežojumu ievērošanas uzraudzību, noteiktajos  laikposmos ( 17 personas), pienākumu pildīšanas laikā ir tiešā saskarsmē ar klientiem vai citiem darbiniekiem, nonāk fiziskā kontaktā vai ilgstoši atrodas tuvāk par 2 metriem no klienta vai cita darbinieka vai vairāki darbinieki pienākumus veic ilgstošā savstarpējā saskarsmē ( 6 dienas) Pienākumu pildīšanas laikā bija tiešā saskarsmē ar Ogres 1.vidusskolā audzēkņiem, pedagogiem , atbalsta perosnālu vai citiem darbiniekiem, nonāk fiziskā kontaktā vai ilgstoši atrodas tuvāk par 2 metriem no klienta vai cita darbinieka vai vairāki darbinieki pienākumus veic ilgstošā savstarpējā saskarsmē ( 2 dienas pa 7 stundām) </t>
  </si>
  <si>
    <t xml:space="preserve">Covid 19 kontroles pasākumi -  personu aizturēšana un procesuālo darbību veikšana nogādāšana uz atskurbšanas telpām ( 4 personas) adm.procesu   viekšana  epidemioloģiski nedrošajā “Sarkanajā’ vidē/t.sk.pārrunas ar pakalpojuma sniedzēju/dokumentācijas pārbaude/QR koda pārbaude –tiešā saskarē ( 8 gad.) noteikto iedzīvotāju pārvietošanās ierobežojumu ievērošanas uzraudzību, noteiktajos  laikposmos ( 13 perosnas), pienākumu pildīšanas laikā ir tiešā saskarsmē ar klientiem vai citiem darbiniekiem, nonāk fiziskā kontaktā vai ilgstoši atrodas tuvāk par 2 metriem no klienta vai cita darbinieka vai vairāki darbinieki pienākumus veic ilgstošā savstarpējā saskarsmē ( 6 dienas) </t>
  </si>
  <si>
    <t xml:space="preserve">  Covid 19 kontroles pasākumi sabiedriskājā transportā ( pārbaudīti 21 autobusi), TC (5 objekti ) personu aizturēšana un procesuālo darbību veikšana nogādāšana uz atskurbšanas telpām ( 4 personas) adm.procesu   viekšana  epidemioloģiski nedrošajā “Sarkanajā’ vidē/t.sk.pārrunas ar pakalpojuma sniedzēju/dokumentācijas pārbaude/QR koda pārbaude –tiešā saskarē ( 2 gad.) noteikto iedzīvotāju pārvietošanās ierobežojumu ievērošanas uzraudzību, noteiktajos  laikposmos ( 19 perosnas), pienākumu pildīšanas laikā ir tiešā saskarsmē ar klientiem vai citiem darbiniekiem, nonāk fiziskā kontaktā vai ilgstoši atrodas tuvāk par 2 metriem no klienta vai cita darbinieka vai vairāki darbinieki pienākumus veic ilgstošā savstarpējā saskarsmē ( 6 dienas) </t>
  </si>
  <si>
    <t>Procesuālās darbības, pakalpojuma sniegšanu vai pārrunu vedēja pienākums tiešā vai ilgstošā kontaktā ar pakalpojuma saņēmējiem vai procesa dalībniekiem (ilgāk par 10 minūtēm) - ( 2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( 2 st.dienā )</t>
  </si>
  <si>
    <t xml:space="preserve">Pienākumu pildīšanas laikā bija tiešā saskarsmē ar Ogres ģimnāzijas audzēkņiem, pedagogiem , atbalsta perosnālu vai citiem darbiniekiem, nonāk fiziskā kontaktā vai ilgstoši atrodas tuvāk par 2 metriem no klienta vai cita darbinieka vai vairāki darbinieki pienākumus veic ilgstošā savstarpējā saskarsmē ( 2 dienas pa 7 stundām) </t>
  </si>
  <si>
    <t>Priekšnieka p.i.</t>
  </si>
  <si>
    <t xml:space="preserve">Covid 19 kontroles pasākumi -  personu aizturēšana un procesuālo darbību veikšana nogādāšana uz atskurbšanas telpām ( 4 personas) adm.procesu   viekšana  epidemioloģiski nedrošajā “Sarkanajā’ vidē/t.sk.pārrunas ar pakalpojuma sniedzēju/dokumentācijas pārbaude/QR koda pārbaude –tiešā saskarē ( 8 gad.) noteikto iedzīvotāju pārvietošanās ierobežojumu ievērošanas uzraudzību, noteiktajos  laikposmos ( 13 perosnas), pienākumu pildīšanas laikā ir tiešā saskarsmē ar klientiem vai citiem darbiniekiem, nonāk fiziskā kontaktā vai ilgstoši atrodas tuvāk par 2 metriem no klienta vai cita darbinieka vai vairāki darbinieki pienākumus veic ilgstošā savstarpējā saskarsmē ( 5 dienas) </t>
  </si>
  <si>
    <t>priekšnieka vietnieka p.i.</t>
  </si>
  <si>
    <t xml:space="preserve">Covid 19 kontroles pasākumi sabiedriskājā transportā ( pārbaudīti 3 autobusi), personu aizturēšana un procesuālo darbību veikšana nogādāšana uz atskurbšanas telpām ( 2 personas) adm.procesu   viekšana  epidemioloģiski nedrošajā “Sarkanajā’ vidē/t.sk.pārrunas ar pakalpojuma sniedzēju/dokumentācijas pārbaude/QR koda pārbaude –tiešā saskarē ( 2 gad.) pienākumu pildīšanas laikā ir tiešā saskarsmē ar klientiem vai citiem darbiniekiem, nonāk fiziskā kontaktā vai ilgstoši atrodas tuvāk par 2 metriem no klienta vai cita darbinieka vai vairāki darbinieki pienākumus veic ilgstošā savstarpējā saskarsmē ( 1 diena) </t>
  </si>
  <si>
    <t>KOPĀ 11.1</t>
  </si>
  <si>
    <t>Ogres novada Lielvārdes pašvaldības policija</t>
  </si>
  <si>
    <t>Covid 19 kontroles pasākumi VP rīkotās "zibakcijas" laikā tirdzniecības vietās, ēdināšanas iestādēs un sabiedriskajā transportā, epidemioloģiski nedrošajā “Sarkanajā’ vidē/t.sk.pārrunas ar pakalpojuma sniedzēju/dokumentācijas pārbaude/QR koda pārbaude –tiešā saskarē. Procesuālās darbības, pakalpojuma sniegšanu vai pārrunu vedēja pienākums tiešā vai ilgstošā kontaktā ar pakalpojuma saņēmējiem vai procesa dalībniekiem (ilgāk par 10 minūtēm)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t>
  </si>
  <si>
    <t xml:space="preserve">Covid 19 kontroles pasākumi VP rīkotās "zibakcijas" laikā tirdzniecības vietās, ēdināšanas iestādēs un sabiedriskajā transportā, personu aizturēšana, nogādāšana uz atskurbšanas telpām, dzīvesvietu,  palidzības sniegšana NMPD darbiniekiem nogadājot personu ārstniecības iestādē, adm.procesu   viekšana epidemioloģiski nedrošajā “Sarkanajā’ vidē/t.sk.pārrunas ar pakalpojuma sniedzēju/dokumentācijas pārbaude/QR koda pārbaude –tiešā saskarē, noteikto iedzīvotāju pārvietošanās ierobežojumu ievērošanas uzraudzību, noteiktajos  laikposmos, apkalpojot izsaukumus ir tiešā saskarsmē ar klientiem vai citiem darbiniekiem, nonāk fiziskā kontaktā vai ilgstoši atrodas tuvāk par 2 metriem no klienta. </t>
  </si>
  <si>
    <t>KOPĀ 11.2.</t>
  </si>
  <si>
    <t>KOPĀ 11.1. un 11.2.</t>
  </si>
  <si>
    <t>13.</t>
  </si>
  <si>
    <t>Rīgas pašvaldības policija (detalizētu aprēķinu skatīt 3. pielikumā)</t>
  </si>
  <si>
    <t>14.</t>
  </si>
  <si>
    <t xml:space="preserve">Ropažu novada pašvaldības policija </t>
  </si>
  <si>
    <t xml:space="preserve">22% sedz pašvaldība, līdz ar to 
aprēķināti 53% no stundas algas likmes </t>
  </si>
  <si>
    <t>inspektors maiņas vec.</t>
  </si>
  <si>
    <t xml:space="preserve">  1. kontroles pasākumus (tiešā saskarē) par komersantu pienākumu izpildīšanu objektos, sabiedrībai publiski pieejamās telpās, svētku, piemiņas, izklaides, kultūras, sporta un atpūtas pasākumos, vietās, kur notiek sapulces, gājieni un piketi (atbilstoši likumā “Par sapulcēm, gājieniem un piketiem” minētajām definīcijām), reliģiskas darbības, kas veicamas pulcējoties;
2. sabiedriskās kārtības un drošības pasākumu nodrošināšanu analīžu pieņemšanas punktos, objektos, kuros izmitinātas ar Covid-19 inficētās personas, vai noteikta karantīna, vai to tiešā tuvumā;
3. reaģēšanu uz izsaukumiem par karantīnas vai pašizolācijas pārkāpumiem;
4. pašizolācijas kontroles pasākumu ievērošanu klātienē;
5. personu, kurām ir noteikta Covid-19 infekcijas slimība, kontroli klātienē;
6. atbalsta pasākumus veselības aizsardzības iestādēm – karantīnas pasākumu veikšanā, ka arī NMPD, ārstniecības iestādēm, ārstniecības personām, SPKC epidemiologiem un valsts sanitārajiem inspektoriem - to personu atvešanā, apsardzē, nogādāšanā ārstniecības iestādē vai kontrolē (tiešā saskarē), kuras inficētas vai iespējami inficētas ar Covid-19, vai riska grupas pacientiem, kuriem nav apstiprināta slimība, bet ir jāievēro karantīna vai pašizolācija;
7. procesuālās darbības, pakalpojuma sniegšanu vai pārrunu vedēja pienākumus tiešā vai ilgstošā kontaktā ar pakalpojuma saņēmējiem vai procesa dalībniekiem; 
8. personu aizturēšanu un nogādāšanu;
9. no ārvalstīm ieradušos personu kontroles pasākumus, kontaktējoties ar šīm personām, lai nodrošinātu šo personu apliecinājumu kontroli (QR koda pārbaude);
10. meklēšanas pasākumu realizāciju attiecībā pret Covid-19 inficētām personām, kontaktpersonām vai personām, kurām jāievēro pašizolācija;
11. par piespiedu situāciju saskarsmē ar apmeklētājiem iestādes telpā un iesaistīšanos darbā ar aizturētu personu;
12. noteikto iedzīvotāju pārvietošanās ierobežojumu ievērošanas uzraudzību, kontaktējoties ar personām,  noteiktajos datumos un laikposmos.
</t>
  </si>
  <si>
    <t xml:space="preserve"> - </t>
  </si>
  <si>
    <t xml:space="preserve">inspektors  </t>
  </si>
  <si>
    <t>iecirkņa priekšnieka p.i.</t>
  </si>
  <si>
    <t>15.</t>
  </si>
  <si>
    <t xml:space="preserve"> Salaspils novada Dome</t>
  </si>
  <si>
    <t xml:space="preserve"> ir tiešā saskarsmē ar klientiem; 
 nonāk fiziskā kontaktā vai ilgstoši atrodas tuvāk par diviem metriem no klienta; 
 darba pienākumus veic ilgstošā savstarpējā saskarsmē; 
 ir pakļauti paaugstinātai iespējai inficēties; 
 atrodas tiešā saskarsmē un kontaktējas ar lielu skaitu personu, kuru veselības stāvoklis nav zināms; 
 veic darba pienākumus, kas ir kritiski svarīgi sabiedrībai, kā arī nodrošina iestādes darbības nepārtrauktību. 
</t>
  </si>
  <si>
    <t>Pašvaldības policijas vecākais inspektors Administratīvā grupa</t>
  </si>
  <si>
    <t>Pašvaldības policijas vecākais kārtībnieks</t>
  </si>
  <si>
    <t>Pašvaldības policijas jaunākais inspektors</t>
  </si>
  <si>
    <t>Pašvaldības policijas priekšnieka vietnieks</t>
  </si>
  <si>
    <t>Pašvaldības policijas priekšnieks</t>
  </si>
  <si>
    <t>16.</t>
  </si>
  <si>
    <t>Saulkrastu novada pašvaldības policija</t>
  </si>
  <si>
    <t>Patruļpolicija</t>
  </si>
  <si>
    <t>Epidemioloģisko drošību prasību kontrole Tirdzniecības vietās 17.10.2021. pārbaudītas 5 tirdzniecības vietas, pārkāpumi netika konstatēti.21.10.2021. Apstiprinātā darba uzdevuma izpilde un izsaukumi.25.10.2021.Epidemioloģisko drošību prasību kontrole satiksmes autobusos, pārbaudīti 3 autobusi, pārkāpumi netika konstatēti.Apstiprinātā darba uzdevumu izpilde un izsaukumi. Mājsēdes kontrole-pārbaudītas 13 personas, apturēti 6 transportlīdzekļi, pārkāpumi netika konstatēti. 29.10.2021.Epidemioloģisko drošību prasību kontrole Tirdzniecības vietās, pārbaudītas 5 tirdzniecības vietas, pārkāpumi netika konstatēti.Epidemioloģisko drošību prasību kontrole satiksmes autobusos, pārbaudīti 4 satiksmes autobusi, pārkāpumi netika konstatēti.Mājsēdes kontrole -apturēti 11 transportlīdzekļi un pārbaudītas 13 personas, pārkāpumi netika konstatēti.</t>
  </si>
  <si>
    <t xml:space="preserve"> Epidemioloģisko drošību prasību kontrole Ēdināšanas uzņēmumos  13.10.2021. pārbaudīti 5 uzņēmumi, pārkāpumi netika konstatēti.  17.10.2021. pārbaudītas 5 tirdzniecības vietas, pārkāpumi netika konstatēti.21.10.2021. Apstiprinātā darba uzdevuma izpilde un izsaukumi.25.10.2021.Epidemioloģisko drošību prasību kontrole satiksmes autobusos, pārbaudīti 3 autobusi, pārkāpumi netika konstatēti.Apstiprinātā darba uzdevumu izpilde un izsaukumi. Mājsēdes kontrole-pārbaudītas 13 personas, apturēti 6 transportlīdzekļi, pārkāpumi netika konstatēti. 29.10.2021.Epidemioloģisko drošību prasību kontrole Tirdzniecības vietās, pārbaudītas 5 tirdzniecības vietas, pārkāpumi netika konstatēti.Epidemioloģisko drošību prasību kontrole satiksmes autobusos, pārbaudīti 4 satiksmes autobusi, pārkāpumi netika konstatēti.Mājsēdes kontrole -apturēti 11 transportlīdzekļi un pārbaudītas 13 personas, pārkāpumi netika konstatēti.</t>
  </si>
  <si>
    <t>vec. inspektors</t>
  </si>
  <si>
    <t>18.10.2021. Apstiprinātā darba uzdevuma izpilde un izsaukumi.22.10.2021. Apstiprinātā darba uzdevuma izpilde un izsaukumi. 30.10.2021. Apstiprinātā darba uzdevuma izpilde un izsaukumi. Mājsēdes kontrole - pārbaudītas 4 personas, pārkāpumi netika konstatēti.</t>
  </si>
  <si>
    <t>14.10.2021. Apstiprinātā darba uzdevuma izpilde un izsaukumi. 18.10.2021. Apstiprinātā darba uzdevuma izpilde un izsaukumi.22.10.2021. Apstiprinātā darba uzdevuma izpilde un izsaukumi. 30.10.2021. Apstiprinātā darba uzdevuma izpilde un izsaukumi. Mājsēdes kontrole - pārbaudītas 4 personas, pārkāpumi netika konstatēti.</t>
  </si>
  <si>
    <t xml:space="preserve">15.10.2021. Apstiprinātā darba uzdevuma izpilde un izsaukumi-1.persona nogādāta nakts patversmē "Gaiziņš" 23.10.2021. Epidemioloģisko drošību prasību kontrole Tirdzniecības vietās, pārbaudītas 5 tirdzniecības vietas, pārkāpumi netika konstatēti.27.10.2021.Epidemioloģisko drošību prasību kontrole Tirdzniecības vietās, pārbaudītas 5 tirdzniecības vietas, pārkāpumi netika konstatēti. Apstiprinātā darba uzdevuma izpilde un izsaukumi.Mājsēdes kontrole- apturēti 2 transportlīdzekļi un pārbaudītas divas personas, 2 Lēmumi par soda piemērošanu par MK Rīkojuma Nr.720 5.49.1. punkta pārkāpumu. </t>
  </si>
  <si>
    <t xml:space="preserve">11.10.2021. Apstiprinātā darba uzdevuma izpilde un izsaukumi  - (pārbaudītā informācija nodota Administratīvās nodaļas Nepilngadīgo lietu ve.inspektorei administratīvā procesa uzsākšanai).15.10.2021. Apstiprinātā darba uzdevuma izpilde un izsaukumi-1.persona nogādāta nakts patversmē "Gaiziņš" 23.10.2021. Epidemioloģisko drošību prasību kontrole Tirdzniecības vietās, pārbaudītas 5 tirdzniecības vietas, pārkāpumi netika konstatēti.27.10.2021.Epidemioloģisko drošību prasību kontrole Tirdzniecības vietās, pārbaudītas 5 tirdzniecības vietas, pārkāpumi netika konstatēti. Apstiprinātā darba uzdevuma izpilde un izsaukumi.Mājsēdes kontrole- apturēti 2 transportlīdzekļi un pārbaudītas divas personas, 2 Lēmumi par soda piemērošanu par MK Rīkojuma Nr.720 5.49.1. punkta pārkāpumu. </t>
  </si>
  <si>
    <t>12.10.2021. Apstiprinātā darba uzdevuma izpilde un izsaukumi - sniegta nepieciešamā palīdzība, bezpalīdzīgā stāvoklī nonākušam cilvēkam.20.10.2021.Apstiprinātā darba uzdevuma izpilde un izsaukumi .24.10.2021.Epidemioloģisko drošību prasību kontrole Tirdzniecības vietās, pārbaudītas 4 tirdzniecības vietas, pārkāpumi netika konstatēti.28.10.2021. Epidemioloģisko drošību prasību kontrole Tirdzniecības vietās, pārbaudītas 4 tirdzniecības vietas, pārkāpumi netika konstatēti. Mājsēdes kontrole apturēti 11 transportlīdzekļi, pārbaudītas 8 personas, pārkāpumi netika konstatēti.</t>
  </si>
  <si>
    <t>12.10.2021. Apstiprinātā darba uzdevuma izpilde un izsaukumi - sniegta nepieciešamā palīdzība, bezpalīdzīgā stāvoklī nonākušam cilvēkam.24.10.2021.Epidemioloģisko drošību prasību kontrole Tirdzniecības vietās, pārbaudītas 4 tirdzniecības vietas, pārkāpumi netika konstatēti.28.10.2021. Epidemioloģisko drošību prasību kontrole Tirdzniecības vietās, pārbaudītas 4 tirdzniecības vietas, pārkāpumi netika konstatēti. Mājsēdes kontrole apturēti 11 transportlīdzekļi, pārbaudītas 8 personas, pārkāpumi netika konstatēti.</t>
  </si>
  <si>
    <t>Epidemioloģisko drošību prasību kontrole Ēdināšanas uzņēmumos  13.10.2021. pārbaudīti 5 uzņēmumi, pārkāpumi netika konstatēti..20.10.2021.Apstiprinātā darba uzdevuma izpilde un izsaukumi .24.10.2021.Epidemioloģisko drošību prasību kontrole Tirdzniecības vietās, pārbaudītas 4 tirdzniecības vietas, pārkāpumi netika konstatēti.28.10.2021. Epidemioloģisko drošību prasību kontrole Tirdzniecības vietās, pārbaudītas 4 tirdzniecības vietas, pārkāpumi netika konstatēti. Mājsēdes kontrole apturēti 11 transportlīdzekļi, pārbaudītas 8 personas, pārkāpumi netika konstatēti.</t>
  </si>
  <si>
    <t>Epidemioloģisko drošību prasību kontrole Ēdināšanas uzņēmumos  13.10.2021. pārbaudīti 5 uzņēmumi, pārkāpumi netika konstatēti.  17.10.2021. pārbaudītas 5 tirdzniecības vietas, pārkāpumi netika konstatēti.21.10.2021. Apstiprinātā darba uzdevuma izpilde un izsaukumi.25.10.2021.Epidemioloģisko drošību prasību kontrole satiksmes autobusos, pārbaudīti 3 autobusi, pārkāpumi netika konstatēti.Apstiprinātā darba uzdevumu izpilde un izsaukumi. Mājsēdes kontrole-pārbaudītas 13 personas, apturēti 6 transportlīdzekļi, pārkāpumi netika konstatēti. 29.10.2021.Epidemioloģisko drošību prasību kontrole Tirdzniecības vietās, pārbaudītas 5 tirdzniecības vietas, pārkāpumi netika konstatēti.Epidemioloģisko drošību prasību kontrole satiksmes autobusos, pārbaudīti 4 satiksmes autobusi, pārkāpumi netika konstatēti.Mājsēdes kontrole -apturēti 11 transportlīdzekļi un pārbaudītas 13 personas, pārkāpumi netika konstatēti.</t>
  </si>
  <si>
    <t>17.</t>
  </si>
  <si>
    <t>Smiltenes Pašvaldības policija</t>
  </si>
  <si>
    <t>priekšniece</t>
  </si>
  <si>
    <t>Tirzniecību vietu pārbaude,sabiedriskā transporta pasažieru pārvadājumu kontrole</t>
  </si>
  <si>
    <t>Ģimenes konflikts</t>
  </si>
  <si>
    <t>Tirzniecību vietu pārbaude</t>
  </si>
  <si>
    <t>18.</t>
  </si>
  <si>
    <t xml:space="preserve"> Valmieras novada pašvaldības policija</t>
  </si>
  <si>
    <t>Piemaksa %, ko piemēro stundas algas likmei un nostrādāto stundu skaitam*</t>
  </si>
  <si>
    <t>Darbs klātienē Valmieras novada administratīvajā teritorijā  - darbinieks pienākumu pildīšanas atradās  tiešā saskarsmē ar klientiem (paskaidrojuma, iesnieguma pieņemšana, dzīvesvietas, objektu apsekošana, klientu nogādāšana patversmē, atskurbtuvē, dzīvesvietā un Valsts policijas iestādē u.c.</t>
  </si>
  <si>
    <t>19.</t>
  </si>
  <si>
    <t>20.</t>
  </si>
  <si>
    <t>vecakais inspektors</t>
  </si>
  <si>
    <t>21.</t>
  </si>
  <si>
    <t>22.</t>
  </si>
  <si>
    <t>Saimnieciskā nodrošinājuma inspektors</t>
  </si>
  <si>
    <t>23.</t>
  </si>
  <si>
    <t>24.</t>
  </si>
  <si>
    <t>25.</t>
  </si>
  <si>
    <t>26.</t>
  </si>
  <si>
    <t>27.</t>
  </si>
  <si>
    <t>28.</t>
  </si>
  <si>
    <t>29.</t>
  </si>
  <si>
    <t>30.</t>
  </si>
  <si>
    <t>31.</t>
  </si>
  <si>
    <t>32.</t>
  </si>
  <si>
    <t>*Valmieras novada pašvaldības domes 28.10.2021. lēmuma Nr.476 (protokols Nr.14, 45. §) “Par piemaksas noteikšanas kritērijiem un tās piešķiršanas kārtību Valmieras novada pašvaldības policijas darbiniekiem saistībā ar Covid-19 infekcijas slimības uzliesmojumu un tās seku novēršanas laikā” 3.1.punkts, kurš nosaka sekojošus amata pienākumus:   "3.1. darbs klātienē, kad darbinieka pienākumi ir kritiski svarīgi sabiedrībai, kā arī iestādes darbības nepārtrauktības nodrošināšanai, kad darbinieks pienākumu pildīšanas laikā ir tiešā saskarsmē ar klientiem vai citiem darbiniekiem, nonāk fiziskā kontaktā vai ilgstoši atrodas tuvāk par 2 metriem no klienta vai cita darbinieka vai vairāki darbinieki  pienākumus veic ilgstošā savstarpējā saskarsmē (tiek vērtēta atrašanās norādītajos apstākļos proporcionāli nostrādātam darba laikam) – līdz 30 % (pilns darba laiks minētajos apstākļos konkrētajā mēnesī veido 30 % piemaksu)"</t>
  </si>
  <si>
    <t xml:space="preserve"> Ventspils valstspilsētas pašvaldības iestāde "Ventspils Pašvaldības policija"</t>
  </si>
  <si>
    <t>Dežūru nodaļa</t>
  </si>
  <si>
    <t>Darbs klātienē paaugstināta riska un slodzes apstākļos ( iestādes darbības nepārtrauktības nodrošināšana 24 h režīmā, koordinējot un vadot patruļekipāžu darbu;  saskarsme-darbs ar trešajām personām, t.sk. iespējami inficētām personām:apmeklētājiem, pārkāpējiem, aizturētajām personām, ), darbs paaugstināta riska objektā</t>
  </si>
  <si>
    <t>Vecākā inspektore</t>
  </si>
  <si>
    <t>Darbs klātienē paaugstināta riska un slodzes apstākļos (saskarsme ar trešajām personām: bērniem likumpārkāpējiem un viņu pārstāvjiem, apsekojot dzīvesvietā, nepilngadīgo likumpārkāpumu prevencija)</t>
  </si>
  <si>
    <t>Inspektors-dežurants</t>
  </si>
  <si>
    <t>Inspektors-autovadītājs</t>
  </si>
  <si>
    <t>Darbs klātienē paaugstināta riska un slodzes apstākļos (saskarsme ar trešajām personām), sabiedriskās kārtības nodrošināšana (izsaukumi, saskarsme ar inficētām vai iespējami inficētām personām), noteikto ierobežojumu kontrole (objektu, personu kontrole, t.sk.iedzīvotāju pārvietošanās aizliegumu kontrole),   darbs paaugstināta riska objektos</t>
  </si>
  <si>
    <t>Ēkas dežurants</t>
  </si>
  <si>
    <t>Darbs klātienē paaugstināta riska un slodzes apstākļos (saskarsme ar trešajām personām)</t>
  </si>
  <si>
    <t>Procesuālās darbības, pakalpojuma sniegšanu vai pārrunu vedēja pienākums tiešā vai ilgstošā kontaktā ar pakalpojuma saņēmējiem vai procesa dalībniekiem (ilgāk par 10 minūtēm) - ( 5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(2 st.dienā )</t>
  </si>
  <si>
    <t>11.2.</t>
  </si>
  <si>
    <t>Procesuālās darbības, pakalpojuma sniegšanu vai pārrunu vedēja pienākums tiešā vai ilgstošā kontaktā ar pakalpojuma saņēmējiem vai procesa dalībniekiem (ilgāk par 10 minūtēm) - ( 3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(2 st.dienā )</t>
  </si>
  <si>
    <t>11.1.</t>
  </si>
  <si>
    <t>Iedzīv.dzīvesv.dekalrēšanas nod.</t>
  </si>
  <si>
    <t>2.1.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fakts.26.10.2021.MK 720 noteikumu kontrole Jēkabpils pilsētā VNR1503, pārbaudītas tirdzniecibas vietas VNR1495,1497,1499,1500,procesuālas darbības VNR40212, ziņojums Nr.41; 29.10.2021.28.10.2021.Epidemioloģisko ierobežojumu kontrole Jēkabpils reģionālās slimnīcas poliklīnikas reģistratūras telpās Stadiona iela 1, Jēkabpils , VNR 1521, MK 720 noteikumu kontrole Jēkabpils pilsētā, pārbaudītas 11 personas VNR1528,1530, Zibakcija-Epidemioloģiskās drošibas normu ievērošana sabiedriskajā transportā Jēkabpils pilsētā VNR1525, Ziņojums Nr.58</t>
  </si>
  <si>
    <r>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t>
    </r>
    <r>
      <rPr>
        <b/>
        <sz val="9"/>
        <rFont val="Times New Roman"/>
        <family val="1"/>
        <charset val="186"/>
      </rPr>
      <t>14.10.2021</t>
    </r>
    <r>
      <rPr>
        <sz val="9"/>
        <rFont val="Times New Roman"/>
        <family val="1"/>
        <charset val="186"/>
      </rPr>
      <t>.1) Procesuālās darbības AP 26049000236221 (lieciniece I.Ponomareva); Jēkabpils PPP Brīvības 45, Jēkabpils
2) Procesuālās darbības AP 26049000236221(pie AA saucamais J.Jaunzems) Jēkabpils PPP Brīvības 45, Jēkabpils VNR1366, ziņojums Nr.10;</t>
    </r>
    <r>
      <rPr>
        <b/>
        <sz val="9"/>
        <rFont val="Times New Roman"/>
        <family val="1"/>
        <charset val="186"/>
      </rPr>
      <t xml:space="preserve"> 19.10.2021</t>
    </r>
    <r>
      <rPr>
        <sz val="9"/>
        <rFont val="Times New Roman"/>
        <family val="1"/>
        <charset val="186"/>
      </rPr>
      <t xml:space="preserve">.Epidemioloģisko ierobežojumu pārbaude  tirdzniecības vietas (veikali):VNR1451,1450,1452,1453. Ziņojums Nr.22; </t>
    </r>
    <r>
      <rPr>
        <b/>
        <sz val="9"/>
        <rFont val="Times New Roman"/>
        <family val="1"/>
        <charset val="186"/>
      </rPr>
      <t>20.10.2021</t>
    </r>
    <r>
      <rPr>
        <sz val="9"/>
        <rFont val="Times New Roman"/>
        <family val="1"/>
        <charset val="186"/>
      </rPr>
      <t>.Epidemioloģisko ierobežojumu pārbaude  tirdzniecības vietas (veikali): VNR1455,1456,1457,1458,Ziņojums nr.23;</t>
    </r>
    <r>
      <rPr>
        <b/>
        <sz val="9"/>
        <rFont val="Times New Roman"/>
        <family val="1"/>
        <charset val="186"/>
      </rPr>
      <t xml:space="preserve"> 22.10.2021</t>
    </r>
    <r>
      <rPr>
        <sz val="9"/>
        <rFont val="Times New Roman"/>
        <family val="1"/>
        <charset val="186"/>
      </rPr>
      <t>.Uz iesnieguma pamata no dzīvokļa Madonas iela 12-25, Jēkabpils, Jēkabpils PPP atskurbšanai nogādāta persona VNR39668, MK 720 noteikumu kontrole Jēkabpils pilsētā no 20.00-5.00. Ziņojums Nr.32</t>
    </r>
    <r>
      <rPr>
        <b/>
        <sz val="9"/>
        <rFont val="Times New Roman"/>
        <family val="1"/>
        <charset val="186"/>
      </rPr>
      <t xml:space="preserve">.25.10.2021. </t>
    </r>
    <r>
      <rPr>
        <sz val="9"/>
        <rFont val="Times New Roman"/>
        <family val="1"/>
        <charset val="186"/>
      </rPr>
      <t xml:space="preserve">Zibakcija-Epidemioloģiskās drošibas normu ievērošana sabiedriskajā transportā Jēkabpils pilsētā VNR1490, ziņojums Nr.39; </t>
    </r>
    <r>
      <rPr>
        <b/>
        <sz val="9"/>
        <rFont val="Times New Roman"/>
        <family val="1"/>
        <charset val="186"/>
      </rPr>
      <t>27.10.2021.</t>
    </r>
    <r>
      <rPr>
        <sz val="9"/>
        <rFont val="Times New Roman"/>
        <family val="1"/>
        <charset val="186"/>
      </rPr>
      <t>Epidemioloģisko ierobežojumu pārbaude  tirdzniecības vietas (veikaliVNR 1504,1505,1506,1507, Ziņojums Nr.47,</t>
    </r>
    <r>
      <rPr>
        <b/>
        <sz val="9"/>
        <rFont val="Times New Roman"/>
        <family val="1"/>
        <charset val="186"/>
      </rPr>
      <t>29.10.2021</t>
    </r>
    <r>
      <rPr>
        <sz val="9"/>
        <rFont val="Times New Roman"/>
        <family val="1"/>
        <charset val="186"/>
      </rPr>
      <t>.28.10.2021.Epidemioloģisko ierobežojumu kontrole Jēkabpils reģionālās slimnīcas poliklīnikas reģistratūras telpās Stadiona iela 1, Jēkabpils ,Ziņojums Nr.49</t>
    </r>
  </si>
  <si>
    <r>
      <t xml:space="preserve">2.1.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t>
    </r>
    <r>
      <rPr>
        <b/>
        <sz val="9"/>
        <rFont val="Times New Roman"/>
        <family val="1"/>
        <charset val="186"/>
      </rPr>
      <t>13.10.2021</t>
    </r>
    <r>
      <rPr>
        <sz val="9"/>
        <rFont val="Times New Roman"/>
        <family val="1"/>
        <charset val="186"/>
      </rPr>
      <t xml:space="preserve">. Procesuālas darbības Nr.26049000005021;2604900005121 VNR.789, ziņojums Nr.8; </t>
    </r>
    <r>
      <rPr>
        <b/>
        <sz val="9"/>
        <rFont val="Times New Roman"/>
        <family val="1"/>
        <charset val="186"/>
      </rPr>
      <t>18.10.2021.</t>
    </r>
    <r>
      <rPr>
        <sz val="9"/>
        <rFont val="Times New Roman"/>
        <family val="1"/>
        <charset val="186"/>
      </rPr>
      <t xml:space="preserve"> Procesuālas darbības 26049000236321, ziņojums Nr.17;                                                                                           </t>
    </r>
    <r>
      <rPr>
        <b/>
        <sz val="9"/>
        <rFont val="Times New Roman"/>
        <family val="1"/>
        <charset val="186"/>
      </rPr>
      <t>20.10.2021.</t>
    </r>
    <r>
      <rPr>
        <sz val="9"/>
        <rFont val="Times New Roman"/>
        <family val="1"/>
        <charset val="186"/>
      </rPr>
      <t xml:space="preserve"> Tirdzniecības vietu pārbaude VNR 1455,1456,1457,1458. Ziņojums Nr.24.</t>
    </r>
  </si>
  <si>
    <r>
      <t xml:space="preserve">2.5.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t>
    </r>
    <r>
      <rPr>
        <b/>
        <sz val="9"/>
        <rFont val="Times New Roman"/>
        <family val="1"/>
        <charset val="186"/>
      </rPr>
      <t xml:space="preserve"> 19.10.2021.</t>
    </r>
    <r>
      <rPr>
        <sz val="9"/>
        <rFont val="Times New Roman"/>
        <family val="1"/>
        <charset val="186"/>
      </rPr>
      <t xml:space="preserve"> 15.20 – 16.10 Epidemioloģisko ierobežojumu pārbaude  tirdzniecības vietas VNR 1450;1451;1452;1453, ziņojums Nr.21</t>
    </r>
  </si>
  <si>
    <t>Kopā  piemaksai un DD VSAOI</t>
  </si>
  <si>
    <r>
      <t>Pašvaldību institūciju izdevumi (</t>
    </r>
    <r>
      <rPr>
        <b/>
        <i/>
        <sz val="12"/>
        <color theme="1"/>
        <rFont val="Times New Roman"/>
        <family val="1"/>
        <charset val="186"/>
      </rPr>
      <t>euro</t>
    </r>
    <r>
      <rPr>
        <b/>
        <sz val="12"/>
        <color theme="1"/>
        <rFont val="Times New Roman"/>
        <family val="1"/>
        <charset val="186"/>
      </rPr>
      <t>) pašvaldības policijas darbinieku piemaksām par darbu paaugstināta riska un slodzes apstākļos  ārkārtas sabiedrības veselības apdraudējumā saistībā ar “Covid-19” uzliesmojumu un seku novēršanu par laika periodu no 2021.gada 11.oktobra līdz 31.oktobrim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</si>
</sst>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0" x14ac:knownFonts="1">
    <font>
      <sz val="11"/>
      <color theme="1"/>
      <name val="Calibri"/>
      <family val="2"/>
      <charset val="186"/>
      <scheme val="minor"/>
    </font>
    <font>
      <b/>
      <sz val="12"/>
      <color theme="1"/>
      <name val="Times New Roman"/>
      <family val="1"/>
      <charset val="186"/>
    </font>
    <font>
      <b/>
      <i/>
      <sz val="12"/>
      <color theme="1"/>
      <name val="Times New Roman"/>
      <family val="1"/>
      <charset val="186"/>
    </font>
    <font>
      <sz val="10"/>
      <name val="Arial"/>
      <family val="2"/>
      <charset val="186"/>
    </font>
    <font>
      <sz val="11"/>
      <name val="Times New Roman"/>
      <family val="1"/>
      <charset val="186"/>
    </font>
    <font>
      <sz val="11"/>
      <color theme="1"/>
      <name val="Calibri"/>
      <family val="2"/>
      <charset val="186"/>
      <scheme val="minor"/>
    </font>
    <font>
      <b/>
      <sz val="11"/>
      <name val="Times New Roman"/>
      <family val="1"/>
      <charset val="186"/>
    </font>
    <font>
      <sz val="11"/>
      <color theme="1"/>
      <name val="Calibri"/>
      <family val="2"/>
      <scheme val="minor"/>
    </font>
    <font>
      <sz val="9"/>
      <name val="Times New Roman"/>
      <family val="1"/>
      <charset val="186"/>
    </font>
    <font>
      <b/>
      <sz val="9"/>
      <name val="Times New Roman"/>
      <family val="1"/>
      <charset val="186"/>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39997558519241921"/>
        <bgColor indexed="64"/>
      </patternFill>
    </fill>
    <fill>
      <patternFill patternType="solid">
        <fgColor rgb="FFFFD966"/>
        <bgColor indexed="64"/>
      </patternFill>
    </fill>
    <fill>
      <patternFill patternType="solid">
        <fgColor rgb="FFFFFFFF"/>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6">
    <xf numFmtId="0" fontId="0" fillId="0" borderId="0"/>
    <xf numFmtId="0" fontId="3" fillId="0" borderId="0"/>
    <xf numFmtId="9" fontId="5" fillId="0" borderId="0" applyFont="0" applyFill="0" applyBorder="0" applyAlignment="0" applyProtection="0"/>
    <xf numFmtId="0" fontId="7" fillId="0" borderId="0"/>
    <xf numFmtId="0" fontId="5" fillId="0" borderId="0"/>
    <xf numFmtId="0" fontId="5" fillId="0" borderId="0"/>
  </cellStyleXfs>
  <cellXfs count="141">
    <xf numFmtId="0" fontId="0" fillId="0" borderId="0" xfId="0"/>
    <xf numFmtId="2" fontId="4" fillId="4" borderId="0" xfId="1" applyNumberFormat="1" applyFont="1" applyFill="1" applyAlignment="1">
      <alignment horizontal="right" vertical="top"/>
    </xf>
    <xf numFmtId="2" fontId="4" fillId="0" borderId="0" xfId="0" applyNumberFormat="1" applyFont="1" applyAlignment="1">
      <alignment horizontal="center" vertical="top"/>
    </xf>
    <xf numFmtId="2" fontId="6" fillId="0" borderId="1" xfId="0" applyNumberFormat="1" applyFont="1" applyBorder="1" applyAlignment="1">
      <alignment horizontal="center" vertical="center" wrapText="1"/>
    </xf>
    <xf numFmtId="2" fontId="6" fillId="5" borderId="1" xfId="0" applyNumberFormat="1" applyFont="1" applyFill="1" applyBorder="1" applyAlignment="1">
      <alignment horizontal="center" vertical="top" wrapText="1"/>
    </xf>
    <xf numFmtId="2" fontId="4" fillId="6" borderId="6" xfId="0" applyNumberFormat="1" applyFont="1" applyFill="1" applyBorder="1" applyAlignment="1">
      <alignment horizontal="center" vertical="top" wrapText="1"/>
    </xf>
    <xf numFmtId="9" fontId="4" fillId="0" borderId="1" xfId="2" applyFont="1" applyBorder="1" applyAlignment="1">
      <alignment horizontal="center" vertical="top"/>
    </xf>
    <xf numFmtId="9" fontId="6" fillId="6" borderId="1" xfId="2" applyFont="1" applyFill="1" applyBorder="1" applyAlignment="1">
      <alignment horizontal="center" vertical="top"/>
    </xf>
    <xf numFmtId="2" fontId="4" fillId="0" borderId="1" xfId="2" applyNumberFormat="1" applyFont="1" applyBorder="1" applyAlignment="1">
      <alignment horizontal="center" vertical="top"/>
    </xf>
    <xf numFmtId="2" fontId="4" fillId="2" borderId="1" xfId="0" applyNumberFormat="1" applyFont="1" applyFill="1" applyBorder="1" applyAlignment="1">
      <alignment horizontal="center" vertical="top"/>
    </xf>
    <xf numFmtId="2" fontId="6" fillId="6" borderId="1" xfId="0" applyNumberFormat="1" applyFont="1" applyFill="1" applyBorder="1" applyAlignment="1">
      <alignment horizontal="center" vertical="top"/>
    </xf>
    <xf numFmtId="2" fontId="4" fillId="5" borderId="1" xfId="0" applyNumberFormat="1" applyFont="1" applyFill="1" applyBorder="1" applyAlignment="1">
      <alignment horizontal="center" vertical="top"/>
    </xf>
    <xf numFmtId="2" fontId="4" fillId="2" borderId="6" xfId="0" applyNumberFormat="1" applyFont="1" applyFill="1" applyBorder="1" applyAlignment="1">
      <alignment horizontal="center" vertical="top"/>
    </xf>
    <xf numFmtId="0" fontId="6" fillId="5" borderId="1" xfId="0" applyFont="1" applyFill="1" applyBorder="1" applyAlignment="1">
      <alignment vertical="top"/>
    </xf>
    <xf numFmtId="2" fontId="4" fillId="0" borderId="1" xfId="0" applyNumberFormat="1" applyFont="1" applyBorder="1" applyAlignment="1">
      <alignment horizontal="center" vertical="top"/>
    </xf>
    <xf numFmtId="0" fontId="4" fillId="0" borderId="1" xfId="0" applyFont="1" applyBorder="1" applyAlignment="1">
      <alignment horizontal="right" vertical="top"/>
    </xf>
    <xf numFmtId="2" fontId="4" fillId="6" borderId="1" xfId="0" applyNumberFormat="1" applyFont="1" applyFill="1" applyBorder="1" applyAlignment="1">
      <alignment horizontal="center" vertical="top" wrapText="1"/>
    </xf>
    <xf numFmtId="2" fontId="4" fillId="2" borderId="1" xfId="0" applyNumberFormat="1" applyFont="1" applyFill="1" applyBorder="1" applyAlignment="1">
      <alignment horizontal="center" vertical="top" wrapText="1"/>
    </xf>
    <xf numFmtId="2" fontId="6" fillId="2" borderId="1" xfId="0" applyNumberFormat="1" applyFont="1" applyFill="1" applyBorder="1" applyAlignment="1">
      <alignment horizontal="center" vertical="top"/>
    </xf>
    <xf numFmtId="9" fontId="4" fillId="0" borderId="1" xfId="2" applyFont="1" applyFill="1" applyBorder="1"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1" fontId="4" fillId="0" borderId="0" xfId="0" applyNumberFormat="1" applyFont="1" applyAlignment="1">
      <alignment horizontal="center" vertical="top"/>
    </xf>
    <xf numFmtId="0" fontId="8" fillId="0" borderId="0" xfId="0" applyFont="1" applyAlignment="1">
      <alignment horizontal="left" vertical="top"/>
    </xf>
    <xf numFmtId="0" fontId="4" fillId="0" borderId="0" xfId="0" applyFont="1" applyAlignment="1">
      <alignment vertical="top" wrapText="1"/>
    </xf>
    <xf numFmtId="0" fontId="6" fillId="0" borderId="0" xfId="0" applyFont="1" applyAlignment="1">
      <alignment vertical="top"/>
    </xf>
    <xf numFmtId="2" fontId="6" fillId="3" borderId="1" xfId="0" applyNumberFormat="1" applyFont="1" applyFill="1" applyBorder="1" applyAlignment="1">
      <alignment horizontal="center" vertical="top"/>
    </xf>
    <xf numFmtId="1" fontId="4" fillId="2" borderId="1" xfId="0" applyNumberFormat="1" applyFont="1" applyFill="1" applyBorder="1" applyAlignment="1">
      <alignment horizontal="center" vertical="top"/>
    </xf>
    <xf numFmtId="0" fontId="8" fillId="2" borderId="1" xfId="0" applyFont="1" applyFill="1" applyBorder="1" applyAlignment="1">
      <alignment horizontal="left" vertical="top"/>
    </xf>
    <xf numFmtId="0" fontId="4" fillId="2" borderId="1" xfId="0" applyFont="1" applyFill="1" applyBorder="1" applyAlignment="1">
      <alignment vertical="top" wrapText="1"/>
    </xf>
    <xf numFmtId="0" fontId="6" fillId="0" borderId="1" xfId="0" applyFont="1" applyBorder="1" applyAlignment="1">
      <alignment vertical="top"/>
    </xf>
    <xf numFmtId="2" fontId="4" fillId="0" borderId="1" xfId="0" applyNumberFormat="1" applyFont="1" applyBorder="1" applyAlignment="1">
      <alignment horizontal="right" vertical="top"/>
    </xf>
    <xf numFmtId="0" fontId="4" fillId="0" borderId="1" xfId="0" applyFont="1" applyBorder="1" applyAlignment="1">
      <alignment horizontal="center" vertical="top"/>
    </xf>
    <xf numFmtId="0" fontId="8" fillId="2" borderId="1" xfId="0" applyFont="1" applyFill="1" applyBorder="1" applyAlignment="1">
      <alignment horizontal="left" vertical="top" wrapText="1"/>
    </xf>
    <xf numFmtId="0" fontId="4" fillId="0" borderId="1" xfId="0" applyFont="1" applyBorder="1" applyAlignment="1">
      <alignment vertical="top"/>
    </xf>
    <xf numFmtId="1" fontId="4" fillId="4" borderId="1" xfId="0" applyNumberFormat="1" applyFont="1" applyFill="1" applyBorder="1" applyAlignment="1">
      <alignment horizontal="center" vertical="top"/>
    </xf>
    <xf numFmtId="164" fontId="4" fillId="0" borderId="1" xfId="0" applyNumberFormat="1" applyFont="1" applyBorder="1" applyAlignment="1">
      <alignment horizontal="center" vertical="top"/>
    </xf>
    <xf numFmtId="0" fontId="4" fillId="0" borderId="1" xfId="0" applyNumberFormat="1" applyFont="1" applyBorder="1" applyAlignment="1">
      <alignment horizontal="center" vertical="top"/>
    </xf>
    <xf numFmtId="0" fontId="6" fillId="6" borderId="1" xfId="0" applyFont="1" applyFill="1" applyBorder="1" applyAlignment="1">
      <alignment vertical="top"/>
    </xf>
    <xf numFmtId="0" fontId="6" fillId="6" borderId="1" xfId="0" applyFont="1" applyFill="1" applyBorder="1" applyAlignment="1">
      <alignment horizontal="center" vertical="top"/>
    </xf>
    <xf numFmtId="1" fontId="6" fillId="6" borderId="1" xfId="0" applyNumberFormat="1" applyFont="1" applyFill="1" applyBorder="1" applyAlignment="1">
      <alignment horizontal="center" vertical="top"/>
    </xf>
    <xf numFmtId="0" fontId="6" fillId="3" borderId="1" xfId="0" applyFont="1" applyFill="1" applyBorder="1" applyAlignment="1">
      <alignment horizontal="right" vertical="top"/>
    </xf>
    <xf numFmtId="0" fontId="6" fillId="3" borderId="1" xfId="0" applyFont="1" applyFill="1" applyBorder="1" applyAlignment="1">
      <alignment horizontal="center" vertical="top"/>
    </xf>
    <xf numFmtId="0" fontId="4" fillId="0" borderId="1" xfId="0" applyNumberFormat="1" applyFont="1" applyFill="1" applyBorder="1" applyAlignment="1">
      <alignment horizontal="right" vertical="top"/>
    </xf>
    <xf numFmtId="0" fontId="4" fillId="0" borderId="1" xfId="0" applyFont="1" applyFill="1" applyBorder="1" applyAlignment="1">
      <alignment horizontal="center" vertical="top"/>
    </xf>
    <xf numFmtId="2" fontId="4" fillId="0" borderId="1" xfId="0" applyNumberFormat="1" applyFont="1" applyFill="1" applyBorder="1" applyAlignment="1">
      <alignment horizontal="center" vertical="top"/>
    </xf>
    <xf numFmtId="0" fontId="8" fillId="0" borderId="1" xfId="0" applyFont="1" applyBorder="1" applyAlignment="1">
      <alignment vertical="top" wrapText="1"/>
    </xf>
    <xf numFmtId="0" fontId="4" fillId="0" borderId="1" xfId="0" applyFont="1" applyFill="1" applyBorder="1" applyAlignment="1">
      <alignment vertical="top" wrapText="1"/>
    </xf>
    <xf numFmtId="0" fontId="4" fillId="0" borderId="1" xfId="0" applyFont="1" applyFill="1" applyBorder="1" applyAlignment="1">
      <alignment horizontal="right" vertical="top"/>
    </xf>
    <xf numFmtId="0" fontId="4" fillId="0" borderId="0" xfId="0" applyFont="1" applyFill="1" applyAlignment="1">
      <alignment horizontal="center" vertical="top"/>
    </xf>
    <xf numFmtId="1" fontId="4" fillId="0" borderId="1" xfId="0" applyNumberFormat="1" applyFont="1" applyFill="1" applyBorder="1" applyAlignment="1">
      <alignment horizontal="center" vertical="top"/>
    </xf>
    <xf numFmtId="0" fontId="9" fillId="6" borderId="1" xfId="0" applyFont="1" applyFill="1" applyBorder="1" applyAlignment="1">
      <alignment horizontal="left" vertical="top"/>
    </xf>
    <xf numFmtId="0" fontId="4" fillId="5" borderId="1" xfId="0" applyFont="1" applyFill="1" applyBorder="1" applyAlignment="1">
      <alignment vertical="top" wrapText="1"/>
    </xf>
    <xf numFmtId="0" fontId="4" fillId="5" borderId="1" xfId="0" applyFont="1" applyFill="1" applyBorder="1" applyAlignment="1">
      <alignment vertical="top"/>
    </xf>
    <xf numFmtId="1" fontId="6" fillId="2" borderId="1" xfId="0" applyNumberFormat="1" applyFont="1" applyFill="1" applyBorder="1" applyAlignment="1">
      <alignment horizontal="center" vertical="top"/>
    </xf>
    <xf numFmtId="0" fontId="9" fillId="2" borderId="1" xfId="0" applyFont="1" applyFill="1" applyBorder="1" applyAlignment="1">
      <alignment horizontal="left" vertical="top"/>
    </xf>
    <xf numFmtId="0" fontId="6" fillId="2" borderId="1" xfId="0" applyFont="1" applyFill="1" applyBorder="1" applyAlignment="1">
      <alignment horizontal="center" vertical="top" wrapText="1"/>
    </xf>
    <xf numFmtId="0" fontId="4" fillId="2" borderId="1" xfId="0" applyFont="1" applyFill="1" applyBorder="1" applyAlignment="1">
      <alignment horizontal="center" vertical="top"/>
    </xf>
    <xf numFmtId="0" fontId="4" fillId="0" borderId="1" xfId="0" applyFont="1" applyBorder="1" applyAlignment="1">
      <alignment vertical="top" wrapText="1"/>
    </xf>
    <xf numFmtId="1" fontId="4" fillId="0" borderId="1" xfId="0" applyNumberFormat="1" applyFont="1" applyBorder="1" applyAlignment="1">
      <alignment horizontal="center" vertical="top"/>
    </xf>
    <xf numFmtId="0" fontId="8" fillId="0" borderId="1" xfId="0" applyFont="1" applyBorder="1" applyAlignment="1">
      <alignment horizontal="left" vertical="top"/>
    </xf>
    <xf numFmtId="0" fontId="6" fillId="0" borderId="6" xfId="0" applyFont="1" applyBorder="1" applyAlignment="1">
      <alignment vertical="top"/>
    </xf>
    <xf numFmtId="0" fontId="8" fillId="0" borderId="1" xfId="0" applyFont="1" applyBorder="1" applyAlignment="1">
      <alignment horizontal="left" vertical="top" wrapText="1"/>
    </xf>
    <xf numFmtId="0" fontId="4" fillId="0" borderId="1" xfId="0" applyFont="1" applyBorder="1" applyAlignment="1">
      <alignment horizontal="center" vertical="top" wrapText="1"/>
    </xf>
    <xf numFmtId="2" fontId="4" fillId="0" borderId="1" xfId="0" applyNumberFormat="1" applyFont="1" applyBorder="1" applyAlignment="1">
      <alignment horizontal="center" vertical="top" wrapText="1"/>
    </xf>
    <xf numFmtId="1" fontId="4" fillId="0" borderId="1" xfId="0" applyNumberFormat="1" applyFont="1" applyBorder="1" applyAlignment="1">
      <alignment horizontal="center" vertical="top" wrapText="1"/>
    </xf>
    <xf numFmtId="2" fontId="4" fillId="4" borderId="1" xfId="0" applyNumberFormat="1" applyFont="1" applyFill="1" applyBorder="1" applyAlignment="1">
      <alignment horizontal="center" vertical="top"/>
    </xf>
    <xf numFmtId="0" fontId="4" fillId="4" borderId="1" xfId="0" applyFont="1" applyFill="1" applyBorder="1" applyAlignment="1">
      <alignment horizontal="center" vertical="top"/>
    </xf>
    <xf numFmtId="0" fontId="4" fillId="2" borderId="1" xfId="0" applyFont="1" applyFill="1" applyBorder="1" applyAlignment="1">
      <alignment horizontal="center" vertical="top" wrapText="1"/>
    </xf>
    <xf numFmtId="0" fontId="8" fillId="0" borderId="0" xfId="0" applyFont="1" applyAlignment="1">
      <alignment horizontal="left" vertical="top" wrapText="1"/>
    </xf>
    <xf numFmtId="2" fontId="6" fillId="3" borderId="1" xfId="0" applyNumberFormat="1" applyFont="1" applyFill="1" applyBorder="1" applyAlignment="1">
      <alignment horizontal="right" vertical="top"/>
    </xf>
    <xf numFmtId="1" fontId="4" fillId="7" borderId="1" xfId="0" applyNumberFormat="1" applyFont="1" applyFill="1" applyBorder="1" applyAlignment="1">
      <alignment horizontal="center" vertical="top" wrapText="1"/>
    </xf>
    <xf numFmtId="49" fontId="4" fillId="7" borderId="1" xfId="0" applyNumberFormat="1" applyFont="1" applyFill="1" applyBorder="1" applyAlignment="1">
      <alignment horizontal="left" vertical="top" wrapText="1"/>
    </xf>
    <xf numFmtId="2" fontId="4" fillId="7" borderId="1" xfId="0" applyNumberFormat="1" applyFont="1" applyFill="1" applyBorder="1" applyAlignment="1">
      <alignment horizontal="center" vertical="top" wrapText="1"/>
    </xf>
    <xf numFmtId="1" fontId="6" fillId="3" borderId="1" xfId="0" applyNumberFormat="1" applyFont="1" applyFill="1" applyBorder="1" applyAlignment="1">
      <alignment horizontal="center" vertical="top"/>
    </xf>
    <xf numFmtId="2" fontId="6" fillId="3" borderId="1" xfId="0" applyNumberFormat="1" applyFont="1" applyFill="1" applyBorder="1" applyAlignment="1">
      <alignment vertical="top"/>
    </xf>
    <xf numFmtId="2" fontId="6" fillId="0" borderId="1" xfId="0" applyNumberFormat="1" applyFont="1" applyBorder="1" applyAlignment="1">
      <alignment horizontal="right" vertical="top"/>
    </xf>
    <xf numFmtId="2" fontId="6" fillId="0" borderId="1" xfId="0" applyNumberFormat="1" applyFont="1" applyBorder="1" applyAlignment="1">
      <alignment horizontal="center" vertical="top"/>
    </xf>
    <xf numFmtId="1" fontId="6" fillId="0" borderId="1" xfId="0" applyNumberFormat="1" applyFont="1" applyBorder="1" applyAlignment="1">
      <alignment horizontal="center" vertical="top"/>
    </xf>
    <xf numFmtId="0" fontId="4" fillId="0" borderId="0" xfId="0" applyFont="1" applyBorder="1" applyAlignment="1">
      <alignment horizontal="right" vertical="top"/>
    </xf>
    <xf numFmtId="0" fontId="4" fillId="0" borderId="1" xfId="0" applyFont="1" applyBorder="1" applyAlignment="1">
      <alignment horizontal="left" vertical="top" wrapText="1"/>
    </xf>
    <xf numFmtId="0" fontId="6" fillId="5" borderId="2" xfId="0" applyFont="1" applyFill="1" applyBorder="1" applyAlignment="1">
      <alignment vertical="top"/>
    </xf>
    <xf numFmtId="0" fontId="6" fillId="5" borderId="1" xfId="0" applyFont="1" applyFill="1" applyBorder="1" applyAlignment="1">
      <alignment horizontal="center" vertical="top"/>
    </xf>
    <xf numFmtId="2" fontId="6" fillId="5" borderId="1" xfId="0" applyNumberFormat="1" applyFont="1" applyFill="1" applyBorder="1" applyAlignment="1">
      <alignment horizontal="center" vertical="top"/>
    </xf>
    <xf numFmtId="1" fontId="6" fillId="5" borderId="1" xfId="0" applyNumberFormat="1" applyFont="1" applyFill="1" applyBorder="1" applyAlignment="1">
      <alignment horizontal="center" vertical="top"/>
    </xf>
    <xf numFmtId="0" fontId="9" fillId="5" borderId="1" xfId="0" applyFont="1" applyFill="1" applyBorder="1" applyAlignment="1">
      <alignment horizontal="left" vertical="top"/>
    </xf>
    <xf numFmtId="0" fontId="6" fillId="5" borderId="1" xfId="0" applyFont="1" applyFill="1" applyBorder="1" applyAlignment="1">
      <alignment vertical="top" wrapText="1"/>
    </xf>
    <xf numFmtId="0" fontId="6" fillId="5" borderId="1" xfId="5" applyFont="1" applyFill="1" applyBorder="1" applyAlignment="1">
      <alignment vertical="top"/>
    </xf>
    <xf numFmtId="1" fontId="4" fillId="2" borderId="6" xfId="0" applyNumberFormat="1" applyFont="1" applyFill="1" applyBorder="1" applyAlignment="1">
      <alignment horizontal="center" vertical="top"/>
    </xf>
    <xf numFmtId="0" fontId="4" fillId="2" borderId="6" xfId="0" applyFont="1" applyFill="1" applyBorder="1" applyAlignment="1">
      <alignment vertical="top" wrapText="1"/>
    </xf>
    <xf numFmtId="0" fontId="4" fillId="2" borderId="1" xfId="0" applyFont="1" applyFill="1" applyBorder="1" applyAlignment="1">
      <alignment horizontal="left" vertical="top" wrapText="1"/>
    </xf>
    <xf numFmtId="2" fontId="4" fillId="0" borderId="1" xfId="0" applyNumberFormat="1" applyFont="1" applyBorder="1" applyAlignment="1">
      <alignment vertical="top"/>
    </xf>
    <xf numFmtId="0" fontId="4" fillId="5" borderId="1" xfId="0" applyFont="1" applyFill="1" applyBorder="1" applyAlignment="1">
      <alignment horizontal="center" vertical="top"/>
    </xf>
    <xf numFmtId="0" fontId="8" fillId="2" borderId="6" xfId="0" applyFont="1" applyFill="1" applyBorder="1" applyAlignment="1">
      <alignment horizontal="left" vertical="top" wrapText="1"/>
    </xf>
    <xf numFmtId="0" fontId="4" fillId="0" borderId="6" xfId="0" applyFont="1" applyBorder="1" applyAlignment="1">
      <alignment vertical="top" wrapText="1"/>
    </xf>
    <xf numFmtId="0" fontId="4" fillId="0" borderId="6" xfId="0" applyFont="1" applyBorder="1" applyAlignment="1">
      <alignment horizontal="center" vertical="top"/>
    </xf>
    <xf numFmtId="0" fontId="4" fillId="0" borderId="6" xfId="0" applyFont="1" applyBorder="1" applyAlignment="1">
      <alignment horizontal="right" vertical="top"/>
    </xf>
    <xf numFmtId="1" fontId="4" fillId="5" borderId="1" xfId="0" applyNumberFormat="1" applyFont="1" applyFill="1" applyBorder="1" applyAlignment="1">
      <alignment horizontal="center" vertical="top"/>
    </xf>
    <xf numFmtId="0" fontId="8" fillId="5" borderId="1" xfId="0" applyFont="1" applyFill="1" applyBorder="1" applyAlignment="1">
      <alignment horizontal="left" vertical="top"/>
    </xf>
    <xf numFmtId="0" fontId="4" fillId="0" borderId="6" xfId="0" applyFont="1" applyBorder="1" applyAlignment="1">
      <alignment vertical="top"/>
    </xf>
    <xf numFmtId="2" fontId="6" fillId="4" borderId="1" xfId="0" applyNumberFormat="1" applyFont="1" applyFill="1" applyBorder="1" applyAlignment="1">
      <alignment vertical="top"/>
    </xf>
    <xf numFmtId="2" fontId="6" fillId="4" borderId="1" xfId="0" applyNumberFormat="1" applyFont="1" applyFill="1" applyBorder="1" applyAlignment="1">
      <alignment horizontal="center" vertical="top"/>
    </xf>
    <xf numFmtId="0" fontId="8" fillId="4" borderId="1" xfId="0" applyFont="1" applyFill="1" applyBorder="1" applyAlignment="1">
      <alignment horizontal="left" vertical="top" wrapText="1"/>
    </xf>
    <xf numFmtId="2" fontId="4" fillId="4" borderId="1" xfId="0" applyNumberFormat="1" applyFont="1" applyFill="1" applyBorder="1" applyAlignment="1">
      <alignment vertical="top"/>
    </xf>
    <xf numFmtId="0" fontId="4" fillId="4" borderId="1" xfId="0" applyFont="1" applyFill="1" applyBorder="1" applyAlignment="1">
      <alignment vertical="top" wrapText="1"/>
    </xf>
    <xf numFmtId="0" fontId="4" fillId="4" borderId="1" xfId="0" applyFont="1" applyFill="1" applyBorder="1" applyAlignment="1">
      <alignment vertical="top"/>
    </xf>
    <xf numFmtId="1" fontId="4" fillId="0" borderId="1" xfId="0" quotePrefix="1" applyNumberFormat="1" applyFont="1" applyBorder="1" applyAlignment="1">
      <alignment horizontal="center" vertical="top"/>
    </xf>
    <xf numFmtId="0" fontId="6" fillId="6" borderId="6" xfId="0" applyFont="1" applyFill="1" applyBorder="1" applyAlignment="1">
      <alignment vertical="top"/>
    </xf>
    <xf numFmtId="0" fontId="6" fillId="6" borderId="6" xfId="0" applyFont="1" applyFill="1" applyBorder="1" applyAlignment="1">
      <alignment horizontal="center" vertical="top"/>
    </xf>
    <xf numFmtId="2" fontId="6" fillId="6" borderId="6" xfId="0" applyNumberFormat="1" applyFont="1" applyFill="1" applyBorder="1" applyAlignment="1">
      <alignment horizontal="center" vertical="top"/>
    </xf>
    <xf numFmtId="1" fontId="6" fillId="6" borderId="6" xfId="0" applyNumberFormat="1" applyFont="1" applyFill="1" applyBorder="1" applyAlignment="1">
      <alignment horizontal="center" vertical="top"/>
    </xf>
    <xf numFmtId="0" fontId="9" fillId="6" borderId="6" xfId="0" applyFont="1" applyFill="1" applyBorder="1" applyAlignment="1">
      <alignment horizontal="left" vertical="top"/>
    </xf>
    <xf numFmtId="0" fontId="4" fillId="5" borderId="6" xfId="0" applyFont="1" applyFill="1" applyBorder="1" applyAlignment="1">
      <alignment vertical="top" wrapText="1"/>
    </xf>
    <xf numFmtId="0" fontId="6" fillId="5" borderId="6" xfId="0" applyFont="1" applyFill="1" applyBorder="1" applyAlignment="1">
      <alignment vertical="top"/>
    </xf>
    <xf numFmtId="0" fontId="6" fillId="5" borderId="1" xfId="0" applyFont="1" applyFill="1" applyBorder="1" applyAlignment="1">
      <alignment horizontal="center" vertical="top" wrapText="1"/>
    </xf>
    <xf numFmtId="1" fontId="6" fillId="5" borderId="1" xfId="0" applyNumberFormat="1" applyFont="1" applyFill="1" applyBorder="1" applyAlignment="1">
      <alignment horizontal="center" vertical="top" wrapText="1"/>
    </xf>
    <xf numFmtId="0" fontId="9" fillId="5" borderId="1" xfId="0" applyFont="1" applyFill="1" applyBorder="1" applyAlignment="1">
      <alignment horizontal="left" vertical="top" wrapText="1"/>
    </xf>
    <xf numFmtId="0" fontId="6" fillId="5" borderId="1" xfId="0" applyFont="1" applyFill="1" applyBorder="1" applyAlignment="1">
      <alignment horizontal="left" vertical="top"/>
    </xf>
    <xf numFmtId="4" fontId="6" fillId="3" borderId="1" xfId="4" applyNumberFormat="1" applyFont="1" applyFill="1" applyBorder="1" applyAlignment="1">
      <alignment horizontal="right" vertical="top" wrapText="1"/>
    </xf>
    <xf numFmtId="0" fontId="6" fillId="0" borderId="1"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6" fillId="0" borderId="1" xfId="0" applyFont="1" applyBorder="1" applyAlignment="1">
      <alignment vertical="center"/>
    </xf>
    <xf numFmtId="0" fontId="6" fillId="0" borderId="1" xfId="0" applyFont="1" applyBorder="1" applyAlignment="1">
      <alignment horizontal="center" vertical="center"/>
    </xf>
    <xf numFmtId="0" fontId="4" fillId="6" borderId="6" xfId="0" applyFont="1" applyFill="1" applyBorder="1" applyAlignment="1">
      <alignment vertical="top" wrapText="1"/>
    </xf>
    <xf numFmtId="0" fontId="8" fillId="2" borderId="5" xfId="0" applyFont="1" applyFill="1" applyBorder="1" applyAlignment="1">
      <alignment horizontal="left" vertical="top" wrapText="1"/>
    </xf>
    <xf numFmtId="0" fontId="8" fillId="2" borderId="7" xfId="0" applyFont="1" applyFill="1" applyBorder="1" applyAlignment="1">
      <alignment horizontal="left" vertical="top"/>
    </xf>
    <xf numFmtId="0" fontId="8" fillId="2" borderId="6" xfId="0" applyFont="1" applyFill="1" applyBorder="1" applyAlignment="1">
      <alignment horizontal="left" vertical="top"/>
    </xf>
    <xf numFmtId="0" fontId="8" fillId="0" borderId="5" xfId="0" applyFont="1" applyBorder="1" applyAlignment="1">
      <alignment horizontal="left" vertical="top" wrapText="1"/>
    </xf>
    <xf numFmtId="0" fontId="8" fillId="0" borderId="7" xfId="0" applyFont="1" applyBorder="1" applyAlignment="1">
      <alignment horizontal="left" vertical="top" wrapText="1"/>
    </xf>
    <xf numFmtId="0" fontId="8" fillId="0" borderId="6" xfId="0" applyFont="1" applyBorder="1" applyAlignment="1">
      <alignment horizontal="left" vertical="top" wrapText="1"/>
    </xf>
    <xf numFmtId="0" fontId="4" fillId="0" borderId="8" xfId="0" applyFont="1" applyBorder="1" applyAlignment="1">
      <alignment horizontal="left" vertical="top" wrapText="1"/>
    </xf>
    <xf numFmtId="0" fontId="6" fillId="5" borderId="2" xfId="0" applyFont="1" applyFill="1" applyBorder="1" applyAlignment="1">
      <alignment horizontal="left" vertical="top"/>
    </xf>
    <xf numFmtId="0" fontId="6" fillId="5" borderId="3" xfId="0" applyFont="1" applyFill="1" applyBorder="1" applyAlignment="1">
      <alignment horizontal="left" vertical="top"/>
    </xf>
    <xf numFmtId="0" fontId="6" fillId="5" borderId="4" xfId="0" applyFont="1" applyFill="1" applyBorder="1" applyAlignment="1">
      <alignment horizontal="left" vertical="top"/>
    </xf>
    <xf numFmtId="0" fontId="1" fillId="0" borderId="0" xfId="0" applyFont="1" applyAlignment="1">
      <alignment horizontal="center" vertical="top" wrapText="1"/>
    </xf>
    <xf numFmtId="2" fontId="6" fillId="3" borderId="2" xfId="3" applyNumberFormat="1" applyFont="1" applyFill="1" applyBorder="1" applyAlignment="1">
      <alignment horizontal="right" vertical="top" wrapText="1"/>
    </xf>
    <xf numFmtId="2" fontId="6" fillId="3" borderId="3" xfId="3" applyNumberFormat="1" applyFont="1" applyFill="1" applyBorder="1" applyAlignment="1">
      <alignment horizontal="right" vertical="top" wrapText="1"/>
    </xf>
    <xf numFmtId="2" fontId="6" fillId="3" borderId="4" xfId="3" applyNumberFormat="1" applyFont="1" applyFill="1" applyBorder="1" applyAlignment="1">
      <alignment horizontal="right" vertical="top" wrapText="1"/>
    </xf>
    <xf numFmtId="0" fontId="6" fillId="0" borderId="2" xfId="0" applyFont="1" applyBorder="1" applyAlignment="1">
      <alignment horizontal="right" vertical="top"/>
    </xf>
    <xf numFmtId="0" fontId="6" fillId="0" borderId="3" xfId="0" applyFont="1" applyBorder="1" applyAlignment="1">
      <alignment horizontal="right" vertical="top"/>
    </xf>
    <xf numFmtId="0" fontId="6" fillId="0" borderId="4" xfId="0" applyFont="1" applyBorder="1" applyAlignment="1">
      <alignment horizontal="right" vertical="top"/>
    </xf>
  </cellXfs>
  <cellStyles count="6">
    <cellStyle name="Normal" xfId="0" builtinId="0"/>
    <cellStyle name="Normal 2" xfId="3"/>
    <cellStyle name="Normal 4 3" xfId="1"/>
    <cellStyle name="Normal 5" xfId="4"/>
    <cellStyle name="Normal 6" xfId="5"/>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77"/>
  <sheetViews>
    <sheetView tabSelected="1" zoomScale="98" zoomScaleNormal="98" workbookViewId="0">
      <selection activeCell="P12" sqref="P12"/>
    </sheetView>
  </sheetViews>
  <sheetFormatPr defaultColWidth="8.88671875" defaultRowHeight="13.8" x14ac:dyDescent="0.3"/>
  <cols>
    <col min="1" max="1" width="5.33203125" style="25" bestFit="1" customWidth="1"/>
    <col min="2" max="2" width="6" style="20" customWidth="1"/>
    <col min="3" max="3" width="22.5546875" style="20" customWidth="1"/>
    <col min="4" max="4" width="18.21875" style="24" customWidth="1"/>
    <col min="5" max="5" width="30.6640625" style="23" customWidth="1"/>
    <col min="6" max="6" width="12" style="22" customWidth="1"/>
    <col min="7" max="7" width="8.44140625" style="2" customWidth="1"/>
    <col min="8" max="8" width="14.33203125" style="2" customWidth="1"/>
    <col min="9" max="9" width="11" style="21" customWidth="1"/>
    <col min="10" max="10" width="12.5546875" style="20" customWidth="1"/>
    <col min="11" max="11" width="10.88671875" style="20" customWidth="1"/>
    <col min="12" max="12" width="12.109375" style="20" customWidth="1"/>
    <col min="13" max="16384" width="8.88671875" style="20"/>
  </cols>
  <sheetData>
    <row r="1" spans="1:12" x14ac:dyDescent="0.3">
      <c r="L1" s="1" t="s">
        <v>12</v>
      </c>
    </row>
    <row r="2" spans="1:12" x14ac:dyDescent="0.3">
      <c r="L2" s="1" t="s">
        <v>13</v>
      </c>
    </row>
    <row r="3" spans="1:12" x14ac:dyDescent="0.3">
      <c r="L3" s="1" t="s">
        <v>14</v>
      </c>
    </row>
    <row r="4" spans="1:12" x14ac:dyDescent="0.3">
      <c r="L4" s="1" t="s">
        <v>15</v>
      </c>
    </row>
    <row r="5" spans="1:12" x14ac:dyDescent="0.3">
      <c r="L5" s="1"/>
    </row>
    <row r="6" spans="1:12" ht="36.6" customHeight="1" x14ac:dyDescent="0.3">
      <c r="A6" s="134" t="s">
        <v>243</v>
      </c>
      <c r="B6" s="134"/>
      <c r="C6" s="134"/>
      <c r="D6" s="134"/>
      <c r="E6" s="134"/>
      <c r="F6" s="134"/>
      <c r="G6" s="134"/>
      <c r="H6" s="134"/>
      <c r="I6" s="134"/>
      <c r="J6" s="134"/>
      <c r="K6" s="134"/>
      <c r="L6" s="134"/>
    </row>
    <row r="8" spans="1:12" ht="96.6" x14ac:dyDescent="0.3">
      <c r="B8" s="122" t="s">
        <v>0</v>
      </c>
      <c r="C8" s="121" t="s">
        <v>1</v>
      </c>
      <c r="D8" s="119" t="s">
        <v>2</v>
      </c>
      <c r="E8" s="119" t="s">
        <v>16</v>
      </c>
      <c r="F8" s="120" t="s">
        <v>3</v>
      </c>
      <c r="G8" s="3" t="s">
        <v>4</v>
      </c>
      <c r="H8" s="3" t="s">
        <v>17</v>
      </c>
      <c r="I8" s="119" t="s">
        <v>5</v>
      </c>
      <c r="J8" s="119" t="s">
        <v>6</v>
      </c>
      <c r="K8" s="119" t="s">
        <v>7</v>
      </c>
      <c r="L8" s="119" t="s">
        <v>242</v>
      </c>
    </row>
    <row r="9" spans="1:12" ht="13.8" customHeight="1" x14ac:dyDescent="0.3">
      <c r="B9" s="135" t="s">
        <v>11</v>
      </c>
      <c r="C9" s="136"/>
      <c r="D9" s="136"/>
      <c r="E9" s="136"/>
      <c r="F9" s="136"/>
      <c r="G9" s="136"/>
      <c r="H9" s="137"/>
      <c r="I9" s="118">
        <f>I302+I40+I44+I54+I58+I63+I73+I186+I203+I233+I268+I308+I310+I351+I360+I375+I387+I421+I477</f>
        <v>75635.960000000006</v>
      </c>
      <c r="J9" s="118">
        <f>J302+J40+J44+J54+J58+J63+J73+J186+J203+J233+J268+J308+J310+J351+J360+J375+J387+J421+J477</f>
        <v>176234.02095572941</v>
      </c>
      <c r="K9" s="118">
        <f>K302+K40+K44+K54+K58+K63+K73+K186+K203+K233+K268+K308+K310+K351+K360+K375+K387+K421+K477</f>
        <v>41525.329245140543</v>
      </c>
      <c r="L9" s="118">
        <f>ROUND(L302+L40+L44+L54+L58+L63+L73+L186+L203+L233+L268+L308+L310+L351+L360+L375+L387+L421+L477,2)</f>
        <v>217759.33</v>
      </c>
    </row>
    <row r="10" spans="1:12" x14ac:dyDescent="0.3">
      <c r="A10" s="13" t="s">
        <v>18</v>
      </c>
      <c r="B10" s="117" t="s">
        <v>19</v>
      </c>
      <c r="C10" s="13"/>
      <c r="D10" s="114"/>
      <c r="E10" s="116"/>
      <c r="F10" s="115"/>
      <c r="G10" s="4"/>
      <c r="H10" s="4"/>
      <c r="I10" s="114"/>
      <c r="J10" s="114"/>
      <c r="K10" s="114"/>
      <c r="L10" s="114"/>
    </row>
    <row r="11" spans="1:12" x14ac:dyDescent="0.3">
      <c r="A11" s="13" t="s">
        <v>20</v>
      </c>
      <c r="B11" s="113" t="s">
        <v>21</v>
      </c>
      <c r="C11" s="113"/>
      <c r="D11" s="112"/>
      <c r="E11" s="111"/>
      <c r="F11" s="110"/>
      <c r="G11" s="109"/>
      <c r="H11" s="5"/>
      <c r="I11" s="108"/>
      <c r="J11" s="123"/>
      <c r="K11" s="107"/>
      <c r="L11" s="107"/>
    </row>
    <row r="12" spans="1:12" ht="145.80000000000001" customHeight="1" x14ac:dyDescent="0.3">
      <c r="B12" s="105">
        <v>1</v>
      </c>
      <c r="C12" s="104" t="s">
        <v>22</v>
      </c>
      <c r="D12" s="58" t="s">
        <v>8</v>
      </c>
      <c r="E12" s="102" t="s">
        <v>23</v>
      </c>
      <c r="F12" s="59">
        <v>1166</v>
      </c>
      <c r="G12" s="66">
        <v>6.94</v>
      </c>
      <c r="H12" s="66">
        <f>G12*0.75</f>
        <v>5.2050000000000001</v>
      </c>
      <c r="I12" s="32">
        <v>37.5</v>
      </c>
      <c r="J12" s="103">
        <f>H12*I12</f>
        <v>195.1875</v>
      </c>
      <c r="K12" s="103">
        <f t="shared" ref="K12:K18" si="0">J12*0.2359</f>
        <v>46.044731249999998</v>
      </c>
      <c r="L12" s="103">
        <f t="shared" ref="L12:L22" si="1">J12+K12</f>
        <v>241.23223124999998</v>
      </c>
    </row>
    <row r="13" spans="1:12" ht="240" x14ac:dyDescent="0.3">
      <c r="B13" s="105">
        <v>2</v>
      </c>
      <c r="C13" s="104" t="s">
        <v>22</v>
      </c>
      <c r="D13" s="58" t="s">
        <v>8</v>
      </c>
      <c r="E13" s="102" t="s">
        <v>24</v>
      </c>
      <c r="F13" s="59">
        <v>1166</v>
      </c>
      <c r="G13" s="66">
        <v>6.94</v>
      </c>
      <c r="H13" s="66">
        <f t="shared" ref="H13:H22" si="2">G13*0.75</f>
        <v>5.2050000000000001</v>
      </c>
      <c r="I13" s="32">
        <v>17</v>
      </c>
      <c r="J13" s="103">
        <f t="shared" ref="J13:J22" si="3">H13*I13</f>
        <v>88.484999999999999</v>
      </c>
      <c r="K13" s="103">
        <f t="shared" si="0"/>
        <v>20.873611499999999</v>
      </c>
      <c r="L13" s="103">
        <f t="shared" si="1"/>
        <v>109.35861149999999</v>
      </c>
    </row>
    <row r="14" spans="1:12" ht="192" x14ac:dyDescent="0.3">
      <c r="B14" s="105">
        <v>3</v>
      </c>
      <c r="C14" s="104" t="s">
        <v>22</v>
      </c>
      <c r="D14" s="58" t="s">
        <v>9</v>
      </c>
      <c r="E14" s="102" t="s">
        <v>25</v>
      </c>
      <c r="F14" s="59">
        <v>1035</v>
      </c>
      <c r="G14" s="66">
        <v>6.16</v>
      </c>
      <c r="H14" s="66">
        <f t="shared" si="2"/>
        <v>4.62</v>
      </c>
      <c r="I14" s="32">
        <v>19.5</v>
      </c>
      <c r="J14" s="103">
        <f t="shared" si="3"/>
        <v>90.09</v>
      </c>
      <c r="K14" s="103">
        <f t="shared" si="0"/>
        <v>21.252231000000002</v>
      </c>
      <c r="L14" s="103">
        <f t="shared" si="1"/>
        <v>111.342231</v>
      </c>
    </row>
    <row r="15" spans="1:12" ht="192" x14ac:dyDescent="0.3">
      <c r="B15" s="105">
        <v>4</v>
      </c>
      <c r="C15" s="104" t="s">
        <v>22</v>
      </c>
      <c r="D15" s="58" t="s">
        <v>8</v>
      </c>
      <c r="E15" s="102" t="s">
        <v>25</v>
      </c>
      <c r="F15" s="59">
        <v>1166</v>
      </c>
      <c r="G15" s="66">
        <v>6.94</v>
      </c>
      <c r="H15" s="66">
        <f t="shared" si="2"/>
        <v>5.2050000000000001</v>
      </c>
      <c r="I15" s="32">
        <v>10.5</v>
      </c>
      <c r="J15" s="103">
        <f t="shared" si="3"/>
        <v>54.652500000000003</v>
      </c>
      <c r="K15" s="103">
        <f t="shared" si="0"/>
        <v>12.892524750000002</v>
      </c>
      <c r="L15" s="103">
        <f t="shared" si="1"/>
        <v>67.54502475000001</v>
      </c>
    </row>
    <row r="16" spans="1:12" ht="240" x14ac:dyDescent="0.3">
      <c r="B16" s="105">
        <v>5</v>
      </c>
      <c r="C16" s="104" t="s">
        <v>22</v>
      </c>
      <c r="D16" s="58" t="s">
        <v>9</v>
      </c>
      <c r="E16" s="102" t="s">
        <v>24</v>
      </c>
      <c r="F16" s="59">
        <v>1035</v>
      </c>
      <c r="G16" s="66">
        <v>6.16</v>
      </c>
      <c r="H16" s="66">
        <f t="shared" si="2"/>
        <v>4.62</v>
      </c>
      <c r="I16" s="32">
        <v>18</v>
      </c>
      <c r="J16" s="103">
        <f t="shared" si="3"/>
        <v>83.16</v>
      </c>
      <c r="K16" s="103">
        <f t="shared" si="0"/>
        <v>19.617443999999999</v>
      </c>
      <c r="L16" s="103">
        <f t="shared" si="1"/>
        <v>102.777444</v>
      </c>
    </row>
    <row r="17" spans="1:12" ht="192" x14ac:dyDescent="0.3">
      <c r="B17" s="105">
        <v>6</v>
      </c>
      <c r="C17" s="104" t="s">
        <v>22</v>
      </c>
      <c r="D17" s="58" t="s">
        <v>8</v>
      </c>
      <c r="E17" s="102" t="s">
        <v>25</v>
      </c>
      <c r="F17" s="59">
        <v>1166</v>
      </c>
      <c r="G17" s="66">
        <v>6.94</v>
      </c>
      <c r="H17" s="66">
        <f t="shared" si="2"/>
        <v>5.2050000000000001</v>
      </c>
      <c r="I17" s="32">
        <v>29.1</v>
      </c>
      <c r="J17" s="103">
        <f t="shared" si="3"/>
        <v>151.46550000000002</v>
      </c>
      <c r="K17" s="103">
        <f t="shared" si="0"/>
        <v>35.730711450000001</v>
      </c>
      <c r="L17" s="103">
        <f t="shared" si="1"/>
        <v>187.19621145000002</v>
      </c>
    </row>
    <row r="18" spans="1:12" ht="192" x14ac:dyDescent="0.3">
      <c r="B18" s="105">
        <v>7</v>
      </c>
      <c r="C18" s="104" t="s">
        <v>22</v>
      </c>
      <c r="D18" s="58" t="s">
        <v>9</v>
      </c>
      <c r="E18" s="102" t="s">
        <v>26</v>
      </c>
      <c r="F18" s="59">
        <v>1035</v>
      </c>
      <c r="G18" s="66">
        <v>6.16</v>
      </c>
      <c r="H18" s="66">
        <f t="shared" si="2"/>
        <v>4.62</v>
      </c>
      <c r="I18" s="32">
        <v>22.4</v>
      </c>
      <c r="J18" s="103">
        <f t="shared" si="3"/>
        <v>103.488</v>
      </c>
      <c r="K18" s="103">
        <f t="shared" si="0"/>
        <v>24.412819200000001</v>
      </c>
      <c r="L18" s="103">
        <f t="shared" si="1"/>
        <v>127.9008192</v>
      </c>
    </row>
    <row r="19" spans="1:12" ht="108" x14ac:dyDescent="0.3">
      <c r="B19" s="105">
        <v>8</v>
      </c>
      <c r="C19" s="104" t="s">
        <v>22</v>
      </c>
      <c r="D19" s="58" t="s">
        <v>9</v>
      </c>
      <c r="E19" s="102" t="s">
        <v>27</v>
      </c>
      <c r="F19" s="59">
        <v>1035</v>
      </c>
      <c r="G19" s="9">
        <v>6.16</v>
      </c>
      <c r="H19" s="66">
        <f t="shared" si="2"/>
        <v>4.62</v>
      </c>
      <c r="I19" s="32">
        <v>2.5</v>
      </c>
      <c r="J19" s="103">
        <f t="shared" si="3"/>
        <v>11.55</v>
      </c>
      <c r="K19" s="103">
        <f>J19*0.2194</f>
        <v>2.5340700000000003</v>
      </c>
      <c r="L19" s="103">
        <f t="shared" si="1"/>
        <v>14.084070000000001</v>
      </c>
    </row>
    <row r="20" spans="1:12" ht="108" x14ac:dyDescent="0.3">
      <c r="B20" s="105">
        <v>9</v>
      </c>
      <c r="C20" s="104" t="s">
        <v>22</v>
      </c>
      <c r="D20" s="58" t="s">
        <v>8</v>
      </c>
      <c r="E20" s="102" t="s">
        <v>27</v>
      </c>
      <c r="F20" s="106">
        <v>1277</v>
      </c>
      <c r="G20" s="9">
        <f t="shared" ref="G20:G22" si="4">F20/168</f>
        <v>7.6011904761904763</v>
      </c>
      <c r="H20" s="66">
        <f t="shared" si="2"/>
        <v>5.7008928571428577</v>
      </c>
      <c r="I20" s="32">
        <v>8.5</v>
      </c>
      <c r="J20" s="103">
        <f t="shared" si="3"/>
        <v>48.457589285714292</v>
      </c>
      <c r="K20" s="103">
        <f>J20*0.2359</f>
        <v>11.431145312500002</v>
      </c>
      <c r="L20" s="103">
        <f t="shared" si="1"/>
        <v>59.888734598214292</v>
      </c>
    </row>
    <row r="21" spans="1:12" ht="108" x14ac:dyDescent="0.3">
      <c r="B21" s="105">
        <v>10</v>
      </c>
      <c r="C21" s="104" t="s">
        <v>22</v>
      </c>
      <c r="D21" s="58" t="s">
        <v>28</v>
      </c>
      <c r="E21" s="102" t="s">
        <v>27</v>
      </c>
      <c r="F21" s="59">
        <v>1382</v>
      </c>
      <c r="G21" s="9">
        <f t="shared" si="4"/>
        <v>8.2261904761904763</v>
      </c>
      <c r="H21" s="66">
        <f t="shared" si="2"/>
        <v>6.1696428571428577</v>
      </c>
      <c r="I21" s="32">
        <v>7.5</v>
      </c>
      <c r="J21" s="103">
        <f t="shared" si="3"/>
        <v>46.272321428571431</v>
      </c>
      <c r="K21" s="103">
        <f>J21*0.2194</f>
        <v>10.152147321428572</v>
      </c>
      <c r="L21" s="103">
        <f t="shared" si="1"/>
        <v>56.424468750000003</v>
      </c>
    </row>
    <row r="22" spans="1:12" ht="108" x14ac:dyDescent="0.3">
      <c r="B22" s="105">
        <v>11</v>
      </c>
      <c r="C22" s="104" t="s">
        <v>22</v>
      </c>
      <c r="D22" s="58" t="s">
        <v>29</v>
      </c>
      <c r="E22" s="102" t="s">
        <v>27</v>
      </c>
      <c r="F22" s="59">
        <v>1900</v>
      </c>
      <c r="G22" s="9">
        <f t="shared" si="4"/>
        <v>11.30952380952381</v>
      </c>
      <c r="H22" s="66">
        <f t="shared" si="2"/>
        <v>8.4821428571428577</v>
      </c>
      <c r="I22" s="32">
        <v>8.5</v>
      </c>
      <c r="J22" s="103">
        <f t="shared" si="3"/>
        <v>72.098214285714292</v>
      </c>
      <c r="K22" s="103">
        <f>J22*0.2194</f>
        <v>15.818348214285717</v>
      </c>
      <c r="L22" s="103">
        <f t="shared" si="1"/>
        <v>87.916562500000012</v>
      </c>
    </row>
    <row r="23" spans="1:12" x14ac:dyDescent="0.3">
      <c r="C23" s="30" t="s">
        <v>30</v>
      </c>
      <c r="D23" s="58"/>
      <c r="E23" s="102"/>
      <c r="F23" s="59"/>
      <c r="G23" s="9"/>
      <c r="H23" s="6"/>
      <c r="I23" s="101">
        <f>SUM(I12:I22)</f>
        <v>181</v>
      </c>
      <c r="J23" s="100">
        <f>SUM(J12:J22)</f>
        <v>944.90662500000019</v>
      </c>
      <c r="K23" s="100">
        <f>SUM(K12:K22)</f>
        <v>220.75978399821432</v>
      </c>
      <c r="L23" s="100">
        <f>ROUND(SUM(L12:L22),2)</f>
        <v>1165.67</v>
      </c>
    </row>
    <row r="24" spans="1:12" x14ac:dyDescent="0.3">
      <c r="A24" s="13" t="s">
        <v>31</v>
      </c>
      <c r="B24" s="13" t="s">
        <v>32</v>
      </c>
      <c r="C24" s="13"/>
      <c r="D24" s="52"/>
      <c r="E24" s="51"/>
      <c r="F24" s="40"/>
      <c r="G24" s="10"/>
      <c r="H24" s="7"/>
      <c r="I24" s="39"/>
      <c r="J24" s="38"/>
      <c r="K24" s="38"/>
      <c r="L24" s="38"/>
    </row>
    <row r="25" spans="1:12" ht="192" x14ac:dyDescent="0.3">
      <c r="B25" s="15">
        <v>12</v>
      </c>
      <c r="C25" s="104" t="s">
        <v>33</v>
      </c>
      <c r="D25" s="58" t="s">
        <v>9</v>
      </c>
      <c r="E25" s="102" t="s">
        <v>25</v>
      </c>
      <c r="F25" s="59">
        <v>642</v>
      </c>
      <c r="G25" s="9">
        <v>5.35</v>
      </c>
      <c r="H25" s="66">
        <f t="shared" ref="H25:H38" si="5">G25*0.75</f>
        <v>4.0124999999999993</v>
      </c>
      <c r="I25" s="32">
        <v>19</v>
      </c>
      <c r="J25" s="103">
        <f t="shared" ref="J25:J38" si="6">H25*I25</f>
        <v>76.237499999999983</v>
      </c>
      <c r="K25" s="103">
        <v>23.98</v>
      </c>
      <c r="L25" s="103">
        <f t="shared" ref="L25:L38" si="7">J25+K25</f>
        <v>100.21749999999999</v>
      </c>
    </row>
    <row r="26" spans="1:12" ht="192" x14ac:dyDescent="0.3">
      <c r="B26" s="15">
        <v>13</v>
      </c>
      <c r="C26" s="104" t="s">
        <v>33</v>
      </c>
      <c r="D26" s="58" t="s">
        <v>9</v>
      </c>
      <c r="E26" s="102" t="s">
        <v>25</v>
      </c>
      <c r="F26" s="59">
        <v>642</v>
      </c>
      <c r="G26" s="9">
        <v>5.35</v>
      </c>
      <c r="H26" s="66">
        <f t="shared" si="5"/>
        <v>4.0124999999999993</v>
      </c>
      <c r="I26" s="32">
        <v>19</v>
      </c>
      <c r="J26" s="103">
        <f t="shared" si="6"/>
        <v>76.237499999999983</v>
      </c>
      <c r="K26" s="103">
        <v>23.98</v>
      </c>
      <c r="L26" s="103">
        <f t="shared" si="7"/>
        <v>100.21749999999999</v>
      </c>
    </row>
    <row r="27" spans="1:12" ht="192" x14ac:dyDescent="0.3">
      <c r="B27" s="15">
        <v>14</v>
      </c>
      <c r="C27" s="104" t="s">
        <v>33</v>
      </c>
      <c r="D27" s="58" t="s">
        <v>9</v>
      </c>
      <c r="E27" s="102" t="s">
        <v>25</v>
      </c>
      <c r="F27" s="59">
        <v>577.79999999999995</v>
      </c>
      <c r="G27" s="9">
        <v>5.35</v>
      </c>
      <c r="H27" s="66">
        <f t="shared" si="5"/>
        <v>4.0124999999999993</v>
      </c>
      <c r="I27" s="32">
        <v>19</v>
      </c>
      <c r="J27" s="103">
        <f t="shared" si="6"/>
        <v>76.237499999999983</v>
      </c>
      <c r="K27" s="103">
        <f>J27*0.2359</f>
        <v>17.984426249999995</v>
      </c>
      <c r="L27" s="103">
        <f t="shared" si="7"/>
        <v>94.221926249999981</v>
      </c>
    </row>
    <row r="28" spans="1:12" ht="192" x14ac:dyDescent="0.3">
      <c r="B28" s="15">
        <v>15</v>
      </c>
      <c r="C28" s="104" t="s">
        <v>33</v>
      </c>
      <c r="D28" s="58" t="s">
        <v>9</v>
      </c>
      <c r="E28" s="102" t="s">
        <v>25</v>
      </c>
      <c r="F28" s="59">
        <v>706.2</v>
      </c>
      <c r="G28" s="9">
        <v>5.35</v>
      </c>
      <c r="H28" s="66">
        <f t="shared" si="5"/>
        <v>4.0124999999999993</v>
      </c>
      <c r="I28" s="32">
        <v>20.92</v>
      </c>
      <c r="J28" s="103">
        <f t="shared" si="6"/>
        <v>83.941499999999991</v>
      </c>
      <c r="K28" s="103">
        <f>J28*0.2194</f>
        <v>18.416765099999999</v>
      </c>
      <c r="L28" s="103">
        <f t="shared" si="7"/>
        <v>102.35826509999998</v>
      </c>
    </row>
    <row r="29" spans="1:12" ht="132" x14ac:dyDescent="0.3">
      <c r="B29" s="15">
        <v>16</v>
      </c>
      <c r="C29" s="104" t="s">
        <v>33</v>
      </c>
      <c r="D29" s="58" t="s">
        <v>8</v>
      </c>
      <c r="E29" s="102" t="s">
        <v>23</v>
      </c>
      <c r="F29" s="59">
        <v>937.86</v>
      </c>
      <c r="G29" s="9">
        <f t="shared" ref="G29:G30" si="8">F29/168</f>
        <v>5.5825000000000005</v>
      </c>
      <c r="H29" s="66">
        <f t="shared" si="5"/>
        <v>4.1868750000000006</v>
      </c>
      <c r="I29" s="32">
        <v>13</v>
      </c>
      <c r="J29" s="103">
        <f t="shared" si="6"/>
        <v>54.429375000000007</v>
      </c>
      <c r="K29" s="103">
        <f>J29*0.2359</f>
        <v>12.839889562500002</v>
      </c>
      <c r="L29" s="103">
        <f t="shared" si="7"/>
        <v>67.269264562500013</v>
      </c>
    </row>
    <row r="30" spans="1:12" ht="132" x14ac:dyDescent="0.3">
      <c r="B30" s="15">
        <v>17</v>
      </c>
      <c r="C30" s="104" t="s">
        <v>33</v>
      </c>
      <c r="D30" s="58" t="s">
        <v>8</v>
      </c>
      <c r="E30" s="102" t="s">
        <v>34</v>
      </c>
      <c r="F30" s="59">
        <v>937.86</v>
      </c>
      <c r="G30" s="9">
        <f t="shared" si="8"/>
        <v>5.5825000000000005</v>
      </c>
      <c r="H30" s="66">
        <f t="shared" si="5"/>
        <v>4.1868750000000006</v>
      </c>
      <c r="I30" s="32">
        <v>18.37</v>
      </c>
      <c r="J30" s="103">
        <f t="shared" si="6"/>
        <v>76.912893750000009</v>
      </c>
      <c r="K30" s="103">
        <f>J30*0.2359</f>
        <v>18.143751635625001</v>
      </c>
      <c r="L30" s="103">
        <f t="shared" si="7"/>
        <v>95.056645385625018</v>
      </c>
    </row>
    <row r="31" spans="1:12" ht="132" x14ac:dyDescent="0.3">
      <c r="B31" s="15">
        <v>18</v>
      </c>
      <c r="C31" s="104" t="s">
        <v>33</v>
      </c>
      <c r="D31" s="58" t="s">
        <v>9</v>
      </c>
      <c r="E31" s="102" t="s">
        <v>23</v>
      </c>
      <c r="F31" s="59">
        <v>561.75</v>
      </c>
      <c r="G31" s="9">
        <v>5.35</v>
      </c>
      <c r="H31" s="66">
        <f t="shared" si="5"/>
        <v>4.0124999999999993</v>
      </c>
      <c r="I31" s="32">
        <v>8.6199999999999992</v>
      </c>
      <c r="J31" s="103">
        <f t="shared" si="6"/>
        <v>34.587749999999993</v>
      </c>
      <c r="K31" s="103">
        <f>J31*0.2359</f>
        <v>8.1592502249999974</v>
      </c>
      <c r="L31" s="103">
        <f t="shared" si="7"/>
        <v>42.747000224999994</v>
      </c>
    </row>
    <row r="32" spans="1:12" ht="132" x14ac:dyDescent="0.3">
      <c r="B32" s="15">
        <v>19</v>
      </c>
      <c r="C32" s="104" t="s">
        <v>33</v>
      </c>
      <c r="D32" s="58" t="s">
        <v>9</v>
      </c>
      <c r="E32" s="102" t="s">
        <v>23</v>
      </c>
      <c r="F32" s="59">
        <v>561.75</v>
      </c>
      <c r="G32" s="9">
        <v>5.35</v>
      </c>
      <c r="H32" s="66">
        <f t="shared" si="5"/>
        <v>4.0124999999999993</v>
      </c>
      <c r="I32" s="32">
        <v>8.33</v>
      </c>
      <c r="J32" s="103">
        <f t="shared" si="6"/>
        <v>33.424124999999997</v>
      </c>
      <c r="K32" s="103">
        <f>J32*0.2359</f>
        <v>7.8847510874999989</v>
      </c>
      <c r="L32" s="103">
        <f t="shared" si="7"/>
        <v>41.308876087499996</v>
      </c>
    </row>
    <row r="33" spans="1:12" ht="132" x14ac:dyDescent="0.3">
      <c r="B33" s="15">
        <v>20</v>
      </c>
      <c r="C33" s="104" t="s">
        <v>33</v>
      </c>
      <c r="D33" s="58" t="s">
        <v>9</v>
      </c>
      <c r="E33" s="102" t="s">
        <v>23</v>
      </c>
      <c r="F33" s="59">
        <v>176.55</v>
      </c>
      <c r="G33" s="9">
        <v>5.35</v>
      </c>
      <c r="H33" s="66">
        <f t="shared" si="5"/>
        <v>4.0124999999999993</v>
      </c>
      <c r="I33" s="32">
        <v>1.27</v>
      </c>
      <c r="J33" s="103">
        <f t="shared" si="6"/>
        <v>5.0958749999999995</v>
      </c>
      <c r="K33" s="103">
        <v>1.5</v>
      </c>
      <c r="L33" s="103">
        <f t="shared" si="7"/>
        <v>6.5958749999999995</v>
      </c>
    </row>
    <row r="34" spans="1:12" ht="192" x14ac:dyDescent="0.3">
      <c r="B34" s="15">
        <v>21</v>
      </c>
      <c r="C34" s="104" t="s">
        <v>33</v>
      </c>
      <c r="D34" s="58" t="s">
        <v>9</v>
      </c>
      <c r="E34" s="102" t="s">
        <v>25</v>
      </c>
      <c r="F34" s="59">
        <v>465.45</v>
      </c>
      <c r="G34" s="9">
        <v>5.35</v>
      </c>
      <c r="H34" s="66">
        <f t="shared" si="5"/>
        <v>4.0124999999999993</v>
      </c>
      <c r="I34" s="32">
        <v>16.920000000000002</v>
      </c>
      <c r="J34" s="103">
        <f t="shared" si="6"/>
        <v>67.891499999999994</v>
      </c>
      <c r="K34" s="103">
        <f>J34*0.2194</f>
        <v>14.8953951</v>
      </c>
      <c r="L34" s="103">
        <f t="shared" si="7"/>
        <v>82.786895099999995</v>
      </c>
    </row>
    <row r="35" spans="1:12" ht="192" x14ac:dyDescent="0.3">
      <c r="B35" s="15">
        <v>22</v>
      </c>
      <c r="C35" s="104" t="s">
        <v>33</v>
      </c>
      <c r="D35" s="58" t="s">
        <v>9</v>
      </c>
      <c r="E35" s="102" t="s">
        <v>25</v>
      </c>
      <c r="F35" s="59">
        <v>593.85</v>
      </c>
      <c r="G35" s="9">
        <v>5.35</v>
      </c>
      <c r="H35" s="66">
        <f t="shared" si="5"/>
        <v>4.0124999999999993</v>
      </c>
      <c r="I35" s="32">
        <v>19.079999999999998</v>
      </c>
      <c r="J35" s="103">
        <f t="shared" si="6"/>
        <v>76.558499999999981</v>
      </c>
      <c r="K35" s="103">
        <v>24.09</v>
      </c>
      <c r="L35" s="103">
        <f t="shared" si="7"/>
        <v>100.64849999999998</v>
      </c>
    </row>
    <row r="36" spans="1:12" ht="192" x14ac:dyDescent="0.3">
      <c r="B36" s="15">
        <v>23</v>
      </c>
      <c r="C36" s="104" t="s">
        <v>33</v>
      </c>
      <c r="D36" s="58" t="s">
        <v>9</v>
      </c>
      <c r="E36" s="102" t="s">
        <v>25</v>
      </c>
      <c r="F36" s="59">
        <v>722.25</v>
      </c>
      <c r="G36" s="9">
        <v>5.35</v>
      </c>
      <c r="H36" s="66">
        <f t="shared" si="5"/>
        <v>4.0124999999999993</v>
      </c>
      <c r="I36" s="32">
        <v>22.58</v>
      </c>
      <c r="J36" s="103">
        <f t="shared" si="6"/>
        <v>90.602249999999984</v>
      </c>
      <c r="K36" s="103">
        <v>28.51</v>
      </c>
      <c r="L36" s="103">
        <f t="shared" si="7"/>
        <v>119.11224999999999</v>
      </c>
    </row>
    <row r="37" spans="1:12" ht="132" x14ac:dyDescent="0.3">
      <c r="B37" s="15">
        <v>24</v>
      </c>
      <c r="C37" s="104" t="s">
        <v>33</v>
      </c>
      <c r="D37" s="58" t="s">
        <v>9</v>
      </c>
      <c r="E37" s="102" t="s">
        <v>23</v>
      </c>
      <c r="F37" s="59">
        <v>642</v>
      </c>
      <c r="G37" s="9">
        <v>5.35</v>
      </c>
      <c r="H37" s="66">
        <f t="shared" si="5"/>
        <v>4.0124999999999993</v>
      </c>
      <c r="I37" s="32">
        <v>12.87</v>
      </c>
      <c r="J37" s="103">
        <f t="shared" si="6"/>
        <v>51.640874999999987</v>
      </c>
      <c r="K37" s="103">
        <v>16.260000000000002</v>
      </c>
      <c r="L37" s="103">
        <f t="shared" si="7"/>
        <v>67.900874999999985</v>
      </c>
    </row>
    <row r="38" spans="1:12" ht="132" x14ac:dyDescent="0.3">
      <c r="B38" s="15">
        <v>25</v>
      </c>
      <c r="C38" s="104" t="s">
        <v>33</v>
      </c>
      <c r="D38" s="58" t="s">
        <v>29</v>
      </c>
      <c r="E38" s="102" t="s">
        <v>23</v>
      </c>
      <c r="F38" s="59">
        <v>1327.86</v>
      </c>
      <c r="G38" s="9">
        <f t="shared" ref="G38" si="9">F38/168</f>
        <v>7.9039285714285707</v>
      </c>
      <c r="H38" s="66">
        <f t="shared" si="5"/>
        <v>5.9279464285714276</v>
      </c>
      <c r="I38" s="32">
        <v>14.07</v>
      </c>
      <c r="J38" s="103">
        <f t="shared" si="6"/>
        <v>83.406206249999983</v>
      </c>
      <c r="K38" s="103">
        <f>J38*0.2359</f>
        <v>19.675524054374996</v>
      </c>
      <c r="L38" s="103">
        <f t="shared" si="7"/>
        <v>103.08173030437499</v>
      </c>
    </row>
    <row r="39" spans="1:12" x14ac:dyDescent="0.3">
      <c r="C39" s="30" t="s">
        <v>35</v>
      </c>
      <c r="D39" s="58"/>
      <c r="E39" s="102"/>
      <c r="F39" s="59"/>
      <c r="G39" s="9"/>
      <c r="H39" s="8"/>
      <c r="I39" s="101">
        <f>SUM(I25:I38)</f>
        <v>213.02999999999997</v>
      </c>
      <c r="J39" s="100">
        <f>SUM(J25:J38)</f>
        <v>887.20334999999977</v>
      </c>
      <c r="K39" s="100">
        <f>SUM(K25:K38)</f>
        <v>236.31975301499997</v>
      </c>
      <c r="L39" s="100">
        <f>ROUND(SUM(L25:L38),2)</f>
        <v>1123.52</v>
      </c>
    </row>
    <row r="40" spans="1:12" x14ac:dyDescent="0.3">
      <c r="C40" s="30" t="s">
        <v>36</v>
      </c>
      <c r="D40" s="29"/>
      <c r="E40" s="28"/>
      <c r="F40" s="27"/>
      <c r="G40" s="9"/>
      <c r="H40" s="9"/>
      <c r="I40" s="26">
        <f>ROUND(I23+I39,2)</f>
        <v>394.03</v>
      </c>
      <c r="J40" s="70">
        <f>ROUND(J23+J39,2)</f>
        <v>1832.11</v>
      </c>
      <c r="K40" s="70">
        <f>ROUND(K23+K39,2)</f>
        <v>457.08</v>
      </c>
      <c r="L40" s="70">
        <f>ROUND(L23+L39,2)</f>
        <v>2289.19</v>
      </c>
    </row>
    <row r="41" spans="1:12" x14ac:dyDescent="0.3">
      <c r="A41" s="13" t="s">
        <v>37</v>
      </c>
      <c r="B41" s="13" t="s">
        <v>38</v>
      </c>
      <c r="C41" s="13"/>
      <c r="D41" s="52"/>
      <c r="E41" s="51"/>
      <c r="F41" s="40"/>
      <c r="G41" s="10"/>
      <c r="H41" s="10"/>
      <c r="I41" s="39"/>
      <c r="J41" s="38"/>
      <c r="K41" s="38"/>
      <c r="L41" s="38"/>
    </row>
    <row r="42" spans="1:12" x14ac:dyDescent="0.3">
      <c r="B42" s="96">
        <v>1</v>
      </c>
      <c r="C42" s="99" t="s">
        <v>39</v>
      </c>
      <c r="D42" s="29" t="s">
        <v>40</v>
      </c>
      <c r="E42" s="28" t="s">
        <v>41</v>
      </c>
      <c r="F42" s="27">
        <v>960</v>
      </c>
      <c r="G42" s="9">
        <v>5.7342000000000004</v>
      </c>
      <c r="H42" s="9">
        <v>4.3006500000000001</v>
      </c>
      <c r="I42" s="32">
        <v>61</v>
      </c>
      <c r="J42" s="15">
        <v>262.33999999999997</v>
      </c>
      <c r="K42" s="15">
        <v>61.32</v>
      </c>
      <c r="L42" s="15">
        <f>SUM(J42:K42)</f>
        <v>323.65999999999997</v>
      </c>
    </row>
    <row r="43" spans="1:12" x14ac:dyDescent="0.3">
      <c r="B43" s="15">
        <v>2</v>
      </c>
      <c r="C43" s="34" t="s">
        <v>39</v>
      </c>
      <c r="D43" s="29" t="s">
        <v>42</v>
      </c>
      <c r="E43" s="28" t="s">
        <v>41</v>
      </c>
      <c r="F43" s="27">
        <v>930</v>
      </c>
      <c r="G43" s="9">
        <v>5.5549999999999997</v>
      </c>
      <c r="H43" s="9">
        <v>4.1662499999999998</v>
      </c>
      <c r="I43" s="32">
        <v>104</v>
      </c>
      <c r="J43" s="15">
        <v>433.29</v>
      </c>
      <c r="K43" s="15">
        <v>102.21</v>
      </c>
      <c r="L43" s="15">
        <f>SUM(J43:K43)</f>
        <v>535.5</v>
      </c>
    </row>
    <row r="44" spans="1:12" x14ac:dyDescent="0.3">
      <c r="B44" s="15"/>
      <c r="C44" s="30" t="s">
        <v>11</v>
      </c>
      <c r="D44" s="29"/>
      <c r="E44" s="28"/>
      <c r="F44" s="27"/>
      <c r="G44" s="9"/>
      <c r="H44" s="9"/>
      <c r="I44" s="42">
        <f>SUM(I42:I43)</f>
        <v>165</v>
      </c>
      <c r="J44" s="41">
        <f>SUM(J42:J43)</f>
        <v>695.63</v>
      </c>
      <c r="K44" s="41">
        <f>SUM(K42:K43)</f>
        <v>163.53</v>
      </c>
      <c r="L44" s="41">
        <f>ROUND(SUM(L42:L43),2)</f>
        <v>859.16</v>
      </c>
    </row>
    <row r="45" spans="1:12" x14ac:dyDescent="0.3">
      <c r="A45" s="13" t="s">
        <v>43</v>
      </c>
      <c r="B45" s="13" t="s">
        <v>44</v>
      </c>
      <c r="C45" s="13"/>
      <c r="D45" s="52"/>
      <c r="E45" s="98"/>
      <c r="F45" s="97"/>
      <c r="G45" s="11"/>
      <c r="H45" s="11"/>
      <c r="I45" s="92"/>
      <c r="J45" s="53"/>
      <c r="K45" s="53"/>
      <c r="L45" s="53"/>
    </row>
    <row r="46" spans="1:12" ht="72" x14ac:dyDescent="0.3">
      <c r="B46" s="96">
        <v>1</v>
      </c>
      <c r="C46" s="94" t="s">
        <v>45</v>
      </c>
      <c r="D46" s="29" t="s">
        <v>40</v>
      </c>
      <c r="E46" s="93" t="s">
        <v>46</v>
      </c>
      <c r="F46" s="88">
        <v>1073</v>
      </c>
      <c r="G46" s="12">
        <v>6.39</v>
      </c>
      <c r="H46" s="12">
        <f t="shared" ref="H46:H53" si="10">ROUND(G46*0.75,2)</f>
        <v>4.79</v>
      </c>
      <c r="I46" s="95">
        <v>19</v>
      </c>
      <c r="J46" s="95">
        <f t="shared" ref="J46:J53" si="11">H46*I46</f>
        <v>91.01</v>
      </c>
      <c r="K46" s="95">
        <f t="shared" ref="K46:K53" si="12">ROUND(J46*0.2359,2)</f>
        <v>21.47</v>
      </c>
      <c r="L46" s="95">
        <f t="shared" ref="L46:L53" si="13">J46+K46</f>
        <v>112.48</v>
      </c>
    </row>
    <row r="47" spans="1:12" ht="72" x14ac:dyDescent="0.3">
      <c r="B47" s="15">
        <v>2</v>
      </c>
      <c r="C47" s="94" t="s">
        <v>45</v>
      </c>
      <c r="D47" s="29" t="s">
        <v>42</v>
      </c>
      <c r="E47" s="93" t="s">
        <v>46</v>
      </c>
      <c r="F47" s="27">
        <v>985</v>
      </c>
      <c r="G47" s="9">
        <v>5.86</v>
      </c>
      <c r="H47" s="9">
        <f t="shared" si="10"/>
        <v>4.4000000000000004</v>
      </c>
      <c r="I47" s="32">
        <v>36</v>
      </c>
      <c r="J47" s="32">
        <f t="shared" si="11"/>
        <v>158.4</v>
      </c>
      <c r="K47" s="32">
        <f t="shared" si="12"/>
        <v>37.369999999999997</v>
      </c>
      <c r="L47" s="32">
        <f t="shared" si="13"/>
        <v>195.77</v>
      </c>
    </row>
    <row r="48" spans="1:12" ht="72" x14ac:dyDescent="0.3">
      <c r="B48" s="15">
        <v>3</v>
      </c>
      <c r="C48" s="94" t="s">
        <v>45</v>
      </c>
      <c r="D48" s="29" t="s">
        <v>42</v>
      </c>
      <c r="E48" s="93" t="s">
        <v>46</v>
      </c>
      <c r="F48" s="27">
        <v>985</v>
      </c>
      <c r="G48" s="9">
        <v>5.86</v>
      </c>
      <c r="H48" s="9">
        <f t="shared" si="10"/>
        <v>4.4000000000000004</v>
      </c>
      <c r="I48" s="32">
        <v>19</v>
      </c>
      <c r="J48" s="32">
        <f t="shared" si="11"/>
        <v>83.600000000000009</v>
      </c>
      <c r="K48" s="32">
        <f t="shared" si="12"/>
        <v>19.72</v>
      </c>
      <c r="L48" s="32">
        <f t="shared" si="13"/>
        <v>103.32000000000001</v>
      </c>
    </row>
    <row r="49" spans="1:12" ht="72" x14ac:dyDescent="0.3">
      <c r="B49" s="15">
        <v>4</v>
      </c>
      <c r="C49" s="94" t="s">
        <v>45</v>
      </c>
      <c r="D49" s="29" t="s">
        <v>42</v>
      </c>
      <c r="E49" s="93" t="s">
        <v>46</v>
      </c>
      <c r="F49" s="27">
        <v>985</v>
      </c>
      <c r="G49" s="9">
        <v>5.86</v>
      </c>
      <c r="H49" s="9">
        <f t="shared" si="10"/>
        <v>4.4000000000000004</v>
      </c>
      <c r="I49" s="32">
        <v>27</v>
      </c>
      <c r="J49" s="32">
        <f t="shared" si="11"/>
        <v>118.80000000000001</v>
      </c>
      <c r="K49" s="32">
        <f t="shared" si="12"/>
        <v>28.02</v>
      </c>
      <c r="L49" s="32">
        <f t="shared" si="13"/>
        <v>146.82000000000002</v>
      </c>
    </row>
    <row r="50" spans="1:12" ht="72" x14ac:dyDescent="0.3">
      <c r="B50" s="15">
        <v>5</v>
      </c>
      <c r="C50" s="94" t="s">
        <v>45</v>
      </c>
      <c r="D50" s="29" t="s">
        <v>42</v>
      </c>
      <c r="E50" s="93" t="s">
        <v>46</v>
      </c>
      <c r="F50" s="27">
        <v>985</v>
      </c>
      <c r="G50" s="9">
        <v>5.86</v>
      </c>
      <c r="H50" s="9">
        <f t="shared" si="10"/>
        <v>4.4000000000000004</v>
      </c>
      <c r="I50" s="32">
        <v>13</v>
      </c>
      <c r="J50" s="32">
        <f t="shared" si="11"/>
        <v>57.2</v>
      </c>
      <c r="K50" s="32">
        <f t="shared" si="12"/>
        <v>13.49</v>
      </c>
      <c r="L50" s="32">
        <f t="shared" si="13"/>
        <v>70.69</v>
      </c>
    </row>
    <row r="51" spans="1:12" ht="72" x14ac:dyDescent="0.3">
      <c r="B51" s="15">
        <v>6</v>
      </c>
      <c r="C51" s="94" t="s">
        <v>45</v>
      </c>
      <c r="D51" s="29" t="s">
        <v>42</v>
      </c>
      <c r="E51" s="93" t="s">
        <v>46</v>
      </c>
      <c r="F51" s="27">
        <v>966</v>
      </c>
      <c r="G51" s="9">
        <v>5.75</v>
      </c>
      <c r="H51" s="9">
        <f t="shared" si="10"/>
        <v>4.3099999999999996</v>
      </c>
      <c r="I51" s="32">
        <v>17</v>
      </c>
      <c r="J51" s="32">
        <f t="shared" si="11"/>
        <v>73.27</v>
      </c>
      <c r="K51" s="32">
        <f t="shared" si="12"/>
        <v>17.28</v>
      </c>
      <c r="L51" s="32">
        <f t="shared" si="13"/>
        <v>90.55</v>
      </c>
    </row>
    <row r="52" spans="1:12" ht="72" x14ac:dyDescent="0.3">
      <c r="B52" s="15">
        <v>7</v>
      </c>
      <c r="C52" s="94" t="s">
        <v>45</v>
      </c>
      <c r="D52" s="29" t="s">
        <v>42</v>
      </c>
      <c r="E52" s="93" t="s">
        <v>46</v>
      </c>
      <c r="F52" s="27">
        <v>985</v>
      </c>
      <c r="G52" s="9">
        <v>5.86</v>
      </c>
      <c r="H52" s="9">
        <f t="shared" si="10"/>
        <v>4.4000000000000004</v>
      </c>
      <c r="I52" s="32">
        <v>29</v>
      </c>
      <c r="J52" s="32">
        <f t="shared" si="11"/>
        <v>127.60000000000001</v>
      </c>
      <c r="K52" s="32">
        <f t="shared" si="12"/>
        <v>30.1</v>
      </c>
      <c r="L52" s="32">
        <f t="shared" si="13"/>
        <v>157.70000000000002</v>
      </c>
    </row>
    <row r="53" spans="1:12" ht="72" x14ac:dyDescent="0.3">
      <c r="B53" s="15">
        <v>8</v>
      </c>
      <c r="C53" s="94" t="s">
        <v>45</v>
      </c>
      <c r="D53" s="29" t="s">
        <v>42</v>
      </c>
      <c r="E53" s="93" t="s">
        <v>46</v>
      </c>
      <c r="F53" s="27">
        <v>948</v>
      </c>
      <c r="G53" s="9">
        <v>5.64</v>
      </c>
      <c r="H53" s="9">
        <f t="shared" si="10"/>
        <v>4.2300000000000004</v>
      </c>
      <c r="I53" s="32">
        <v>16</v>
      </c>
      <c r="J53" s="32">
        <f t="shared" si="11"/>
        <v>67.680000000000007</v>
      </c>
      <c r="K53" s="32">
        <f t="shared" si="12"/>
        <v>15.97</v>
      </c>
      <c r="L53" s="32">
        <f t="shared" si="13"/>
        <v>83.65</v>
      </c>
    </row>
    <row r="54" spans="1:12" x14ac:dyDescent="0.3">
      <c r="C54" s="30" t="s">
        <v>11</v>
      </c>
      <c r="D54" s="29"/>
      <c r="E54" s="28"/>
      <c r="F54" s="27"/>
      <c r="G54" s="9"/>
      <c r="H54" s="9"/>
      <c r="I54" s="42">
        <f>SUM(I46:I53)</f>
        <v>176</v>
      </c>
      <c r="J54" s="42">
        <f>SUM(J46:J53)</f>
        <v>777.56000000000017</v>
      </c>
      <c r="K54" s="42">
        <f>SUM(K46:K53)</f>
        <v>183.42</v>
      </c>
      <c r="L54" s="41">
        <f>ROUND(SUM(L46:L53),2)</f>
        <v>960.98</v>
      </c>
    </row>
    <row r="55" spans="1:12" x14ac:dyDescent="0.3">
      <c r="A55" s="13" t="s">
        <v>47</v>
      </c>
      <c r="B55" s="13" t="s">
        <v>48</v>
      </c>
      <c r="C55" s="13"/>
      <c r="D55" s="52"/>
      <c r="E55" s="51"/>
      <c r="F55" s="40"/>
      <c r="G55" s="10">
        <v>168</v>
      </c>
      <c r="H55" s="10"/>
      <c r="I55" s="39"/>
      <c r="J55" s="38"/>
      <c r="K55" s="38"/>
      <c r="L55" s="38"/>
    </row>
    <row r="56" spans="1:12" ht="72" x14ac:dyDescent="0.3">
      <c r="B56" s="15">
        <v>1</v>
      </c>
      <c r="C56" s="58" t="s">
        <v>48</v>
      </c>
      <c r="D56" s="29" t="s">
        <v>42</v>
      </c>
      <c r="E56" s="93" t="s">
        <v>46</v>
      </c>
      <c r="F56" s="27">
        <v>1214</v>
      </c>
      <c r="G56" s="9">
        <v>7.23</v>
      </c>
      <c r="H56" s="9">
        <v>5.42</v>
      </c>
      <c r="I56" s="32">
        <v>20</v>
      </c>
      <c r="J56" s="32">
        <v>108.4</v>
      </c>
      <c r="K56" s="32">
        <v>25.57</v>
      </c>
      <c r="L56" s="32">
        <v>133.97</v>
      </c>
    </row>
    <row r="57" spans="1:12" ht="72" x14ac:dyDescent="0.3">
      <c r="B57" s="15">
        <v>2</v>
      </c>
      <c r="C57" s="58" t="s">
        <v>48</v>
      </c>
      <c r="D57" s="29" t="s">
        <v>42</v>
      </c>
      <c r="E57" s="93" t="s">
        <v>46</v>
      </c>
      <c r="F57" s="27">
        <v>1214</v>
      </c>
      <c r="G57" s="9">
        <v>7.23</v>
      </c>
      <c r="H57" s="9">
        <v>5.42</v>
      </c>
      <c r="I57" s="32">
        <v>10</v>
      </c>
      <c r="J57" s="32">
        <v>54.2</v>
      </c>
      <c r="K57" s="32">
        <v>12.79</v>
      </c>
      <c r="L57" s="32">
        <v>66.990000000000009</v>
      </c>
    </row>
    <row r="58" spans="1:12" x14ac:dyDescent="0.3">
      <c r="C58" s="30" t="s">
        <v>49</v>
      </c>
      <c r="D58" s="29"/>
      <c r="E58" s="28"/>
      <c r="F58" s="27"/>
      <c r="G58" s="9"/>
      <c r="H58" s="9"/>
      <c r="I58" s="42">
        <v>30</v>
      </c>
      <c r="J58" s="42">
        <v>162.60000000000002</v>
      </c>
      <c r="K58" s="42">
        <v>38.36</v>
      </c>
      <c r="L58" s="41">
        <f>ROUND(SUM(L56:L57),2)</f>
        <v>200.96</v>
      </c>
    </row>
    <row r="59" spans="1:12" x14ac:dyDescent="0.3">
      <c r="A59" s="13" t="s">
        <v>50</v>
      </c>
      <c r="B59" s="13" t="s">
        <v>51</v>
      </c>
      <c r="C59" s="13"/>
      <c r="D59" s="52"/>
      <c r="E59" s="51"/>
      <c r="F59" s="40"/>
      <c r="G59" s="10"/>
      <c r="H59" s="10"/>
      <c r="I59" s="39"/>
      <c r="J59" s="38"/>
      <c r="K59" s="38"/>
      <c r="L59" s="38"/>
    </row>
    <row r="60" spans="1:12" ht="36" x14ac:dyDescent="0.3">
      <c r="B60" s="15">
        <v>1</v>
      </c>
      <c r="C60" s="58" t="s">
        <v>52</v>
      </c>
      <c r="D60" s="29" t="s">
        <v>40</v>
      </c>
      <c r="E60" s="33" t="s">
        <v>53</v>
      </c>
      <c r="F60" s="27">
        <v>1070</v>
      </c>
      <c r="G60" s="9">
        <v>6.37</v>
      </c>
      <c r="H60" s="9">
        <v>4.78</v>
      </c>
      <c r="I60" s="32">
        <v>32</v>
      </c>
      <c r="J60" s="15">
        <v>152.96</v>
      </c>
      <c r="K60" s="15">
        <v>33.56</v>
      </c>
      <c r="L60" s="15">
        <f>J60+K60</f>
        <v>186.52</v>
      </c>
    </row>
    <row r="61" spans="1:12" ht="36" x14ac:dyDescent="0.3">
      <c r="B61" s="15">
        <v>2</v>
      </c>
      <c r="C61" s="58" t="s">
        <v>52</v>
      </c>
      <c r="D61" s="29" t="s">
        <v>54</v>
      </c>
      <c r="E61" s="33" t="s">
        <v>53</v>
      </c>
      <c r="F61" s="27">
        <v>1190</v>
      </c>
      <c r="G61" s="9">
        <v>7.08</v>
      </c>
      <c r="H61" s="9">
        <v>5.31</v>
      </c>
      <c r="I61" s="32">
        <v>30</v>
      </c>
      <c r="J61" s="15">
        <v>159.30000000000001</v>
      </c>
      <c r="K61" s="15">
        <v>34.950000000000003</v>
      </c>
      <c r="L61" s="15">
        <f>J61+K61</f>
        <v>194.25</v>
      </c>
    </row>
    <row r="62" spans="1:12" ht="36" x14ac:dyDescent="0.3">
      <c r="B62" s="15">
        <v>3</v>
      </c>
      <c r="C62" s="58" t="s">
        <v>52</v>
      </c>
      <c r="D62" s="29" t="s">
        <v>40</v>
      </c>
      <c r="E62" s="33" t="s">
        <v>53</v>
      </c>
      <c r="F62" s="27">
        <v>1070</v>
      </c>
      <c r="G62" s="9">
        <v>6.37</v>
      </c>
      <c r="H62" s="9">
        <v>4.78</v>
      </c>
      <c r="I62" s="32">
        <v>27</v>
      </c>
      <c r="J62" s="15">
        <v>129.06</v>
      </c>
      <c r="K62" s="15">
        <v>28.32</v>
      </c>
      <c r="L62" s="15">
        <f>J62+K62</f>
        <v>157.38</v>
      </c>
    </row>
    <row r="63" spans="1:12" x14ac:dyDescent="0.3">
      <c r="C63" s="30" t="s">
        <v>11</v>
      </c>
      <c r="D63" s="29"/>
      <c r="E63" s="28"/>
      <c r="F63" s="27"/>
      <c r="G63" s="9"/>
      <c r="H63" s="9"/>
      <c r="I63" s="42">
        <f>SUM(I60:I62)</f>
        <v>89</v>
      </c>
      <c r="J63" s="41">
        <f>SUM(J60:J62)</f>
        <v>441.32</v>
      </c>
      <c r="K63" s="41">
        <f>SUM(K60:K62)</f>
        <v>96.830000000000013</v>
      </c>
      <c r="L63" s="41">
        <f>ROUND(SUM(L60:L62),2)</f>
        <v>538.15</v>
      </c>
    </row>
    <row r="64" spans="1:12" x14ac:dyDescent="0.3">
      <c r="A64" s="13" t="s">
        <v>55</v>
      </c>
      <c r="B64" s="131" t="s">
        <v>56</v>
      </c>
      <c r="C64" s="132"/>
      <c r="D64" s="132"/>
      <c r="E64" s="132"/>
      <c r="F64" s="133"/>
      <c r="G64" s="11"/>
      <c r="H64" s="11"/>
      <c r="I64" s="92"/>
      <c r="J64" s="53"/>
      <c r="K64" s="53"/>
      <c r="L64" s="53"/>
    </row>
    <row r="65" spans="1:12" ht="36" x14ac:dyDescent="0.3">
      <c r="B65" s="34">
        <v>1</v>
      </c>
      <c r="C65" s="58" t="s">
        <v>57</v>
      </c>
      <c r="D65" s="58" t="s">
        <v>58</v>
      </c>
      <c r="E65" s="62" t="s">
        <v>59</v>
      </c>
      <c r="F65" s="59">
        <v>785</v>
      </c>
      <c r="G65" s="14">
        <f t="shared" ref="G65:G72" si="14">F65/167.42</f>
        <v>4.6888065941942427</v>
      </c>
      <c r="H65" s="14">
        <f t="shared" ref="H65:H72" si="15">G65*0.75</f>
        <v>3.5166049456456818</v>
      </c>
      <c r="I65" s="32">
        <v>5.16</v>
      </c>
      <c r="J65" s="91">
        <f t="shared" ref="J65:J72" si="16">I65*H65</f>
        <v>18.14568151953172</v>
      </c>
      <c r="K65" s="91">
        <f t="shared" ref="K65:K72" si="17">J65*23.59%</f>
        <v>4.2805662704575331</v>
      </c>
      <c r="L65" s="91">
        <f t="shared" ref="L65:L72" si="18">K65+J65</f>
        <v>22.426247789989254</v>
      </c>
    </row>
    <row r="66" spans="1:12" ht="36" x14ac:dyDescent="0.3">
      <c r="B66" s="34">
        <v>2</v>
      </c>
      <c r="C66" s="58" t="s">
        <v>57</v>
      </c>
      <c r="D66" s="58" t="s">
        <v>58</v>
      </c>
      <c r="E66" s="62" t="s">
        <v>59</v>
      </c>
      <c r="F66" s="59">
        <v>785</v>
      </c>
      <c r="G66" s="14">
        <f t="shared" si="14"/>
        <v>4.6888065941942427</v>
      </c>
      <c r="H66" s="14">
        <f t="shared" si="15"/>
        <v>3.5166049456456818</v>
      </c>
      <c r="I66" s="32">
        <v>4.1900000000000004</v>
      </c>
      <c r="J66" s="91">
        <f t="shared" si="16"/>
        <v>14.734574722255408</v>
      </c>
      <c r="K66" s="91">
        <f t="shared" si="17"/>
        <v>3.4758861769800506</v>
      </c>
      <c r="L66" s="91">
        <f t="shared" si="18"/>
        <v>18.210460899235457</v>
      </c>
    </row>
    <row r="67" spans="1:12" ht="36" x14ac:dyDescent="0.3">
      <c r="B67" s="34">
        <v>3</v>
      </c>
      <c r="C67" s="58" t="s">
        <v>57</v>
      </c>
      <c r="D67" s="58" t="s">
        <v>58</v>
      </c>
      <c r="E67" s="62" t="s">
        <v>59</v>
      </c>
      <c r="F67" s="59">
        <v>785</v>
      </c>
      <c r="G67" s="14">
        <f t="shared" si="14"/>
        <v>4.6888065941942427</v>
      </c>
      <c r="H67" s="14">
        <f t="shared" si="15"/>
        <v>3.5166049456456818</v>
      </c>
      <c r="I67" s="32">
        <v>8.3800000000000008</v>
      </c>
      <c r="J67" s="91">
        <f t="shared" si="16"/>
        <v>29.469149444510816</v>
      </c>
      <c r="K67" s="91">
        <f t="shared" si="17"/>
        <v>6.9517723539601013</v>
      </c>
      <c r="L67" s="91">
        <f t="shared" si="18"/>
        <v>36.420921798470914</v>
      </c>
    </row>
    <row r="68" spans="1:12" ht="60" x14ac:dyDescent="0.3">
      <c r="B68" s="34">
        <v>4</v>
      </c>
      <c r="C68" s="58" t="s">
        <v>57</v>
      </c>
      <c r="D68" s="58" t="s">
        <v>58</v>
      </c>
      <c r="E68" s="62" t="s">
        <v>60</v>
      </c>
      <c r="F68" s="59">
        <v>785</v>
      </c>
      <c r="G68" s="14">
        <f t="shared" si="14"/>
        <v>4.6888065941942427</v>
      </c>
      <c r="H68" s="14">
        <f t="shared" si="15"/>
        <v>3.5166049456456818</v>
      </c>
      <c r="I68" s="32">
        <v>120</v>
      </c>
      <c r="J68" s="91">
        <f t="shared" si="16"/>
        <v>421.99259347748182</v>
      </c>
      <c r="K68" s="91">
        <f t="shared" si="17"/>
        <v>99.54805280133796</v>
      </c>
      <c r="L68" s="91">
        <f t="shared" si="18"/>
        <v>521.54064627881974</v>
      </c>
    </row>
    <row r="69" spans="1:12" ht="60" x14ac:dyDescent="0.3">
      <c r="B69" s="34">
        <v>5</v>
      </c>
      <c r="C69" s="58" t="s">
        <v>57</v>
      </c>
      <c r="D69" s="58" t="s">
        <v>58</v>
      </c>
      <c r="E69" s="62" t="s">
        <v>60</v>
      </c>
      <c r="F69" s="59">
        <v>785</v>
      </c>
      <c r="G69" s="14">
        <f t="shared" si="14"/>
        <v>4.6888065941942427</v>
      </c>
      <c r="H69" s="14">
        <f t="shared" si="15"/>
        <v>3.5166049456456818</v>
      </c>
      <c r="I69" s="32">
        <v>120</v>
      </c>
      <c r="J69" s="91">
        <f t="shared" si="16"/>
        <v>421.99259347748182</v>
      </c>
      <c r="K69" s="91">
        <f t="shared" si="17"/>
        <v>99.54805280133796</v>
      </c>
      <c r="L69" s="91">
        <f t="shared" si="18"/>
        <v>521.54064627881974</v>
      </c>
    </row>
    <row r="70" spans="1:12" ht="60" x14ac:dyDescent="0.3">
      <c r="B70" s="34">
        <v>6</v>
      </c>
      <c r="C70" s="58" t="s">
        <v>57</v>
      </c>
      <c r="D70" s="58" t="s">
        <v>58</v>
      </c>
      <c r="E70" s="62" t="s">
        <v>60</v>
      </c>
      <c r="F70" s="59">
        <v>785</v>
      </c>
      <c r="G70" s="14">
        <f t="shared" si="14"/>
        <v>4.6888065941942427</v>
      </c>
      <c r="H70" s="14">
        <f t="shared" si="15"/>
        <v>3.5166049456456818</v>
      </c>
      <c r="I70" s="32">
        <v>120</v>
      </c>
      <c r="J70" s="91">
        <f t="shared" si="16"/>
        <v>421.99259347748182</v>
      </c>
      <c r="K70" s="91">
        <f t="shared" si="17"/>
        <v>99.54805280133796</v>
      </c>
      <c r="L70" s="91">
        <f t="shared" si="18"/>
        <v>521.54064627881974</v>
      </c>
    </row>
    <row r="71" spans="1:12" ht="60" x14ac:dyDescent="0.3">
      <c r="B71" s="34">
        <v>7</v>
      </c>
      <c r="C71" s="58" t="s">
        <v>57</v>
      </c>
      <c r="D71" s="58" t="s">
        <v>61</v>
      </c>
      <c r="E71" s="62" t="s">
        <v>60</v>
      </c>
      <c r="F71" s="59">
        <v>745</v>
      </c>
      <c r="G71" s="14">
        <f t="shared" si="14"/>
        <v>4.4498865129614149</v>
      </c>
      <c r="H71" s="14">
        <f t="shared" si="15"/>
        <v>3.3374148847210612</v>
      </c>
      <c r="I71" s="32">
        <v>48</v>
      </c>
      <c r="J71" s="91">
        <f t="shared" si="16"/>
        <v>160.19591446661093</v>
      </c>
      <c r="K71" s="91">
        <f t="shared" si="17"/>
        <v>37.790216222673521</v>
      </c>
      <c r="L71" s="91">
        <f t="shared" si="18"/>
        <v>197.98613068928444</v>
      </c>
    </row>
    <row r="72" spans="1:12" ht="60" x14ac:dyDescent="0.3">
      <c r="B72" s="34">
        <v>8</v>
      </c>
      <c r="C72" s="58" t="s">
        <v>57</v>
      </c>
      <c r="D72" s="58" t="s">
        <v>62</v>
      </c>
      <c r="E72" s="62" t="s">
        <v>60</v>
      </c>
      <c r="F72" s="59">
        <v>730</v>
      </c>
      <c r="G72" s="14">
        <f t="shared" si="14"/>
        <v>4.3602914824991048</v>
      </c>
      <c r="H72" s="14">
        <f t="shared" si="15"/>
        <v>3.2702186118743288</v>
      </c>
      <c r="I72" s="32">
        <v>96</v>
      </c>
      <c r="J72" s="91">
        <f t="shared" si="16"/>
        <v>313.94098673993557</v>
      </c>
      <c r="K72" s="91">
        <f t="shared" si="17"/>
        <v>74.058678771950795</v>
      </c>
      <c r="L72" s="91">
        <f t="shared" si="18"/>
        <v>387.99966551188635</v>
      </c>
    </row>
    <row r="73" spans="1:12" x14ac:dyDescent="0.3">
      <c r="C73" s="30" t="s">
        <v>11</v>
      </c>
      <c r="D73" s="63"/>
      <c r="E73" s="62"/>
      <c r="F73" s="59"/>
      <c r="G73" s="14"/>
      <c r="H73" s="14"/>
      <c r="I73" s="26">
        <f>SUM(I65:I72)</f>
        <v>521.73</v>
      </c>
      <c r="J73" s="75">
        <f>SUM(J65:J72)</f>
        <v>1802.4640873252899</v>
      </c>
      <c r="K73" s="75">
        <f>SUM(K65:K72)</f>
        <v>425.20127820003586</v>
      </c>
      <c r="L73" s="75">
        <f>ROUND(SUM(L65:L72),2)</f>
        <v>2227.67</v>
      </c>
    </row>
    <row r="74" spans="1:12" x14ac:dyDescent="0.3">
      <c r="A74" s="13" t="s">
        <v>63</v>
      </c>
      <c r="B74" s="131" t="s">
        <v>64</v>
      </c>
      <c r="C74" s="132"/>
      <c r="D74" s="132"/>
      <c r="E74" s="132"/>
      <c r="F74" s="132"/>
      <c r="G74" s="132"/>
      <c r="H74" s="132"/>
      <c r="I74" s="132"/>
      <c r="J74" s="132"/>
      <c r="K74" s="132"/>
      <c r="L74" s="132"/>
    </row>
    <row r="75" spans="1:12" ht="48" x14ac:dyDescent="0.3">
      <c r="B75" s="15">
        <v>1</v>
      </c>
      <c r="C75" s="58" t="s">
        <v>65</v>
      </c>
      <c r="D75" s="80" t="s">
        <v>42</v>
      </c>
      <c r="E75" s="62" t="s">
        <v>66</v>
      </c>
      <c r="F75" s="27">
        <v>706</v>
      </c>
      <c r="G75" s="9">
        <v>4.2168999999999999</v>
      </c>
      <c r="H75" s="9">
        <f t="shared" ref="H75:H83" si="19">SUM(G75*0.75)</f>
        <v>3.1626750000000001</v>
      </c>
      <c r="I75" s="32">
        <v>18</v>
      </c>
      <c r="J75" s="31">
        <f>SUM(H75*I75)</f>
        <v>56.928150000000002</v>
      </c>
      <c r="K75" s="31">
        <f t="shared" ref="K75:K83" si="20">SUM(J75*0.2359)</f>
        <v>13.429350585</v>
      </c>
      <c r="L75" s="31">
        <f t="shared" ref="L75:L106" si="21">SUM(J75:K75)</f>
        <v>70.357500584999997</v>
      </c>
    </row>
    <row r="76" spans="1:12" ht="48" x14ac:dyDescent="0.3">
      <c r="B76" s="15">
        <v>2</v>
      </c>
      <c r="C76" s="58" t="s">
        <v>65</v>
      </c>
      <c r="D76" s="90" t="s">
        <v>42</v>
      </c>
      <c r="E76" s="62" t="s">
        <v>67</v>
      </c>
      <c r="F76" s="27">
        <v>706</v>
      </c>
      <c r="G76" s="9">
        <v>4.2168999999999999</v>
      </c>
      <c r="H76" s="9">
        <f t="shared" si="19"/>
        <v>3.1626750000000001</v>
      </c>
      <c r="I76" s="32">
        <v>21</v>
      </c>
      <c r="J76" s="31">
        <f>SUM(I76*H76)</f>
        <v>66.41617500000001</v>
      </c>
      <c r="K76" s="31">
        <f t="shared" si="20"/>
        <v>15.667575682500003</v>
      </c>
      <c r="L76" s="31">
        <f t="shared" si="21"/>
        <v>82.08375068250001</v>
      </c>
    </row>
    <row r="77" spans="1:12" ht="48" x14ac:dyDescent="0.3">
      <c r="B77" s="15">
        <v>3</v>
      </c>
      <c r="C77" s="58" t="s">
        <v>68</v>
      </c>
      <c r="D77" s="90" t="s">
        <v>69</v>
      </c>
      <c r="E77" s="62" t="s">
        <v>67</v>
      </c>
      <c r="F77" s="27">
        <v>706</v>
      </c>
      <c r="G77" s="9">
        <v>4.2168999999999999</v>
      </c>
      <c r="H77" s="9">
        <f t="shared" si="19"/>
        <v>3.1626750000000001</v>
      </c>
      <c r="I77" s="32">
        <v>1</v>
      </c>
      <c r="J77" s="31">
        <f t="shared" ref="J77:J82" si="22">SUM(H77*I77)</f>
        <v>3.1626750000000001</v>
      </c>
      <c r="K77" s="31">
        <f t="shared" si="20"/>
        <v>0.74607503250000007</v>
      </c>
      <c r="L77" s="31">
        <f t="shared" si="21"/>
        <v>3.9087500325000004</v>
      </c>
    </row>
    <row r="78" spans="1:12" ht="48" x14ac:dyDescent="0.3">
      <c r="B78" s="15">
        <v>4</v>
      </c>
      <c r="C78" s="58" t="s">
        <v>70</v>
      </c>
      <c r="D78" s="80" t="s">
        <v>40</v>
      </c>
      <c r="E78" s="62" t="s">
        <v>66</v>
      </c>
      <c r="F78" s="27">
        <v>812</v>
      </c>
      <c r="G78" s="9">
        <v>4.8916000000000004</v>
      </c>
      <c r="H78" s="9">
        <f t="shared" si="19"/>
        <v>3.6687000000000003</v>
      </c>
      <c r="I78" s="32">
        <v>24</v>
      </c>
      <c r="J78" s="31">
        <f t="shared" si="22"/>
        <v>88.0488</v>
      </c>
      <c r="K78" s="31">
        <f t="shared" si="20"/>
        <v>20.77071192</v>
      </c>
      <c r="L78" s="31">
        <f t="shared" si="21"/>
        <v>108.81951192</v>
      </c>
    </row>
    <row r="79" spans="1:12" ht="48" x14ac:dyDescent="0.3">
      <c r="B79" s="15">
        <v>5</v>
      </c>
      <c r="C79" s="58" t="s">
        <v>70</v>
      </c>
      <c r="D79" s="80" t="s">
        <v>40</v>
      </c>
      <c r="E79" s="62" t="s">
        <v>67</v>
      </c>
      <c r="F79" s="27">
        <v>812</v>
      </c>
      <c r="G79" s="9">
        <v>4.8916000000000004</v>
      </c>
      <c r="H79" s="9">
        <f t="shared" si="19"/>
        <v>3.6687000000000003</v>
      </c>
      <c r="I79" s="32">
        <v>6</v>
      </c>
      <c r="J79" s="31">
        <f t="shared" si="22"/>
        <v>22.0122</v>
      </c>
      <c r="K79" s="31">
        <f t="shared" si="20"/>
        <v>5.19267798</v>
      </c>
      <c r="L79" s="31">
        <f t="shared" si="21"/>
        <v>27.204877979999999</v>
      </c>
    </row>
    <row r="80" spans="1:12" ht="48" x14ac:dyDescent="0.3">
      <c r="B80" s="15">
        <v>6</v>
      </c>
      <c r="C80" s="58" t="s">
        <v>68</v>
      </c>
      <c r="D80" s="90" t="s">
        <v>40</v>
      </c>
      <c r="E80" s="62" t="s">
        <v>67</v>
      </c>
      <c r="F80" s="27">
        <v>784</v>
      </c>
      <c r="G80" s="9">
        <v>4.6828000000000003</v>
      </c>
      <c r="H80" s="9">
        <f t="shared" si="19"/>
        <v>3.5121000000000002</v>
      </c>
      <c r="I80" s="32">
        <v>6</v>
      </c>
      <c r="J80" s="31">
        <f t="shared" si="22"/>
        <v>21.072600000000001</v>
      </c>
      <c r="K80" s="31">
        <f t="shared" si="20"/>
        <v>4.9710263399999999</v>
      </c>
      <c r="L80" s="31">
        <f t="shared" si="21"/>
        <v>26.043626340000003</v>
      </c>
    </row>
    <row r="81" spans="2:12" ht="48" x14ac:dyDescent="0.3">
      <c r="B81" s="15">
        <v>7</v>
      </c>
      <c r="C81" s="58" t="s">
        <v>68</v>
      </c>
      <c r="D81" s="80" t="s">
        <v>40</v>
      </c>
      <c r="E81" s="62" t="s">
        <v>66</v>
      </c>
      <c r="F81" s="27">
        <v>784</v>
      </c>
      <c r="G81" s="9">
        <v>4.6828000000000003</v>
      </c>
      <c r="H81" s="9">
        <f t="shared" si="19"/>
        <v>3.5121000000000002</v>
      </c>
      <c r="I81" s="32">
        <v>27</v>
      </c>
      <c r="J81" s="31">
        <f t="shared" si="22"/>
        <v>94.826700000000002</v>
      </c>
      <c r="K81" s="31">
        <f t="shared" si="20"/>
        <v>22.36961853</v>
      </c>
      <c r="L81" s="31">
        <f t="shared" si="21"/>
        <v>117.19631853</v>
      </c>
    </row>
    <row r="82" spans="2:12" ht="48" x14ac:dyDescent="0.3">
      <c r="B82" s="15">
        <v>8</v>
      </c>
      <c r="C82" s="58" t="s">
        <v>65</v>
      </c>
      <c r="D82" s="80" t="s">
        <v>42</v>
      </c>
      <c r="E82" s="62" t="s">
        <v>66</v>
      </c>
      <c r="F82" s="27">
        <v>706</v>
      </c>
      <c r="G82" s="9">
        <v>4.2168999999999999</v>
      </c>
      <c r="H82" s="9">
        <f t="shared" si="19"/>
        <v>3.1626750000000001</v>
      </c>
      <c r="I82" s="32">
        <v>9</v>
      </c>
      <c r="J82" s="31">
        <f t="shared" si="22"/>
        <v>28.464075000000001</v>
      </c>
      <c r="K82" s="31">
        <f t="shared" si="20"/>
        <v>6.7146752924999999</v>
      </c>
      <c r="L82" s="31">
        <f t="shared" si="21"/>
        <v>35.178750292499998</v>
      </c>
    </row>
    <row r="83" spans="2:12" ht="48" x14ac:dyDescent="0.3">
      <c r="B83" s="15">
        <v>9</v>
      </c>
      <c r="C83" s="58" t="s">
        <v>65</v>
      </c>
      <c r="D83" s="90" t="s">
        <v>42</v>
      </c>
      <c r="E83" s="62" t="s">
        <v>67</v>
      </c>
      <c r="F83" s="27">
        <v>706</v>
      </c>
      <c r="G83" s="9">
        <v>4.2168999999999999</v>
      </c>
      <c r="H83" s="9">
        <f t="shared" si="19"/>
        <v>3.1626750000000001</v>
      </c>
      <c r="I83" s="32">
        <v>19</v>
      </c>
      <c r="J83" s="31">
        <f>SUM(I83*H83)</f>
        <v>60.090825000000002</v>
      </c>
      <c r="K83" s="31">
        <f t="shared" si="20"/>
        <v>14.1754256175</v>
      </c>
      <c r="L83" s="31">
        <f t="shared" si="21"/>
        <v>74.266250617500006</v>
      </c>
    </row>
    <row r="84" spans="2:12" ht="48" x14ac:dyDescent="0.3">
      <c r="B84" s="15">
        <v>10</v>
      </c>
      <c r="C84" s="58" t="s">
        <v>71</v>
      </c>
      <c r="D84" s="90" t="s">
        <v>69</v>
      </c>
      <c r="E84" s="62" t="s">
        <v>67</v>
      </c>
      <c r="F84" s="27">
        <v>583</v>
      </c>
      <c r="G84" s="9">
        <v>3.4823</v>
      </c>
      <c r="H84" s="9">
        <f>SUM(G84-0.75)</f>
        <v>2.7323</v>
      </c>
      <c r="I84" s="32">
        <v>12</v>
      </c>
      <c r="J84" s="31">
        <f>SUM(H84*I84)</f>
        <v>32.787599999999998</v>
      </c>
      <c r="K84" s="31">
        <f>SUM(J84*0.2194)</f>
        <v>7.1935994399999998</v>
      </c>
      <c r="L84" s="31">
        <f t="shared" si="21"/>
        <v>39.981199439999997</v>
      </c>
    </row>
    <row r="85" spans="2:12" ht="48" x14ac:dyDescent="0.3">
      <c r="B85" s="15">
        <v>11</v>
      </c>
      <c r="C85" s="58" t="s">
        <v>68</v>
      </c>
      <c r="D85" s="80" t="s">
        <v>42</v>
      </c>
      <c r="E85" s="62" t="s">
        <v>66</v>
      </c>
      <c r="F85" s="27">
        <v>706</v>
      </c>
      <c r="G85" s="9">
        <v>4.2168999999999999</v>
      </c>
      <c r="H85" s="9">
        <f>SUM(G85*0.75)</f>
        <v>3.1626750000000001</v>
      </c>
      <c r="I85" s="32">
        <v>22</v>
      </c>
      <c r="J85" s="31">
        <f>SUM(H85*I85)</f>
        <v>69.578850000000003</v>
      </c>
      <c r="K85" s="31">
        <f>SUM(J85*0.2359)</f>
        <v>16.413650714999999</v>
      </c>
      <c r="L85" s="31">
        <f t="shared" si="21"/>
        <v>85.992500715000006</v>
      </c>
    </row>
    <row r="86" spans="2:12" ht="48" x14ac:dyDescent="0.3">
      <c r="B86" s="15">
        <v>12</v>
      </c>
      <c r="C86" s="58" t="s">
        <v>68</v>
      </c>
      <c r="D86" s="90" t="s">
        <v>42</v>
      </c>
      <c r="E86" s="62" t="s">
        <v>67</v>
      </c>
      <c r="F86" s="27">
        <v>706</v>
      </c>
      <c r="G86" s="9">
        <v>4.2168999999999999</v>
      </c>
      <c r="H86" s="9">
        <f>SUM(G86*0.75)</f>
        <v>3.1626750000000001</v>
      </c>
      <c r="I86" s="32">
        <v>6</v>
      </c>
      <c r="J86" s="31">
        <f>SUM(H86*I86)</f>
        <v>18.976050000000001</v>
      </c>
      <c r="K86" s="31">
        <f>SUM(J86*0.2359)</f>
        <v>4.476450195</v>
      </c>
      <c r="L86" s="31">
        <f t="shared" si="21"/>
        <v>23.452500194999999</v>
      </c>
    </row>
    <row r="87" spans="2:12" ht="48" x14ac:dyDescent="0.3">
      <c r="B87" s="15">
        <v>13</v>
      </c>
      <c r="C87" s="58" t="s">
        <v>65</v>
      </c>
      <c r="D87" s="80" t="s">
        <v>42</v>
      </c>
      <c r="E87" s="62" t="s">
        <v>66</v>
      </c>
      <c r="F87" s="27">
        <v>706</v>
      </c>
      <c r="G87" s="9">
        <v>4.2168999999999999</v>
      </c>
      <c r="H87" s="9">
        <f>SUM(G87*0.75)</f>
        <v>3.1626750000000001</v>
      </c>
      <c r="I87" s="32">
        <v>14</v>
      </c>
      <c r="J87" s="31">
        <f>SUM(H87*I87)</f>
        <v>44.277450000000002</v>
      </c>
      <c r="K87" s="31">
        <f>SUM(J87*0.2359)</f>
        <v>10.445050455000001</v>
      </c>
      <c r="L87" s="31">
        <f t="shared" si="21"/>
        <v>54.722500455000002</v>
      </c>
    </row>
    <row r="88" spans="2:12" ht="48" x14ac:dyDescent="0.3">
      <c r="B88" s="15">
        <v>14</v>
      </c>
      <c r="C88" s="58" t="s">
        <v>65</v>
      </c>
      <c r="D88" s="90" t="s">
        <v>42</v>
      </c>
      <c r="E88" s="62" t="s">
        <v>67</v>
      </c>
      <c r="F88" s="27">
        <v>706</v>
      </c>
      <c r="G88" s="9">
        <v>4.2168999999999999</v>
      </c>
      <c r="H88" s="9">
        <f>SUM(G88*0.75)</f>
        <v>3.1626750000000001</v>
      </c>
      <c r="I88" s="32">
        <v>11</v>
      </c>
      <c r="J88" s="31">
        <f>SUM(I88*H88)</f>
        <v>34.789425000000001</v>
      </c>
      <c r="K88" s="31">
        <f>SUM(J88*0.2359)</f>
        <v>8.2068253574999996</v>
      </c>
      <c r="L88" s="31">
        <f t="shared" si="21"/>
        <v>42.996250357500003</v>
      </c>
    </row>
    <row r="89" spans="2:12" ht="48" x14ac:dyDescent="0.3">
      <c r="B89" s="15">
        <v>15</v>
      </c>
      <c r="C89" s="58" t="s">
        <v>71</v>
      </c>
      <c r="D89" s="90" t="s">
        <v>42</v>
      </c>
      <c r="E89" s="62" t="s">
        <v>67</v>
      </c>
      <c r="F89" s="27">
        <v>583</v>
      </c>
      <c r="G89" s="9">
        <v>3.4823</v>
      </c>
      <c r="H89" s="9">
        <f>SUM(G89-0.75)</f>
        <v>2.7323</v>
      </c>
      <c r="I89" s="32">
        <v>15</v>
      </c>
      <c r="J89" s="31">
        <f>SUM(H89*I89)</f>
        <v>40.984499999999997</v>
      </c>
      <c r="K89" s="31">
        <f>SUM(J89*0.2077)</f>
        <v>8.5124806499999988</v>
      </c>
      <c r="L89" s="31">
        <f t="shared" si="21"/>
        <v>49.496980649999998</v>
      </c>
    </row>
    <row r="90" spans="2:12" ht="48" x14ac:dyDescent="0.3">
      <c r="B90" s="15">
        <v>16</v>
      </c>
      <c r="C90" s="58" t="s">
        <v>72</v>
      </c>
      <c r="D90" s="90" t="s">
        <v>42</v>
      </c>
      <c r="E90" s="62" t="s">
        <v>67</v>
      </c>
      <c r="F90" s="27">
        <v>674</v>
      </c>
      <c r="G90" s="9">
        <v>4.0258000000000003</v>
      </c>
      <c r="H90" s="9">
        <f t="shared" ref="H90:H102" si="23">SUM(G90*0.75)</f>
        <v>3.0193500000000002</v>
      </c>
      <c r="I90" s="32">
        <v>26</v>
      </c>
      <c r="J90" s="31">
        <f>SUM(H90*I90)</f>
        <v>78.503100000000003</v>
      </c>
      <c r="K90" s="31">
        <f t="shared" ref="K90:K101" si="24">SUM(J90*0.2359)</f>
        <v>18.518881289999999</v>
      </c>
      <c r="L90" s="31">
        <f t="shared" si="21"/>
        <v>97.021981289999999</v>
      </c>
    </row>
    <row r="91" spans="2:12" ht="48" x14ac:dyDescent="0.3">
      <c r="B91" s="15">
        <v>17</v>
      </c>
      <c r="C91" s="58" t="s">
        <v>65</v>
      </c>
      <c r="D91" s="80" t="s">
        <v>40</v>
      </c>
      <c r="E91" s="62" t="s">
        <v>66</v>
      </c>
      <c r="F91" s="27">
        <v>784</v>
      </c>
      <c r="G91" s="9">
        <v>4.6828000000000003</v>
      </c>
      <c r="H91" s="9">
        <f t="shared" si="23"/>
        <v>3.5121000000000002</v>
      </c>
      <c r="I91" s="32">
        <v>9</v>
      </c>
      <c r="J91" s="31">
        <f>SUM(H91*I91)</f>
        <v>31.608900000000002</v>
      </c>
      <c r="K91" s="31">
        <f t="shared" si="24"/>
        <v>7.4565395100000007</v>
      </c>
      <c r="L91" s="31">
        <f t="shared" si="21"/>
        <v>39.065439510000004</v>
      </c>
    </row>
    <row r="92" spans="2:12" ht="48" x14ac:dyDescent="0.3">
      <c r="B92" s="15">
        <v>18</v>
      </c>
      <c r="C92" s="58" t="s">
        <v>65</v>
      </c>
      <c r="D92" s="90" t="s">
        <v>40</v>
      </c>
      <c r="E92" s="62" t="s">
        <v>67</v>
      </c>
      <c r="F92" s="27">
        <v>784</v>
      </c>
      <c r="G92" s="9">
        <v>4.6828000000000003</v>
      </c>
      <c r="H92" s="9">
        <f t="shared" si="23"/>
        <v>3.5121000000000002</v>
      </c>
      <c r="I92" s="32">
        <v>17</v>
      </c>
      <c r="J92" s="31">
        <f>SUM(I92*H92)</f>
        <v>59.705700000000007</v>
      </c>
      <c r="K92" s="31">
        <f t="shared" si="24"/>
        <v>14.084574630000002</v>
      </c>
      <c r="L92" s="31">
        <f t="shared" si="21"/>
        <v>73.790274630000013</v>
      </c>
    </row>
    <row r="93" spans="2:12" ht="48" x14ac:dyDescent="0.3">
      <c r="B93" s="15">
        <v>19</v>
      </c>
      <c r="C93" s="58" t="s">
        <v>68</v>
      </c>
      <c r="D93" s="80" t="s">
        <v>42</v>
      </c>
      <c r="E93" s="62" t="s">
        <v>66</v>
      </c>
      <c r="F93" s="27">
        <v>706</v>
      </c>
      <c r="G93" s="9">
        <v>4.2168999999999999</v>
      </c>
      <c r="H93" s="9">
        <f t="shared" si="23"/>
        <v>3.1626750000000001</v>
      </c>
      <c r="I93" s="32">
        <v>27</v>
      </c>
      <c r="J93" s="31">
        <f>SUM(H93*I93)</f>
        <v>85.392224999999996</v>
      </c>
      <c r="K93" s="31">
        <f t="shared" si="24"/>
        <v>20.144025877499999</v>
      </c>
      <c r="L93" s="31">
        <f t="shared" si="21"/>
        <v>105.5362508775</v>
      </c>
    </row>
    <row r="94" spans="2:12" ht="48" x14ac:dyDescent="0.3">
      <c r="B94" s="15">
        <v>20</v>
      </c>
      <c r="C94" s="58" t="s">
        <v>68</v>
      </c>
      <c r="D94" s="90" t="s">
        <v>42</v>
      </c>
      <c r="E94" s="62" t="s">
        <v>67</v>
      </c>
      <c r="F94" s="27">
        <v>706</v>
      </c>
      <c r="G94" s="9">
        <v>4.2168999999999999</v>
      </c>
      <c r="H94" s="9">
        <f t="shared" si="23"/>
        <v>3.1626750000000001</v>
      </c>
      <c r="I94" s="32">
        <v>7</v>
      </c>
      <c r="J94" s="31">
        <f>SUM(H94*I94)</f>
        <v>22.138725000000001</v>
      </c>
      <c r="K94" s="31">
        <f t="shared" si="24"/>
        <v>5.2225252275000003</v>
      </c>
      <c r="L94" s="31">
        <f t="shared" si="21"/>
        <v>27.361250227500001</v>
      </c>
    </row>
    <row r="95" spans="2:12" ht="48" x14ac:dyDescent="0.3">
      <c r="B95" s="15">
        <v>21</v>
      </c>
      <c r="C95" s="58" t="s">
        <v>65</v>
      </c>
      <c r="D95" s="90" t="s">
        <v>42</v>
      </c>
      <c r="E95" s="62" t="s">
        <v>67</v>
      </c>
      <c r="F95" s="27">
        <v>706</v>
      </c>
      <c r="G95" s="9">
        <v>4.2168999999999999</v>
      </c>
      <c r="H95" s="9">
        <f t="shared" si="23"/>
        <v>3.1626750000000001</v>
      </c>
      <c r="I95" s="32">
        <v>8</v>
      </c>
      <c r="J95" s="31">
        <f>SUM(I95*H95)</f>
        <v>25.301400000000001</v>
      </c>
      <c r="K95" s="31">
        <f t="shared" si="24"/>
        <v>5.9686002600000005</v>
      </c>
      <c r="L95" s="31">
        <f t="shared" si="21"/>
        <v>31.270000260000003</v>
      </c>
    </row>
    <row r="96" spans="2:12" ht="48" x14ac:dyDescent="0.3">
      <c r="B96" s="15">
        <v>22</v>
      </c>
      <c r="C96" s="58" t="s">
        <v>70</v>
      </c>
      <c r="D96" s="80" t="s">
        <v>40</v>
      </c>
      <c r="E96" s="62" t="s">
        <v>66</v>
      </c>
      <c r="F96" s="27">
        <v>812</v>
      </c>
      <c r="G96" s="9">
        <v>4.8916000000000004</v>
      </c>
      <c r="H96" s="9">
        <f t="shared" si="23"/>
        <v>3.6687000000000003</v>
      </c>
      <c r="I96" s="32">
        <v>24</v>
      </c>
      <c r="J96" s="31">
        <f>SUM(H96*I96)</f>
        <v>88.0488</v>
      </c>
      <c r="K96" s="31">
        <f t="shared" si="24"/>
        <v>20.77071192</v>
      </c>
      <c r="L96" s="31">
        <f t="shared" si="21"/>
        <v>108.81951192</v>
      </c>
    </row>
    <row r="97" spans="2:12" ht="48" x14ac:dyDescent="0.3">
      <c r="B97" s="15">
        <v>23</v>
      </c>
      <c r="C97" s="58" t="s">
        <v>70</v>
      </c>
      <c r="D97" s="80" t="s">
        <v>40</v>
      </c>
      <c r="E97" s="62" t="s">
        <v>67</v>
      </c>
      <c r="F97" s="27">
        <v>812</v>
      </c>
      <c r="G97" s="9">
        <v>4.8916000000000004</v>
      </c>
      <c r="H97" s="9">
        <f t="shared" si="23"/>
        <v>3.6687000000000003</v>
      </c>
      <c r="I97" s="32">
        <v>4</v>
      </c>
      <c r="J97" s="31">
        <f>SUM(H97*I97)</f>
        <v>14.674800000000001</v>
      </c>
      <c r="K97" s="31">
        <f t="shared" si="24"/>
        <v>3.4617853200000002</v>
      </c>
      <c r="L97" s="31">
        <f t="shared" si="21"/>
        <v>18.136585320000002</v>
      </c>
    </row>
    <row r="98" spans="2:12" ht="48" x14ac:dyDescent="0.3">
      <c r="B98" s="15">
        <v>24</v>
      </c>
      <c r="C98" s="58" t="s">
        <v>73</v>
      </c>
      <c r="D98" s="90" t="s">
        <v>40</v>
      </c>
      <c r="E98" s="62" t="s">
        <v>67</v>
      </c>
      <c r="F98" s="27">
        <v>784</v>
      </c>
      <c r="G98" s="9">
        <v>4.6828000000000003</v>
      </c>
      <c r="H98" s="9">
        <f t="shared" si="23"/>
        <v>3.5121000000000002</v>
      </c>
      <c r="I98" s="32">
        <v>12</v>
      </c>
      <c r="J98" s="31">
        <f>SUM(H98*I98)</f>
        <v>42.145200000000003</v>
      </c>
      <c r="K98" s="31">
        <f t="shared" si="24"/>
        <v>9.9420526799999998</v>
      </c>
      <c r="L98" s="31">
        <f t="shared" si="21"/>
        <v>52.087252680000006</v>
      </c>
    </row>
    <row r="99" spans="2:12" ht="48" x14ac:dyDescent="0.3">
      <c r="B99" s="15">
        <v>25</v>
      </c>
      <c r="C99" s="58" t="s">
        <v>65</v>
      </c>
      <c r="D99" s="80" t="s">
        <v>42</v>
      </c>
      <c r="E99" s="62" t="s">
        <v>66</v>
      </c>
      <c r="F99" s="27">
        <v>706</v>
      </c>
      <c r="G99" s="9">
        <v>4.2168999999999999</v>
      </c>
      <c r="H99" s="9">
        <f t="shared" si="23"/>
        <v>3.1626750000000001</v>
      </c>
      <c r="I99" s="32">
        <v>9</v>
      </c>
      <c r="J99" s="31">
        <f>SUM(H99*I99)</f>
        <v>28.464075000000001</v>
      </c>
      <c r="K99" s="31">
        <f t="shared" si="24"/>
        <v>6.7146752924999999</v>
      </c>
      <c r="L99" s="31">
        <f t="shared" si="21"/>
        <v>35.178750292499998</v>
      </c>
    </row>
    <row r="100" spans="2:12" ht="48" x14ac:dyDescent="0.3">
      <c r="B100" s="15">
        <v>26</v>
      </c>
      <c r="C100" s="58" t="s">
        <v>65</v>
      </c>
      <c r="D100" s="90" t="s">
        <v>42</v>
      </c>
      <c r="E100" s="62" t="s">
        <v>67</v>
      </c>
      <c r="F100" s="27">
        <v>706</v>
      </c>
      <c r="G100" s="9">
        <v>4.2168999999999999</v>
      </c>
      <c r="H100" s="9">
        <f t="shared" si="23"/>
        <v>3.1626750000000001</v>
      </c>
      <c r="I100" s="32">
        <v>9</v>
      </c>
      <c r="J100" s="31">
        <f>SUM(I100*H100)</f>
        <v>28.464075000000001</v>
      </c>
      <c r="K100" s="31">
        <f t="shared" si="24"/>
        <v>6.7146752924999999</v>
      </c>
      <c r="L100" s="31">
        <f t="shared" si="21"/>
        <v>35.178750292499998</v>
      </c>
    </row>
    <row r="101" spans="2:12" ht="48" x14ac:dyDescent="0.3">
      <c r="B101" s="15">
        <v>27</v>
      </c>
      <c r="C101" s="58" t="s">
        <v>72</v>
      </c>
      <c r="D101" s="90" t="s">
        <v>42</v>
      </c>
      <c r="E101" s="62" t="s">
        <v>67</v>
      </c>
      <c r="F101" s="27">
        <v>674</v>
      </c>
      <c r="G101" s="9">
        <v>4.0258000000000003</v>
      </c>
      <c r="H101" s="9">
        <f t="shared" si="23"/>
        <v>3.0193500000000002</v>
      </c>
      <c r="I101" s="32">
        <v>40</v>
      </c>
      <c r="J101" s="31">
        <f>SUM(H101*I101)</f>
        <v>120.774</v>
      </c>
      <c r="K101" s="31">
        <f t="shared" si="24"/>
        <v>28.4905866</v>
      </c>
      <c r="L101" s="31">
        <f t="shared" si="21"/>
        <v>149.2645866</v>
      </c>
    </row>
    <row r="102" spans="2:12" ht="48" x14ac:dyDescent="0.3">
      <c r="B102" s="15">
        <v>28</v>
      </c>
      <c r="C102" s="58" t="s">
        <v>74</v>
      </c>
      <c r="D102" s="80" t="s">
        <v>75</v>
      </c>
      <c r="E102" s="62" t="s">
        <v>66</v>
      </c>
      <c r="F102" s="27">
        <v>1452</v>
      </c>
      <c r="G102" s="9">
        <f>SUM(F102/166)</f>
        <v>8.7469879518072293</v>
      </c>
      <c r="H102" s="9">
        <f t="shared" si="23"/>
        <v>6.5602409638554224</v>
      </c>
      <c r="I102" s="32">
        <v>18</v>
      </c>
      <c r="J102" s="31">
        <f>SUM(H102*I102)</f>
        <v>118.0843373493976</v>
      </c>
      <c r="K102" s="31">
        <f>SUM(J102*0.2194)</f>
        <v>25.907703614457834</v>
      </c>
      <c r="L102" s="31">
        <f t="shared" si="21"/>
        <v>143.99204096385543</v>
      </c>
    </row>
    <row r="103" spans="2:12" ht="48" x14ac:dyDescent="0.3">
      <c r="B103" s="15">
        <v>29</v>
      </c>
      <c r="C103" s="58" t="s">
        <v>71</v>
      </c>
      <c r="D103" s="90" t="s">
        <v>69</v>
      </c>
      <c r="E103" s="62" t="s">
        <v>67</v>
      </c>
      <c r="F103" s="27">
        <v>583</v>
      </c>
      <c r="G103" s="9">
        <v>3.4823</v>
      </c>
      <c r="H103" s="9">
        <f>SUM(G103-0.75)</f>
        <v>2.7323</v>
      </c>
      <c r="I103" s="32">
        <v>10</v>
      </c>
      <c r="J103" s="31">
        <f>SUM(H103*I103)</f>
        <v>27.323</v>
      </c>
      <c r="K103" s="31">
        <f t="shared" ref="K103:K113" si="25">SUM(J103*0.2359)</f>
        <v>6.4454957000000004</v>
      </c>
      <c r="L103" s="31">
        <f t="shared" si="21"/>
        <v>33.768495700000003</v>
      </c>
    </row>
    <row r="104" spans="2:12" ht="48" x14ac:dyDescent="0.3">
      <c r="B104" s="15">
        <v>30</v>
      </c>
      <c r="C104" s="58" t="s">
        <v>65</v>
      </c>
      <c r="D104" s="90" t="s">
        <v>40</v>
      </c>
      <c r="E104" s="62" t="s">
        <v>67</v>
      </c>
      <c r="F104" s="27">
        <v>784</v>
      </c>
      <c r="G104" s="9">
        <v>4.6828000000000003</v>
      </c>
      <c r="H104" s="9">
        <f t="shared" ref="H104:H115" si="26">SUM(G104*0.75)</f>
        <v>3.5121000000000002</v>
      </c>
      <c r="I104" s="32">
        <v>11</v>
      </c>
      <c r="J104" s="31">
        <f>SUM(I104*H104)</f>
        <v>38.633099999999999</v>
      </c>
      <c r="K104" s="31">
        <f t="shared" si="25"/>
        <v>9.1135482899999989</v>
      </c>
      <c r="L104" s="31">
        <f t="shared" si="21"/>
        <v>47.746648289999996</v>
      </c>
    </row>
    <row r="105" spans="2:12" ht="48" x14ac:dyDescent="0.3">
      <c r="B105" s="15">
        <v>31</v>
      </c>
      <c r="C105" s="58" t="s">
        <v>65</v>
      </c>
      <c r="D105" s="90" t="s">
        <v>76</v>
      </c>
      <c r="E105" s="62" t="s">
        <v>67</v>
      </c>
      <c r="F105" s="27">
        <v>706</v>
      </c>
      <c r="G105" s="9">
        <v>4.2168999999999999</v>
      </c>
      <c r="H105" s="9">
        <f t="shared" si="26"/>
        <v>3.1626750000000001</v>
      </c>
      <c r="I105" s="32">
        <v>3</v>
      </c>
      <c r="J105" s="31">
        <f>SUM(I105*H105)</f>
        <v>9.4880250000000004</v>
      </c>
      <c r="K105" s="31">
        <f t="shared" si="25"/>
        <v>2.2382250975</v>
      </c>
      <c r="L105" s="31">
        <f t="shared" si="21"/>
        <v>11.726250097499999</v>
      </c>
    </row>
    <row r="106" spans="2:12" ht="48" x14ac:dyDescent="0.3">
      <c r="B106" s="15">
        <v>32</v>
      </c>
      <c r="C106" s="58" t="s">
        <v>68</v>
      </c>
      <c r="D106" s="80" t="s">
        <v>42</v>
      </c>
      <c r="E106" s="62" t="s">
        <v>66</v>
      </c>
      <c r="F106" s="27">
        <v>706</v>
      </c>
      <c r="G106" s="9">
        <v>4.2168999999999999</v>
      </c>
      <c r="H106" s="9">
        <f t="shared" si="26"/>
        <v>3.1626750000000001</v>
      </c>
      <c r="I106" s="32">
        <v>36</v>
      </c>
      <c r="J106" s="31">
        <f>SUM(H106*I106)</f>
        <v>113.8563</v>
      </c>
      <c r="K106" s="31">
        <f t="shared" si="25"/>
        <v>26.85870117</v>
      </c>
      <c r="L106" s="31">
        <f t="shared" si="21"/>
        <v>140.71500116999999</v>
      </c>
    </row>
    <row r="107" spans="2:12" ht="48" x14ac:dyDescent="0.3">
      <c r="B107" s="15">
        <v>33</v>
      </c>
      <c r="C107" s="58" t="s">
        <v>68</v>
      </c>
      <c r="D107" s="90" t="s">
        <v>69</v>
      </c>
      <c r="E107" s="62" t="s">
        <v>67</v>
      </c>
      <c r="F107" s="27">
        <v>706</v>
      </c>
      <c r="G107" s="9">
        <v>4.2168999999999999</v>
      </c>
      <c r="H107" s="9">
        <f t="shared" si="26"/>
        <v>3.1626750000000001</v>
      </c>
      <c r="I107" s="32">
        <v>3</v>
      </c>
      <c r="J107" s="31">
        <f>SUM(H107*I107)</f>
        <v>9.4880250000000004</v>
      </c>
      <c r="K107" s="31">
        <f t="shared" si="25"/>
        <v>2.2382250975</v>
      </c>
      <c r="L107" s="31">
        <f t="shared" ref="L107:L138" si="27">SUM(J107:K107)</f>
        <v>11.726250097499999</v>
      </c>
    </row>
    <row r="108" spans="2:12" ht="48" x14ac:dyDescent="0.3">
      <c r="B108" s="15">
        <v>34</v>
      </c>
      <c r="C108" s="58" t="s">
        <v>68</v>
      </c>
      <c r="D108" s="80" t="s">
        <v>40</v>
      </c>
      <c r="E108" s="62" t="s">
        <v>66</v>
      </c>
      <c r="F108" s="27">
        <v>784</v>
      </c>
      <c r="G108" s="9">
        <v>4.6828000000000003</v>
      </c>
      <c r="H108" s="9">
        <f t="shared" si="26"/>
        <v>3.5121000000000002</v>
      </c>
      <c r="I108" s="32">
        <v>35</v>
      </c>
      <c r="J108" s="31">
        <f>SUM(H108*I108)</f>
        <v>122.9235</v>
      </c>
      <c r="K108" s="31">
        <f t="shared" si="25"/>
        <v>28.99765365</v>
      </c>
      <c r="L108" s="31">
        <f t="shared" si="27"/>
        <v>151.92115365000001</v>
      </c>
    </row>
    <row r="109" spans="2:12" ht="48" x14ac:dyDescent="0.3">
      <c r="B109" s="15">
        <v>35</v>
      </c>
      <c r="C109" s="58" t="s">
        <v>68</v>
      </c>
      <c r="D109" s="90" t="s">
        <v>40</v>
      </c>
      <c r="E109" s="62" t="s">
        <v>67</v>
      </c>
      <c r="F109" s="27">
        <v>784</v>
      </c>
      <c r="G109" s="9">
        <v>4.6828000000000003</v>
      </c>
      <c r="H109" s="9">
        <f t="shared" si="26"/>
        <v>3.5121000000000002</v>
      </c>
      <c r="I109" s="32">
        <v>4</v>
      </c>
      <c r="J109" s="31">
        <f>SUM(H109*I109)</f>
        <v>14.048400000000001</v>
      </c>
      <c r="K109" s="31">
        <f t="shared" si="25"/>
        <v>3.3140175600000004</v>
      </c>
      <c r="L109" s="31">
        <f t="shared" si="27"/>
        <v>17.362417560000001</v>
      </c>
    </row>
    <row r="110" spans="2:12" ht="48" x14ac:dyDescent="0.3">
      <c r="B110" s="15">
        <v>36</v>
      </c>
      <c r="C110" s="58" t="s">
        <v>65</v>
      </c>
      <c r="D110" s="80" t="s">
        <v>40</v>
      </c>
      <c r="E110" s="62" t="s">
        <v>66</v>
      </c>
      <c r="F110" s="27">
        <v>784</v>
      </c>
      <c r="G110" s="9">
        <v>4.6828000000000003</v>
      </c>
      <c r="H110" s="9">
        <f t="shared" si="26"/>
        <v>3.5121000000000002</v>
      </c>
      <c r="I110" s="32">
        <v>9</v>
      </c>
      <c r="J110" s="31">
        <f>SUM(H110*I110)</f>
        <v>31.608900000000002</v>
      </c>
      <c r="K110" s="31">
        <f t="shared" si="25"/>
        <v>7.4565395100000007</v>
      </c>
      <c r="L110" s="31">
        <f t="shared" si="27"/>
        <v>39.065439510000004</v>
      </c>
    </row>
    <row r="111" spans="2:12" ht="48" x14ac:dyDescent="0.3">
      <c r="B111" s="15">
        <v>37</v>
      </c>
      <c r="C111" s="58" t="s">
        <v>65</v>
      </c>
      <c r="D111" s="90" t="s">
        <v>40</v>
      </c>
      <c r="E111" s="62" t="s">
        <v>67</v>
      </c>
      <c r="F111" s="27">
        <v>784</v>
      </c>
      <c r="G111" s="9">
        <v>4.6828000000000003</v>
      </c>
      <c r="H111" s="9">
        <f t="shared" si="26"/>
        <v>3.5121000000000002</v>
      </c>
      <c r="I111" s="32">
        <v>12</v>
      </c>
      <c r="J111" s="31">
        <f>SUM(I111*H111)</f>
        <v>42.145200000000003</v>
      </c>
      <c r="K111" s="31">
        <f t="shared" si="25"/>
        <v>9.9420526799999998</v>
      </c>
      <c r="L111" s="31">
        <f t="shared" si="27"/>
        <v>52.087252680000006</v>
      </c>
    </row>
    <row r="112" spans="2:12" ht="48" x14ac:dyDescent="0.3">
      <c r="B112" s="15">
        <v>38</v>
      </c>
      <c r="C112" s="58" t="s">
        <v>65</v>
      </c>
      <c r="D112" s="90" t="s">
        <v>42</v>
      </c>
      <c r="E112" s="62" t="s">
        <v>67</v>
      </c>
      <c r="F112" s="27">
        <v>706</v>
      </c>
      <c r="G112" s="9">
        <v>4.2168999999999999</v>
      </c>
      <c r="H112" s="9">
        <f t="shared" si="26"/>
        <v>3.1626750000000001</v>
      </c>
      <c r="I112" s="32">
        <v>14</v>
      </c>
      <c r="J112" s="31">
        <f>SUM(I112*H112)</f>
        <v>44.277450000000002</v>
      </c>
      <c r="K112" s="31">
        <f t="shared" si="25"/>
        <v>10.445050455000001</v>
      </c>
      <c r="L112" s="31">
        <f t="shared" si="27"/>
        <v>54.722500455000002</v>
      </c>
    </row>
    <row r="113" spans="2:12" ht="48" x14ac:dyDescent="0.3">
      <c r="B113" s="15">
        <v>39</v>
      </c>
      <c r="C113" s="58" t="s">
        <v>65</v>
      </c>
      <c r="D113" s="90" t="s">
        <v>42</v>
      </c>
      <c r="E113" s="62" t="s">
        <v>67</v>
      </c>
      <c r="F113" s="27">
        <v>706</v>
      </c>
      <c r="G113" s="9">
        <v>4.2168999999999999</v>
      </c>
      <c r="H113" s="9">
        <f t="shared" si="26"/>
        <v>3.1626750000000001</v>
      </c>
      <c r="I113" s="32">
        <v>23</v>
      </c>
      <c r="J113" s="31">
        <f>SUM(I113*H113)</f>
        <v>72.741524999999996</v>
      </c>
      <c r="K113" s="31">
        <f t="shared" si="25"/>
        <v>17.159725747499998</v>
      </c>
      <c r="L113" s="31">
        <f t="shared" si="27"/>
        <v>89.901250747500001</v>
      </c>
    </row>
    <row r="114" spans="2:12" ht="48" x14ac:dyDescent="0.3">
      <c r="B114" s="15">
        <v>40</v>
      </c>
      <c r="C114" s="58" t="s">
        <v>72</v>
      </c>
      <c r="D114" s="90" t="s">
        <v>40</v>
      </c>
      <c r="E114" s="62" t="s">
        <v>67</v>
      </c>
      <c r="F114" s="27">
        <v>749</v>
      </c>
      <c r="G114" s="9">
        <v>4.4737999999999998</v>
      </c>
      <c r="H114" s="9">
        <f t="shared" si="26"/>
        <v>3.3553499999999996</v>
      </c>
      <c r="I114" s="32">
        <v>40</v>
      </c>
      <c r="J114" s="31">
        <f t="shared" ref="J114:J119" si="28">SUM(H114*I114)</f>
        <v>134.214</v>
      </c>
      <c r="K114" s="31">
        <f>SUM(J114*0.2194)</f>
        <v>29.446551600000003</v>
      </c>
      <c r="L114" s="31">
        <f t="shared" si="27"/>
        <v>163.66055159999999</v>
      </c>
    </row>
    <row r="115" spans="2:12" ht="48" x14ac:dyDescent="0.3">
      <c r="B115" s="15">
        <v>41</v>
      </c>
      <c r="C115" s="58" t="s">
        <v>73</v>
      </c>
      <c r="D115" s="90" t="s">
        <v>40</v>
      </c>
      <c r="E115" s="62" t="s">
        <v>67</v>
      </c>
      <c r="F115" s="27">
        <v>784</v>
      </c>
      <c r="G115" s="9">
        <v>4.6828000000000003</v>
      </c>
      <c r="H115" s="9">
        <f t="shared" si="26"/>
        <v>3.5121000000000002</v>
      </c>
      <c r="I115" s="32">
        <v>9</v>
      </c>
      <c r="J115" s="31">
        <f t="shared" si="28"/>
        <v>31.608900000000002</v>
      </c>
      <c r="K115" s="31">
        <f>SUM(J115*0.2359)</f>
        <v>7.4565395100000007</v>
      </c>
      <c r="L115" s="31">
        <f t="shared" si="27"/>
        <v>39.065439510000004</v>
      </c>
    </row>
    <row r="116" spans="2:12" ht="48" x14ac:dyDescent="0.3">
      <c r="B116" s="15">
        <v>42</v>
      </c>
      <c r="C116" s="58" t="s">
        <v>71</v>
      </c>
      <c r="D116" s="90" t="s">
        <v>42</v>
      </c>
      <c r="E116" s="62" t="s">
        <v>67</v>
      </c>
      <c r="F116" s="27">
        <v>583</v>
      </c>
      <c r="G116" s="9">
        <v>3.4823</v>
      </c>
      <c r="H116" s="9">
        <f>SUM(G116-0.75)</f>
        <v>2.7323</v>
      </c>
      <c r="I116" s="32">
        <v>18</v>
      </c>
      <c r="J116" s="31">
        <f t="shared" si="28"/>
        <v>49.181399999999996</v>
      </c>
      <c r="K116" s="31">
        <f>SUM(J116*0.2077)</f>
        <v>10.214976779999999</v>
      </c>
      <c r="L116" s="31">
        <f t="shared" si="27"/>
        <v>59.396376779999997</v>
      </c>
    </row>
    <row r="117" spans="2:12" ht="48" x14ac:dyDescent="0.3">
      <c r="B117" s="15">
        <v>43</v>
      </c>
      <c r="C117" s="58" t="s">
        <v>73</v>
      </c>
      <c r="D117" s="90" t="s">
        <v>42</v>
      </c>
      <c r="E117" s="62" t="s">
        <v>67</v>
      </c>
      <c r="F117" s="27">
        <v>706</v>
      </c>
      <c r="G117" s="9">
        <v>4.2168999999999999</v>
      </c>
      <c r="H117" s="9">
        <f t="shared" ref="H117:H123" si="29">SUM(G117*0.75)</f>
        <v>3.1626750000000001</v>
      </c>
      <c r="I117" s="32">
        <v>16</v>
      </c>
      <c r="J117" s="31">
        <f t="shared" si="28"/>
        <v>50.602800000000002</v>
      </c>
      <c r="K117" s="31">
        <f>SUM(J117*0.2359)</f>
        <v>11.937200520000001</v>
      </c>
      <c r="L117" s="31">
        <f t="shared" si="27"/>
        <v>62.540000520000007</v>
      </c>
    </row>
    <row r="118" spans="2:12" ht="48" x14ac:dyDescent="0.3">
      <c r="B118" s="15">
        <v>44</v>
      </c>
      <c r="C118" s="58" t="s">
        <v>72</v>
      </c>
      <c r="D118" s="90" t="s">
        <v>77</v>
      </c>
      <c r="E118" s="62" t="s">
        <v>67</v>
      </c>
      <c r="F118" s="27">
        <v>617</v>
      </c>
      <c r="G118" s="9">
        <v>3.6852999999999998</v>
      </c>
      <c r="H118" s="9">
        <f t="shared" si="29"/>
        <v>2.7639749999999998</v>
      </c>
      <c r="I118" s="32">
        <v>21.5</v>
      </c>
      <c r="J118" s="31">
        <f t="shared" si="28"/>
        <v>59.425462499999995</v>
      </c>
      <c r="K118" s="31">
        <f>SUM(J118*0.2194)</f>
        <v>13.0379464725</v>
      </c>
      <c r="L118" s="31">
        <f t="shared" si="27"/>
        <v>72.463408972499991</v>
      </c>
    </row>
    <row r="119" spans="2:12" ht="48" x14ac:dyDescent="0.3">
      <c r="B119" s="15">
        <v>45</v>
      </c>
      <c r="C119" s="58" t="s">
        <v>65</v>
      </c>
      <c r="D119" s="80" t="s">
        <v>40</v>
      </c>
      <c r="E119" s="62" t="s">
        <v>66</v>
      </c>
      <c r="F119" s="27">
        <v>784</v>
      </c>
      <c r="G119" s="9">
        <v>4.6828000000000003</v>
      </c>
      <c r="H119" s="9">
        <f t="shared" si="29"/>
        <v>3.5121000000000002</v>
      </c>
      <c r="I119" s="32">
        <v>9</v>
      </c>
      <c r="J119" s="31">
        <f t="shared" si="28"/>
        <v>31.608900000000002</v>
      </c>
      <c r="K119" s="31">
        <f>SUM(J119*0.2359)</f>
        <v>7.4565395100000007</v>
      </c>
      <c r="L119" s="31">
        <f t="shared" si="27"/>
        <v>39.065439510000004</v>
      </c>
    </row>
    <row r="120" spans="2:12" ht="48" x14ac:dyDescent="0.3">
      <c r="B120" s="15">
        <v>46</v>
      </c>
      <c r="C120" s="58" t="s">
        <v>65</v>
      </c>
      <c r="D120" s="90" t="s">
        <v>40</v>
      </c>
      <c r="E120" s="62" t="s">
        <v>67</v>
      </c>
      <c r="F120" s="27">
        <v>784</v>
      </c>
      <c r="G120" s="9">
        <v>4.6828000000000003</v>
      </c>
      <c r="H120" s="9">
        <f t="shared" si="29"/>
        <v>3.5121000000000002</v>
      </c>
      <c r="I120" s="32">
        <v>15</v>
      </c>
      <c r="J120" s="31">
        <f>SUM(I120*H120)</f>
        <v>52.6815</v>
      </c>
      <c r="K120" s="31">
        <f>SUM(J120*0.2359)</f>
        <v>12.427565850000001</v>
      </c>
      <c r="L120" s="31">
        <f t="shared" si="27"/>
        <v>65.109065850000007</v>
      </c>
    </row>
    <row r="121" spans="2:12" ht="48" x14ac:dyDescent="0.3">
      <c r="B121" s="15">
        <v>47</v>
      </c>
      <c r="C121" s="58" t="s">
        <v>65</v>
      </c>
      <c r="D121" s="80" t="s">
        <v>42</v>
      </c>
      <c r="E121" s="62" t="s">
        <v>66</v>
      </c>
      <c r="F121" s="27">
        <v>706</v>
      </c>
      <c r="G121" s="9">
        <v>4.2168999999999999</v>
      </c>
      <c r="H121" s="9">
        <f t="shared" si="29"/>
        <v>3.1626750000000001</v>
      </c>
      <c r="I121" s="32">
        <v>18</v>
      </c>
      <c r="J121" s="31">
        <f>SUM(H121*I121)</f>
        <v>56.928150000000002</v>
      </c>
      <c r="K121" s="31">
        <f>SUM(J121*0.2359)</f>
        <v>13.429350585</v>
      </c>
      <c r="L121" s="31">
        <f t="shared" si="27"/>
        <v>70.357500584999997</v>
      </c>
    </row>
    <row r="122" spans="2:12" ht="48" x14ac:dyDescent="0.3">
      <c r="B122" s="15">
        <v>48</v>
      </c>
      <c r="C122" s="58" t="s">
        <v>65</v>
      </c>
      <c r="D122" s="90" t="s">
        <v>42</v>
      </c>
      <c r="E122" s="62" t="s">
        <v>67</v>
      </c>
      <c r="F122" s="27">
        <v>706</v>
      </c>
      <c r="G122" s="9">
        <v>4.2168999999999999</v>
      </c>
      <c r="H122" s="9">
        <f t="shared" si="29"/>
        <v>3.1626750000000001</v>
      </c>
      <c r="I122" s="32">
        <v>23</v>
      </c>
      <c r="J122" s="31">
        <f>SUM(I122*H122)</f>
        <v>72.741524999999996</v>
      </c>
      <c r="K122" s="31">
        <f>SUM(J122*0.2359)</f>
        <v>17.159725747499998</v>
      </c>
      <c r="L122" s="31">
        <f t="shared" si="27"/>
        <v>89.901250747500001</v>
      </c>
    </row>
    <row r="123" spans="2:12" ht="48" x14ac:dyDescent="0.3">
      <c r="B123" s="15">
        <v>49</v>
      </c>
      <c r="C123" s="58" t="s">
        <v>73</v>
      </c>
      <c r="D123" s="90" t="s">
        <v>42</v>
      </c>
      <c r="E123" s="62" t="s">
        <v>67</v>
      </c>
      <c r="F123" s="27">
        <v>706</v>
      </c>
      <c r="G123" s="9">
        <v>4.2168999999999999</v>
      </c>
      <c r="H123" s="9">
        <f t="shared" si="29"/>
        <v>3.1626750000000001</v>
      </c>
      <c r="I123" s="32">
        <v>9</v>
      </c>
      <c r="J123" s="31">
        <f t="shared" ref="J123:J130" si="30">SUM(H123*I123)</f>
        <v>28.464075000000001</v>
      </c>
      <c r="K123" s="31">
        <f>SUM(J123*0.2194)</f>
        <v>6.245018055000001</v>
      </c>
      <c r="L123" s="31">
        <f t="shared" si="27"/>
        <v>34.709093055000004</v>
      </c>
    </row>
    <row r="124" spans="2:12" ht="48" x14ac:dyDescent="0.3">
      <c r="B124" s="15">
        <v>50</v>
      </c>
      <c r="C124" s="58" t="s">
        <v>71</v>
      </c>
      <c r="D124" s="90" t="s">
        <v>69</v>
      </c>
      <c r="E124" s="62" t="s">
        <v>67</v>
      </c>
      <c r="F124" s="27">
        <v>583</v>
      </c>
      <c r="G124" s="9">
        <v>3.4823</v>
      </c>
      <c r="H124" s="9">
        <f>SUM(G124-0.75)</f>
        <v>2.7323</v>
      </c>
      <c r="I124" s="32">
        <v>6</v>
      </c>
      <c r="J124" s="31">
        <f t="shared" si="30"/>
        <v>16.393799999999999</v>
      </c>
      <c r="K124" s="31">
        <f>SUM(J124*0.2077)</f>
        <v>3.4049922599999998</v>
      </c>
      <c r="L124" s="31">
        <f t="shared" si="27"/>
        <v>19.798792259999999</v>
      </c>
    </row>
    <row r="125" spans="2:12" ht="48" x14ac:dyDescent="0.3">
      <c r="B125" s="15">
        <v>51</v>
      </c>
      <c r="C125" s="58" t="s">
        <v>72</v>
      </c>
      <c r="D125" s="90" t="s">
        <v>40</v>
      </c>
      <c r="E125" s="62" t="s">
        <v>67</v>
      </c>
      <c r="F125" s="27">
        <v>749</v>
      </c>
      <c r="G125" s="9">
        <v>4.4737999999999998</v>
      </c>
      <c r="H125" s="9">
        <f>SUM(G125*0.75)</f>
        <v>3.3553499999999996</v>
      </c>
      <c r="I125" s="32">
        <v>14.5</v>
      </c>
      <c r="J125" s="31">
        <f t="shared" si="30"/>
        <v>48.652574999999992</v>
      </c>
      <c r="K125" s="31">
        <f>SUM(J125*0.2359)</f>
        <v>11.477142442499998</v>
      </c>
      <c r="L125" s="31">
        <f t="shared" si="27"/>
        <v>60.129717442499988</v>
      </c>
    </row>
    <row r="126" spans="2:12" ht="48" x14ac:dyDescent="0.3">
      <c r="B126" s="15">
        <v>52</v>
      </c>
      <c r="C126" s="58" t="s">
        <v>73</v>
      </c>
      <c r="D126" s="90" t="s">
        <v>42</v>
      </c>
      <c r="E126" s="62" t="s">
        <v>67</v>
      </c>
      <c r="F126" s="27">
        <v>706</v>
      </c>
      <c r="G126" s="9">
        <v>4.2168999999999999</v>
      </c>
      <c r="H126" s="9">
        <f>SUM(G126*0.75)</f>
        <v>3.1626750000000001</v>
      </c>
      <c r="I126" s="32">
        <v>12</v>
      </c>
      <c r="J126" s="31">
        <f t="shared" si="30"/>
        <v>37.952100000000002</v>
      </c>
      <c r="K126" s="31">
        <f>SUM(J126*0.2359)</f>
        <v>8.9529003899999999</v>
      </c>
      <c r="L126" s="31">
        <f t="shared" si="27"/>
        <v>46.905000389999998</v>
      </c>
    </row>
    <row r="127" spans="2:12" ht="48" x14ac:dyDescent="0.3">
      <c r="B127" s="15">
        <v>53</v>
      </c>
      <c r="C127" s="58" t="s">
        <v>72</v>
      </c>
      <c r="D127" s="90" t="s">
        <v>77</v>
      </c>
      <c r="E127" s="62" t="s">
        <v>67</v>
      </c>
      <c r="F127" s="27">
        <v>617</v>
      </c>
      <c r="G127" s="9">
        <v>3.6852999999999998</v>
      </c>
      <c r="H127" s="9">
        <f>SUM(G127*0.75)</f>
        <v>2.7639749999999998</v>
      </c>
      <c r="I127" s="32">
        <v>35.5</v>
      </c>
      <c r="J127" s="31">
        <f t="shared" si="30"/>
        <v>98.121112499999995</v>
      </c>
      <c r="K127" s="31">
        <f>SUM(J127*0.2359)</f>
        <v>23.14677043875</v>
      </c>
      <c r="L127" s="31">
        <f t="shared" si="27"/>
        <v>121.26788293874999</v>
      </c>
    </row>
    <row r="128" spans="2:12" ht="48" x14ac:dyDescent="0.3">
      <c r="B128" s="15">
        <v>54</v>
      </c>
      <c r="C128" s="58" t="s">
        <v>68</v>
      </c>
      <c r="D128" s="80" t="s">
        <v>78</v>
      </c>
      <c r="E128" s="62" t="s">
        <v>66</v>
      </c>
      <c r="F128" s="27">
        <v>1126</v>
      </c>
      <c r="G128" s="9">
        <f>SUM(F128/166)</f>
        <v>6.7831325301204819</v>
      </c>
      <c r="H128" s="9">
        <f>SUM(G128*0.75)</f>
        <v>5.0873493975903612</v>
      </c>
      <c r="I128" s="32">
        <v>24</v>
      </c>
      <c r="J128" s="31">
        <f t="shared" si="30"/>
        <v>122.09638554216866</v>
      </c>
      <c r="K128" s="31">
        <f>SUM(J128*0.2359)</f>
        <v>28.802537349397586</v>
      </c>
      <c r="L128" s="31">
        <f t="shared" si="27"/>
        <v>150.89892289156626</v>
      </c>
    </row>
    <row r="129" spans="2:12" ht="48" x14ac:dyDescent="0.3">
      <c r="B129" s="15">
        <v>55</v>
      </c>
      <c r="C129" s="58" t="s">
        <v>72</v>
      </c>
      <c r="D129" s="90" t="s">
        <v>77</v>
      </c>
      <c r="E129" s="62" t="s">
        <v>67</v>
      </c>
      <c r="F129" s="27">
        <v>617</v>
      </c>
      <c r="G129" s="9">
        <v>3.6852999999999998</v>
      </c>
      <c r="H129" s="9">
        <f>SUM(G129*0.75)</f>
        <v>2.7639749999999998</v>
      </c>
      <c r="I129" s="32">
        <v>16</v>
      </c>
      <c r="J129" s="31">
        <f t="shared" si="30"/>
        <v>44.223599999999998</v>
      </c>
      <c r="K129" s="31">
        <f>SUM(J129*0.2359)</f>
        <v>10.432347239999999</v>
      </c>
      <c r="L129" s="31">
        <f t="shared" si="27"/>
        <v>54.655947239999996</v>
      </c>
    </row>
    <row r="130" spans="2:12" ht="48" x14ac:dyDescent="0.3">
      <c r="B130" s="15">
        <v>56</v>
      </c>
      <c r="C130" s="58" t="s">
        <v>71</v>
      </c>
      <c r="D130" s="90" t="s">
        <v>69</v>
      </c>
      <c r="E130" s="62" t="s">
        <v>67</v>
      </c>
      <c r="F130" s="27">
        <v>583</v>
      </c>
      <c r="G130" s="9">
        <v>3.4823</v>
      </c>
      <c r="H130" s="9">
        <f>SUM(G130-0.75)</f>
        <v>2.7323</v>
      </c>
      <c r="I130" s="32">
        <v>18</v>
      </c>
      <c r="J130" s="31">
        <f t="shared" si="30"/>
        <v>49.181399999999996</v>
      </c>
      <c r="K130" s="31">
        <f>SUM(J130*0.2194)</f>
        <v>10.79039916</v>
      </c>
      <c r="L130" s="31">
        <f t="shared" si="27"/>
        <v>59.971799159999996</v>
      </c>
    </row>
    <row r="131" spans="2:12" ht="48" x14ac:dyDescent="0.3">
      <c r="B131" s="15">
        <v>57</v>
      </c>
      <c r="C131" s="58" t="s">
        <v>65</v>
      </c>
      <c r="D131" s="90" t="s">
        <v>58</v>
      </c>
      <c r="E131" s="62" t="s">
        <v>67</v>
      </c>
      <c r="F131" s="27">
        <v>642</v>
      </c>
      <c r="G131" s="9">
        <v>3.8347000000000002</v>
      </c>
      <c r="H131" s="9">
        <f t="shared" ref="H131:H152" si="31">SUM(G131*0.75)</f>
        <v>2.8760250000000003</v>
      </c>
      <c r="I131" s="32">
        <v>9</v>
      </c>
      <c r="J131" s="31">
        <f>SUM(I131*H131)</f>
        <v>25.884225000000001</v>
      </c>
      <c r="K131" s="31">
        <f>SUM(J131*0.2359)</f>
        <v>6.1060886774999998</v>
      </c>
      <c r="L131" s="31">
        <f t="shared" si="27"/>
        <v>31.990313677500001</v>
      </c>
    </row>
    <row r="132" spans="2:12" ht="48" x14ac:dyDescent="0.3">
      <c r="B132" s="15">
        <v>58</v>
      </c>
      <c r="C132" s="58" t="s">
        <v>68</v>
      </c>
      <c r="D132" s="80" t="s">
        <v>40</v>
      </c>
      <c r="E132" s="62" t="s">
        <v>66</v>
      </c>
      <c r="F132" s="27">
        <v>784</v>
      </c>
      <c r="G132" s="9">
        <v>4.6828000000000003</v>
      </c>
      <c r="H132" s="9">
        <f t="shared" si="31"/>
        <v>3.5121000000000002</v>
      </c>
      <c r="I132" s="32">
        <v>32</v>
      </c>
      <c r="J132" s="31">
        <f>SUM(H132*I132)</f>
        <v>112.38720000000001</v>
      </c>
      <c r="K132" s="31">
        <f>SUM(J132*0.2359)</f>
        <v>26.512140480000003</v>
      </c>
      <c r="L132" s="31">
        <f t="shared" si="27"/>
        <v>138.89934048000001</v>
      </c>
    </row>
    <row r="133" spans="2:12" ht="48" x14ac:dyDescent="0.3">
      <c r="B133" s="15">
        <v>59</v>
      </c>
      <c r="C133" s="58" t="s">
        <v>68</v>
      </c>
      <c r="D133" s="90" t="s">
        <v>40</v>
      </c>
      <c r="E133" s="62" t="s">
        <v>67</v>
      </c>
      <c r="F133" s="27">
        <v>784</v>
      </c>
      <c r="G133" s="9">
        <v>4.6828000000000003</v>
      </c>
      <c r="H133" s="9">
        <f t="shared" si="31"/>
        <v>3.5121000000000002</v>
      </c>
      <c r="I133" s="32">
        <v>5</v>
      </c>
      <c r="J133" s="31">
        <f>SUM(H133*I133)</f>
        <v>17.560500000000001</v>
      </c>
      <c r="K133" s="31">
        <f>SUM(J133*0.2359)</f>
        <v>4.1425219499999999</v>
      </c>
      <c r="L133" s="31">
        <f t="shared" si="27"/>
        <v>21.70302195</v>
      </c>
    </row>
    <row r="134" spans="2:12" ht="48" x14ac:dyDescent="0.3">
      <c r="B134" s="15">
        <v>60</v>
      </c>
      <c r="C134" s="58" t="s">
        <v>65</v>
      </c>
      <c r="D134" s="80" t="s">
        <v>40</v>
      </c>
      <c r="E134" s="62" t="s">
        <v>66</v>
      </c>
      <c r="F134" s="27">
        <v>784</v>
      </c>
      <c r="G134" s="9">
        <v>4.6828000000000003</v>
      </c>
      <c r="H134" s="9">
        <f t="shared" si="31"/>
        <v>3.5121000000000002</v>
      </c>
      <c r="I134" s="32">
        <v>9</v>
      </c>
      <c r="J134" s="31">
        <f>SUM(H134*I134)</f>
        <v>31.608900000000002</v>
      </c>
      <c r="K134" s="31">
        <f>SUM(J134*0.2359)</f>
        <v>7.4565395100000007</v>
      </c>
      <c r="L134" s="31">
        <f t="shared" si="27"/>
        <v>39.065439510000004</v>
      </c>
    </row>
    <row r="135" spans="2:12" ht="48" x14ac:dyDescent="0.3">
      <c r="B135" s="15">
        <v>61</v>
      </c>
      <c r="C135" s="58" t="s">
        <v>65</v>
      </c>
      <c r="D135" s="90" t="s">
        <v>40</v>
      </c>
      <c r="E135" s="62" t="s">
        <v>67</v>
      </c>
      <c r="F135" s="27">
        <v>784</v>
      </c>
      <c r="G135" s="9">
        <v>4.6828000000000003</v>
      </c>
      <c r="H135" s="9">
        <f t="shared" si="31"/>
        <v>3.5121000000000002</v>
      </c>
      <c r="I135" s="32">
        <v>9</v>
      </c>
      <c r="J135" s="31">
        <f>SUM(I135*H135)</f>
        <v>31.608900000000002</v>
      </c>
      <c r="K135" s="31">
        <f>SUM(J135*0.2359)</f>
        <v>7.4565395100000007</v>
      </c>
      <c r="L135" s="31">
        <f t="shared" si="27"/>
        <v>39.065439510000004</v>
      </c>
    </row>
    <row r="136" spans="2:12" ht="48" x14ac:dyDescent="0.3">
      <c r="B136" s="15">
        <v>62</v>
      </c>
      <c r="C136" s="58" t="s">
        <v>65</v>
      </c>
      <c r="D136" s="90" t="s">
        <v>42</v>
      </c>
      <c r="E136" s="62" t="s">
        <v>67</v>
      </c>
      <c r="F136" s="27">
        <v>706</v>
      </c>
      <c r="G136" s="9">
        <v>4.2168999999999999</v>
      </c>
      <c r="H136" s="9">
        <f t="shared" si="31"/>
        <v>3.1626750000000001</v>
      </c>
      <c r="I136" s="32">
        <v>4</v>
      </c>
      <c r="J136" s="31">
        <f>SUM(I136*H136)</f>
        <v>12.650700000000001</v>
      </c>
      <c r="K136" s="31">
        <f>SUM(J136*0.2194)</f>
        <v>2.7755635800000005</v>
      </c>
      <c r="L136" s="31">
        <f t="shared" si="27"/>
        <v>15.426263580000001</v>
      </c>
    </row>
    <row r="137" spans="2:12" ht="48" x14ac:dyDescent="0.3">
      <c r="B137" s="15">
        <v>63</v>
      </c>
      <c r="C137" s="58" t="s">
        <v>72</v>
      </c>
      <c r="D137" s="90" t="s">
        <v>40</v>
      </c>
      <c r="E137" s="62" t="s">
        <v>67</v>
      </c>
      <c r="F137" s="27">
        <v>749</v>
      </c>
      <c r="G137" s="9">
        <v>4.4737999999999998</v>
      </c>
      <c r="H137" s="9">
        <f t="shared" si="31"/>
        <v>3.3553499999999996</v>
      </c>
      <c r="I137" s="32">
        <v>17.5</v>
      </c>
      <c r="J137" s="31">
        <f t="shared" ref="J137:J143" si="32">SUM(H137*I137)</f>
        <v>58.718624999999996</v>
      </c>
      <c r="K137" s="31">
        <f t="shared" ref="K137:K174" si="33">SUM(J137*0.2359)</f>
        <v>13.851723637499999</v>
      </c>
      <c r="L137" s="31">
        <f t="shared" si="27"/>
        <v>72.57034863749999</v>
      </c>
    </row>
    <row r="138" spans="2:12" ht="48" x14ac:dyDescent="0.3">
      <c r="B138" s="15">
        <v>64</v>
      </c>
      <c r="C138" s="58" t="s">
        <v>73</v>
      </c>
      <c r="D138" s="90" t="s">
        <v>40</v>
      </c>
      <c r="E138" s="62" t="s">
        <v>67</v>
      </c>
      <c r="F138" s="27">
        <v>784</v>
      </c>
      <c r="G138" s="9">
        <v>4.6828000000000003</v>
      </c>
      <c r="H138" s="9">
        <f t="shared" si="31"/>
        <v>3.5121000000000002</v>
      </c>
      <c r="I138" s="32">
        <v>20</v>
      </c>
      <c r="J138" s="31">
        <f t="shared" si="32"/>
        <v>70.242000000000004</v>
      </c>
      <c r="K138" s="31">
        <f t="shared" si="33"/>
        <v>16.5700878</v>
      </c>
      <c r="L138" s="31">
        <f t="shared" si="27"/>
        <v>86.8120878</v>
      </c>
    </row>
    <row r="139" spans="2:12" ht="48" x14ac:dyDescent="0.3">
      <c r="B139" s="15">
        <v>65</v>
      </c>
      <c r="C139" s="58" t="s">
        <v>65</v>
      </c>
      <c r="D139" s="80" t="s">
        <v>40</v>
      </c>
      <c r="E139" s="62" t="s">
        <v>66</v>
      </c>
      <c r="F139" s="27">
        <v>784</v>
      </c>
      <c r="G139" s="9">
        <v>4.6828000000000003</v>
      </c>
      <c r="H139" s="9">
        <f t="shared" si="31"/>
        <v>3.5121000000000002</v>
      </c>
      <c r="I139" s="32">
        <v>15</v>
      </c>
      <c r="J139" s="31">
        <f t="shared" si="32"/>
        <v>52.6815</v>
      </c>
      <c r="K139" s="31">
        <f t="shared" si="33"/>
        <v>12.427565850000001</v>
      </c>
      <c r="L139" s="31">
        <f t="shared" ref="L139:L170" si="34">SUM(J139:K139)</f>
        <v>65.109065850000007</v>
      </c>
    </row>
    <row r="140" spans="2:12" ht="48" x14ac:dyDescent="0.3">
      <c r="B140" s="15">
        <v>66</v>
      </c>
      <c r="C140" s="58" t="s">
        <v>65</v>
      </c>
      <c r="D140" s="90" t="s">
        <v>40</v>
      </c>
      <c r="E140" s="62" t="s">
        <v>67</v>
      </c>
      <c r="F140" s="27">
        <v>784</v>
      </c>
      <c r="G140" s="9">
        <v>4.6828000000000003</v>
      </c>
      <c r="H140" s="9">
        <f t="shared" si="31"/>
        <v>3.5121000000000002</v>
      </c>
      <c r="I140" s="32">
        <v>16</v>
      </c>
      <c r="J140" s="31">
        <f t="shared" si="32"/>
        <v>56.193600000000004</v>
      </c>
      <c r="K140" s="31">
        <f t="shared" si="33"/>
        <v>13.256070240000001</v>
      </c>
      <c r="L140" s="31">
        <f t="shared" si="34"/>
        <v>69.449670240000003</v>
      </c>
    </row>
    <row r="141" spans="2:12" ht="48" x14ac:dyDescent="0.3">
      <c r="B141" s="15">
        <v>67</v>
      </c>
      <c r="C141" s="58" t="s">
        <v>70</v>
      </c>
      <c r="D141" s="80" t="s">
        <v>42</v>
      </c>
      <c r="E141" s="62" t="s">
        <v>66</v>
      </c>
      <c r="F141" s="27">
        <v>732</v>
      </c>
      <c r="G141" s="9">
        <v>4.4097</v>
      </c>
      <c r="H141" s="9">
        <f t="shared" si="31"/>
        <v>3.3072749999999997</v>
      </c>
      <c r="I141" s="32">
        <v>24</v>
      </c>
      <c r="J141" s="31">
        <f t="shared" si="32"/>
        <v>79.374599999999987</v>
      </c>
      <c r="K141" s="31">
        <f t="shared" si="33"/>
        <v>18.724468139999995</v>
      </c>
      <c r="L141" s="31">
        <f t="shared" si="34"/>
        <v>98.099068139999986</v>
      </c>
    </row>
    <row r="142" spans="2:12" ht="48" x14ac:dyDescent="0.3">
      <c r="B142" s="15">
        <v>68</v>
      </c>
      <c r="C142" s="58" t="s">
        <v>70</v>
      </c>
      <c r="D142" s="80" t="s">
        <v>42</v>
      </c>
      <c r="E142" s="62" t="s">
        <v>67</v>
      </c>
      <c r="F142" s="27">
        <v>732</v>
      </c>
      <c r="G142" s="9">
        <v>4.4097</v>
      </c>
      <c r="H142" s="9">
        <f t="shared" si="31"/>
        <v>3.3072749999999997</v>
      </c>
      <c r="I142" s="32">
        <v>2</v>
      </c>
      <c r="J142" s="31">
        <f t="shared" si="32"/>
        <v>6.6145499999999995</v>
      </c>
      <c r="K142" s="31">
        <f t="shared" si="33"/>
        <v>1.5603723449999998</v>
      </c>
      <c r="L142" s="31">
        <f t="shared" si="34"/>
        <v>8.1749223449999988</v>
      </c>
    </row>
    <row r="143" spans="2:12" ht="48" x14ac:dyDescent="0.3">
      <c r="B143" s="15">
        <v>69</v>
      </c>
      <c r="C143" s="58" t="s">
        <v>65</v>
      </c>
      <c r="D143" s="80" t="s">
        <v>76</v>
      </c>
      <c r="E143" s="62" t="s">
        <v>66</v>
      </c>
      <c r="F143" s="27">
        <v>706</v>
      </c>
      <c r="G143" s="9">
        <v>4.2168999999999999</v>
      </c>
      <c r="H143" s="9">
        <f t="shared" si="31"/>
        <v>3.1626750000000001</v>
      </c>
      <c r="I143" s="32">
        <v>9</v>
      </c>
      <c r="J143" s="31">
        <f t="shared" si="32"/>
        <v>28.464075000000001</v>
      </c>
      <c r="K143" s="31">
        <f t="shared" si="33"/>
        <v>6.7146752924999999</v>
      </c>
      <c r="L143" s="31">
        <f t="shared" si="34"/>
        <v>35.178750292499998</v>
      </c>
    </row>
    <row r="144" spans="2:12" ht="48" x14ac:dyDescent="0.3">
      <c r="B144" s="15">
        <v>70</v>
      </c>
      <c r="C144" s="58" t="s">
        <v>65</v>
      </c>
      <c r="D144" s="90" t="s">
        <v>76</v>
      </c>
      <c r="E144" s="62" t="s">
        <v>67</v>
      </c>
      <c r="F144" s="27">
        <v>706</v>
      </c>
      <c r="G144" s="9">
        <v>4.2168999999999999</v>
      </c>
      <c r="H144" s="9">
        <f t="shared" si="31"/>
        <v>3.1626750000000001</v>
      </c>
      <c r="I144" s="32">
        <v>11</v>
      </c>
      <c r="J144" s="31">
        <f>SUM(I144*H144)</f>
        <v>34.789425000000001</v>
      </c>
      <c r="K144" s="31">
        <f t="shared" si="33"/>
        <v>8.2068253574999996</v>
      </c>
      <c r="L144" s="31">
        <f t="shared" si="34"/>
        <v>42.996250357500003</v>
      </c>
    </row>
    <row r="145" spans="2:12" ht="48" x14ac:dyDescent="0.3">
      <c r="B145" s="15">
        <v>71</v>
      </c>
      <c r="C145" s="58" t="s">
        <v>65</v>
      </c>
      <c r="D145" s="80" t="s">
        <v>42</v>
      </c>
      <c r="E145" s="62" t="s">
        <v>66</v>
      </c>
      <c r="F145" s="27">
        <v>706</v>
      </c>
      <c r="G145" s="9">
        <v>4.2168999999999999</v>
      </c>
      <c r="H145" s="9">
        <f t="shared" si="31"/>
        <v>3.1626750000000001</v>
      </c>
      <c r="I145" s="32">
        <v>9</v>
      </c>
      <c r="J145" s="31">
        <f>SUM(H145*I145)</f>
        <v>28.464075000000001</v>
      </c>
      <c r="K145" s="31">
        <f t="shared" si="33"/>
        <v>6.7146752924999999</v>
      </c>
      <c r="L145" s="31">
        <f t="shared" si="34"/>
        <v>35.178750292499998</v>
      </c>
    </row>
    <row r="146" spans="2:12" ht="48" x14ac:dyDescent="0.3">
      <c r="B146" s="15">
        <v>72</v>
      </c>
      <c r="C146" s="58" t="s">
        <v>65</v>
      </c>
      <c r="D146" s="90" t="s">
        <v>42</v>
      </c>
      <c r="E146" s="62" t="s">
        <v>67</v>
      </c>
      <c r="F146" s="27">
        <v>706</v>
      </c>
      <c r="G146" s="9">
        <v>4.2168999999999999</v>
      </c>
      <c r="H146" s="9">
        <f t="shared" si="31"/>
        <v>3.1626750000000001</v>
      </c>
      <c r="I146" s="32">
        <v>12</v>
      </c>
      <c r="J146" s="31">
        <f>SUM(I146*H146)</f>
        <v>37.952100000000002</v>
      </c>
      <c r="K146" s="31">
        <f t="shared" si="33"/>
        <v>8.9529003899999999</v>
      </c>
      <c r="L146" s="31">
        <f t="shared" si="34"/>
        <v>46.905000389999998</v>
      </c>
    </row>
    <row r="147" spans="2:12" ht="48" x14ac:dyDescent="0.3">
      <c r="B147" s="15">
        <v>73</v>
      </c>
      <c r="C147" s="58" t="s">
        <v>65</v>
      </c>
      <c r="D147" s="90" t="s">
        <v>76</v>
      </c>
      <c r="E147" s="62" t="s">
        <v>67</v>
      </c>
      <c r="F147" s="27">
        <v>706</v>
      </c>
      <c r="G147" s="9">
        <v>4.2168999999999999</v>
      </c>
      <c r="H147" s="9">
        <f t="shared" si="31"/>
        <v>3.1626750000000001</v>
      </c>
      <c r="I147" s="32">
        <v>2</v>
      </c>
      <c r="J147" s="31">
        <f>SUM(I147*H147)</f>
        <v>6.3253500000000003</v>
      </c>
      <c r="K147" s="31">
        <f t="shared" si="33"/>
        <v>1.4921500650000001</v>
      </c>
      <c r="L147" s="31">
        <f t="shared" si="34"/>
        <v>7.8175000650000008</v>
      </c>
    </row>
    <row r="148" spans="2:12" ht="48" x14ac:dyDescent="0.3">
      <c r="B148" s="15">
        <v>74</v>
      </c>
      <c r="C148" s="58" t="s">
        <v>70</v>
      </c>
      <c r="D148" s="80" t="s">
        <v>42</v>
      </c>
      <c r="E148" s="62" t="s">
        <v>66</v>
      </c>
      <c r="F148" s="27">
        <v>732</v>
      </c>
      <c r="G148" s="9">
        <v>4.4097</v>
      </c>
      <c r="H148" s="9">
        <f t="shared" si="31"/>
        <v>3.3072749999999997</v>
      </c>
      <c r="I148" s="32">
        <v>24</v>
      </c>
      <c r="J148" s="31">
        <f>SUM(H148*I148)</f>
        <v>79.374599999999987</v>
      </c>
      <c r="K148" s="31">
        <f t="shared" si="33"/>
        <v>18.724468139999995</v>
      </c>
      <c r="L148" s="31">
        <f t="shared" si="34"/>
        <v>98.099068139999986</v>
      </c>
    </row>
    <row r="149" spans="2:12" ht="48" x14ac:dyDescent="0.3">
      <c r="B149" s="15">
        <v>75</v>
      </c>
      <c r="C149" s="58" t="s">
        <v>70</v>
      </c>
      <c r="D149" s="80" t="s">
        <v>42</v>
      </c>
      <c r="E149" s="62" t="s">
        <v>67</v>
      </c>
      <c r="F149" s="27">
        <v>732</v>
      </c>
      <c r="G149" s="9">
        <v>4.4097</v>
      </c>
      <c r="H149" s="9">
        <f t="shared" si="31"/>
        <v>3.3072749999999997</v>
      </c>
      <c r="I149" s="32">
        <v>3</v>
      </c>
      <c r="J149" s="31">
        <f>SUM(H149*I149)</f>
        <v>9.9218249999999983</v>
      </c>
      <c r="K149" s="31">
        <f t="shared" si="33"/>
        <v>2.3405585174999994</v>
      </c>
      <c r="L149" s="31">
        <f t="shared" si="34"/>
        <v>12.262383517499998</v>
      </c>
    </row>
    <row r="150" spans="2:12" ht="48" x14ac:dyDescent="0.3">
      <c r="B150" s="15">
        <v>76</v>
      </c>
      <c r="C150" s="58" t="s">
        <v>72</v>
      </c>
      <c r="D150" s="90" t="s">
        <v>42</v>
      </c>
      <c r="E150" s="62" t="s">
        <v>67</v>
      </c>
      <c r="F150" s="27">
        <v>674</v>
      </c>
      <c r="G150" s="9">
        <v>4.0258000000000003</v>
      </c>
      <c r="H150" s="9">
        <f t="shared" si="31"/>
        <v>3.0193500000000002</v>
      </c>
      <c r="I150" s="32">
        <v>17.5</v>
      </c>
      <c r="J150" s="31">
        <f>SUM(H150*I150)</f>
        <v>52.838625</v>
      </c>
      <c r="K150" s="31">
        <f t="shared" si="33"/>
        <v>12.4646316375</v>
      </c>
      <c r="L150" s="31">
        <f t="shared" si="34"/>
        <v>65.303256637499999</v>
      </c>
    </row>
    <row r="151" spans="2:12" ht="48" x14ac:dyDescent="0.3">
      <c r="B151" s="15">
        <v>77</v>
      </c>
      <c r="C151" s="58" t="s">
        <v>65</v>
      </c>
      <c r="D151" s="80" t="s">
        <v>76</v>
      </c>
      <c r="E151" s="62" t="s">
        <v>66</v>
      </c>
      <c r="F151" s="27">
        <v>706</v>
      </c>
      <c r="G151" s="9">
        <v>4.2168999999999999</v>
      </c>
      <c r="H151" s="9">
        <f t="shared" si="31"/>
        <v>3.1626750000000001</v>
      </c>
      <c r="I151" s="32">
        <v>18</v>
      </c>
      <c r="J151" s="31">
        <f>SUM(H151*I151)</f>
        <v>56.928150000000002</v>
      </c>
      <c r="K151" s="31">
        <f t="shared" si="33"/>
        <v>13.429350585</v>
      </c>
      <c r="L151" s="31">
        <f t="shared" si="34"/>
        <v>70.357500584999997</v>
      </c>
    </row>
    <row r="152" spans="2:12" ht="48" x14ac:dyDescent="0.3">
      <c r="B152" s="15">
        <v>78</v>
      </c>
      <c r="C152" s="58" t="s">
        <v>65</v>
      </c>
      <c r="D152" s="90" t="s">
        <v>76</v>
      </c>
      <c r="E152" s="62" t="s">
        <v>67</v>
      </c>
      <c r="F152" s="27">
        <v>706</v>
      </c>
      <c r="G152" s="9">
        <v>4.2168999999999999</v>
      </c>
      <c r="H152" s="9">
        <f t="shared" si="31"/>
        <v>3.1626750000000001</v>
      </c>
      <c r="I152" s="32">
        <v>11</v>
      </c>
      <c r="J152" s="31">
        <f>SUM(I152*H152)</f>
        <v>34.789425000000001</v>
      </c>
      <c r="K152" s="31">
        <f t="shared" si="33"/>
        <v>8.2068253574999996</v>
      </c>
      <c r="L152" s="31">
        <f t="shared" si="34"/>
        <v>42.996250357500003</v>
      </c>
    </row>
    <row r="153" spans="2:12" ht="48" x14ac:dyDescent="0.3">
      <c r="B153" s="15">
        <v>79</v>
      </c>
      <c r="C153" s="58" t="s">
        <v>71</v>
      </c>
      <c r="D153" s="90" t="s">
        <v>79</v>
      </c>
      <c r="E153" s="62" t="s">
        <v>67</v>
      </c>
      <c r="F153" s="27">
        <v>583</v>
      </c>
      <c r="G153" s="9">
        <v>3.4823</v>
      </c>
      <c r="H153" s="9">
        <f>SUM(G153-0.75)</f>
        <v>2.7323</v>
      </c>
      <c r="I153" s="32">
        <v>18</v>
      </c>
      <c r="J153" s="31">
        <f>SUM(H153*I153)</f>
        <v>49.181399999999996</v>
      </c>
      <c r="K153" s="31">
        <f t="shared" si="33"/>
        <v>11.60189226</v>
      </c>
      <c r="L153" s="31">
        <f t="shared" si="34"/>
        <v>60.783292259999996</v>
      </c>
    </row>
    <row r="154" spans="2:12" ht="48" x14ac:dyDescent="0.3">
      <c r="B154" s="15">
        <v>80</v>
      </c>
      <c r="C154" s="58" t="s">
        <v>68</v>
      </c>
      <c r="D154" s="80" t="s">
        <v>42</v>
      </c>
      <c r="E154" s="62" t="s">
        <v>66</v>
      </c>
      <c r="F154" s="27">
        <v>706</v>
      </c>
      <c r="G154" s="9">
        <v>4.2168999999999999</v>
      </c>
      <c r="H154" s="9">
        <f t="shared" ref="H154:H171" si="35">SUM(G154*0.75)</f>
        <v>3.1626750000000001</v>
      </c>
      <c r="I154" s="32">
        <v>14</v>
      </c>
      <c r="J154" s="31">
        <f>SUM(H154*I154)</f>
        <v>44.277450000000002</v>
      </c>
      <c r="K154" s="31">
        <f t="shared" si="33"/>
        <v>10.445050455000001</v>
      </c>
      <c r="L154" s="31">
        <f t="shared" si="34"/>
        <v>54.722500455000002</v>
      </c>
    </row>
    <row r="155" spans="2:12" ht="48" x14ac:dyDescent="0.3">
      <c r="B155" s="15">
        <v>81</v>
      </c>
      <c r="C155" s="58" t="s">
        <v>68</v>
      </c>
      <c r="D155" s="90" t="s">
        <v>69</v>
      </c>
      <c r="E155" s="62" t="s">
        <v>67</v>
      </c>
      <c r="F155" s="27">
        <v>706</v>
      </c>
      <c r="G155" s="9">
        <v>4.2168999999999999</v>
      </c>
      <c r="H155" s="9">
        <f t="shared" si="35"/>
        <v>3.1626750000000001</v>
      </c>
      <c r="I155" s="32">
        <v>1</v>
      </c>
      <c r="J155" s="31">
        <f>SUM(H155*I155)</f>
        <v>3.1626750000000001</v>
      </c>
      <c r="K155" s="31">
        <f t="shared" si="33"/>
        <v>0.74607503250000007</v>
      </c>
      <c r="L155" s="31">
        <f t="shared" si="34"/>
        <v>3.9087500325000004</v>
      </c>
    </row>
    <row r="156" spans="2:12" ht="48" x14ac:dyDescent="0.3">
      <c r="B156" s="15">
        <v>82</v>
      </c>
      <c r="C156" s="58" t="s">
        <v>65</v>
      </c>
      <c r="D156" s="90" t="s">
        <v>58</v>
      </c>
      <c r="E156" s="62" t="s">
        <v>67</v>
      </c>
      <c r="F156" s="27">
        <v>642</v>
      </c>
      <c r="G156" s="9">
        <v>3.8347000000000002</v>
      </c>
      <c r="H156" s="9">
        <f t="shared" si="35"/>
        <v>2.8760250000000003</v>
      </c>
      <c r="I156" s="32">
        <v>19</v>
      </c>
      <c r="J156" s="31">
        <f>SUM(I156*H156)</f>
        <v>54.644475000000007</v>
      </c>
      <c r="K156" s="31">
        <f t="shared" si="33"/>
        <v>12.890631652500002</v>
      </c>
      <c r="L156" s="31">
        <f t="shared" si="34"/>
        <v>67.535106652500005</v>
      </c>
    </row>
    <row r="157" spans="2:12" ht="48" x14ac:dyDescent="0.3">
      <c r="B157" s="15">
        <v>83</v>
      </c>
      <c r="C157" s="58" t="s">
        <v>65</v>
      </c>
      <c r="D157" s="80" t="s">
        <v>42</v>
      </c>
      <c r="E157" s="62" t="s">
        <v>66</v>
      </c>
      <c r="F157" s="27">
        <v>706</v>
      </c>
      <c r="G157" s="9">
        <v>4.2168999999999999</v>
      </c>
      <c r="H157" s="9">
        <f t="shared" si="35"/>
        <v>3.1626750000000001</v>
      </c>
      <c r="I157" s="32">
        <v>9</v>
      </c>
      <c r="J157" s="31">
        <f>SUM(H157*I157)</f>
        <v>28.464075000000001</v>
      </c>
      <c r="K157" s="31">
        <f t="shared" si="33"/>
        <v>6.7146752924999999</v>
      </c>
      <c r="L157" s="31">
        <f t="shared" si="34"/>
        <v>35.178750292499998</v>
      </c>
    </row>
    <row r="158" spans="2:12" ht="48" x14ac:dyDescent="0.3">
      <c r="B158" s="15">
        <v>84</v>
      </c>
      <c r="C158" s="58" t="s">
        <v>65</v>
      </c>
      <c r="D158" s="90" t="s">
        <v>42</v>
      </c>
      <c r="E158" s="62" t="s">
        <v>67</v>
      </c>
      <c r="F158" s="27">
        <v>706</v>
      </c>
      <c r="G158" s="9">
        <v>4.2168999999999999</v>
      </c>
      <c r="H158" s="9">
        <f t="shared" si="35"/>
        <v>3.1626750000000001</v>
      </c>
      <c r="I158" s="32">
        <v>13</v>
      </c>
      <c r="J158" s="31">
        <f>SUM(I158*H158)</f>
        <v>41.114775000000002</v>
      </c>
      <c r="K158" s="31">
        <f t="shared" si="33"/>
        <v>9.6989754225000002</v>
      </c>
      <c r="L158" s="31">
        <f t="shared" si="34"/>
        <v>50.8137504225</v>
      </c>
    </row>
    <row r="159" spans="2:12" ht="48" x14ac:dyDescent="0.3">
      <c r="B159" s="15">
        <v>85</v>
      </c>
      <c r="C159" s="58" t="s">
        <v>65</v>
      </c>
      <c r="D159" s="80" t="s">
        <v>78</v>
      </c>
      <c r="E159" s="62" t="s">
        <v>66</v>
      </c>
      <c r="F159" s="27">
        <v>1198</v>
      </c>
      <c r="G159" s="9">
        <f>SUM(F159/166)</f>
        <v>7.2168674698795181</v>
      </c>
      <c r="H159" s="9">
        <f t="shared" si="35"/>
        <v>5.4126506024096388</v>
      </c>
      <c r="I159" s="32">
        <v>24</v>
      </c>
      <c r="J159" s="31">
        <f>SUM(H159*I159)</f>
        <v>129.90361445783134</v>
      </c>
      <c r="K159" s="31">
        <f t="shared" si="33"/>
        <v>30.644262650602414</v>
      </c>
      <c r="L159" s="31">
        <f t="shared" si="34"/>
        <v>160.54787710843374</v>
      </c>
    </row>
    <row r="160" spans="2:12" ht="48" x14ac:dyDescent="0.3">
      <c r="B160" s="15">
        <v>86</v>
      </c>
      <c r="C160" s="58" t="s">
        <v>65</v>
      </c>
      <c r="D160" s="80" t="s">
        <v>40</v>
      </c>
      <c r="E160" s="62" t="s">
        <v>66</v>
      </c>
      <c r="F160" s="27">
        <v>784</v>
      </c>
      <c r="G160" s="9">
        <v>4.6828000000000003</v>
      </c>
      <c r="H160" s="9">
        <f t="shared" si="35"/>
        <v>3.5121000000000002</v>
      </c>
      <c r="I160" s="32">
        <v>33</v>
      </c>
      <c r="J160" s="31">
        <f>SUM(H160*I160)</f>
        <v>115.89930000000001</v>
      </c>
      <c r="K160" s="31">
        <f t="shared" si="33"/>
        <v>27.340644870000002</v>
      </c>
      <c r="L160" s="31">
        <f t="shared" si="34"/>
        <v>143.23994487000002</v>
      </c>
    </row>
    <row r="161" spans="2:12" ht="48" x14ac:dyDescent="0.3">
      <c r="B161" s="15">
        <v>87</v>
      </c>
      <c r="C161" s="58" t="s">
        <v>65</v>
      </c>
      <c r="D161" s="90" t="s">
        <v>40</v>
      </c>
      <c r="E161" s="62" t="s">
        <v>67</v>
      </c>
      <c r="F161" s="27">
        <v>784</v>
      </c>
      <c r="G161" s="9">
        <v>4.6828000000000003</v>
      </c>
      <c r="H161" s="9">
        <f t="shared" si="35"/>
        <v>3.5121000000000002</v>
      </c>
      <c r="I161" s="32">
        <v>7</v>
      </c>
      <c r="J161" s="31">
        <f>SUM(I161*H161)</f>
        <v>24.584700000000002</v>
      </c>
      <c r="K161" s="31">
        <f t="shared" si="33"/>
        <v>5.7995307300000007</v>
      </c>
      <c r="L161" s="31">
        <f t="shared" si="34"/>
        <v>30.384230730000002</v>
      </c>
    </row>
    <row r="162" spans="2:12" ht="48" x14ac:dyDescent="0.3">
      <c r="B162" s="15">
        <v>88</v>
      </c>
      <c r="C162" s="58" t="s">
        <v>65</v>
      </c>
      <c r="D162" s="80" t="s">
        <v>80</v>
      </c>
      <c r="E162" s="62" t="s">
        <v>66</v>
      </c>
      <c r="F162" s="27">
        <v>784</v>
      </c>
      <c r="G162" s="9">
        <v>4.6828000000000003</v>
      </c>
      <c r="H162" s="9">
        <f t="shared" si="35"/>
        <v>3.5121000000000002</v>
      </c>
      <c r="I162" s="32">
        <v>26</v>
      </c>
      <c r="J162" s="31">
        <f>SUM(H162*I162)</f>
        <v>91.314600000000013</v>
      </c>
      <c r="K162" s="31">
        <f t="shared" si="33"/>
        <v>21.541114140000001</v>
      </c>
      <c r="L162" s="31">
        <f t="shared" si="34"/>
        <v>112.85571414000002</v>
      </c>
    </row>
    <row r="163" spans="2:12" ht="48" x14ac:dyDescent="0.3">
      <c r="B163" s="15">
        <v>89</v>
      </c>
      <c r="C163" s="58" t="s">
        <v>65</v>
      </c>
      <c r="D163" s="90" t="s">
        <v>81</v>
      </c>
      <c r="E163" s="62" t="s">
        <v>67</v>
      </c>
      <c r="F163" s="27">
        <v>784</v>
      </c>
      <c r="G163" s="9">
        <v>4.6828000000000003</v>
      </c>
      <c r="H163" s="9">
        <f t="shared" si="35"/>
        <v>3.5121000000000002</v>
      </c>
      <c r="I163" s="32">
        <v>6</v>
      </c>
      <c r="J163" s="31">
        <f>SUM(I163*H163)</f>
        <v>21.072600000000001</v>
      </c>
      <c r="K163" s="31">
        <f t="shared" si="33"/>
        <v>4.9710263399999999</v>
      </c>
      <c r="L163" s="31">
        <f t="shared" si="34"/>
        <v>26.043626340000003</v>
      </c>
    </row>
    <row r="164" spans="2:12" ht="48" x14ac:dyDescent="0.3">
      <c r="B164" s="15">
        <v>90</v>
      </c>
      <c r="C164" s="58" t="s">
        <v>65</v>
      </c>
      <c r="D164" s="80" t="s">
        <v>58</v>
      </c>
      <c r="E164" s="62" t="s">
        <v>66</v>
      </c>
      <c r="F164" s="27">
        <v>642</v>
      </c>
      <c r="G164" s="9">
        <v>3.8347000000000002</v>
      </c>
      <c r="H164" s="9">
        <f t="shared" si="35"/>
        <v>2.8760250000000003</v>
      </c>
      <c r="I164" s="32">
        <v>9</v>
      </c>
      <c r="J164" s="31">
        <f>SUM(H164*I164)</f>
        <v>25.884225000000001</v>
      </c>
      <c r="K164" s="31">
        <f t="shared" si="33"/>
        <v>6.1060886774999998</v>
      </c>
      <c r="L164" s="31">
        <f t="shared" si="34"/>
        <v>31.990313677500001</v>
      </c>
    </row>
    <row r="165" spans="2:12" ht="48" x14ac:dyDescent="0.3">
      <c r="B165" s="15">
        <v>91</v>
      </c>
      <c r="C165" s="58" t="s">
        <v>65</v>
      </c>
      <c r="D165" s="90" t="s">
        <v>58</v>
      </c>
      <c r="E165" s="62" t="s">
        <v>67</v>
      </c>
      <c r="F165" s="27">
        <v>642</v>
      </c>
      <c r="G165" s="9">
        <v>3.8347000000000002</v>
      </c>
      <c r="H165" s="9">
        <f t="shared" si="35"/>
        <v>2.8760250000000003</v>
      </c>
      <c r="I165" s="32">
        <v>12</v>
      </c>
      <c r="J165" s="31">
        <f>SUM(I165*H165)</f>
        <v>34.512300000000003</v>
      </c>
      <c r="K165" s="31">
        <f t="shared" si="33"/>
        <v>8.141451570000001</v>
      </c>
      <c r="L165" s="31">
        <f t="shared" si="34"/>
        <v>42.653751570000004</v>
      </c>
    </row>
    <row r="166" spans="2:12" ht="48" x14ac:dyDescent="0.3">
      <c r="B166" s="15">
        <v>92</v>
      </c>
      <c r="C166" s="58" t="s">
        <v>65</v>
      </c>
      <c r="D166" s="90" t="s">
        <v>58</v>
      </c>
      <c r="E166" s="62" t="s">
        <v>67</v>
      </c>
      <c r="F166" s="27">
        <v>642</v>
      </c>
      <c r="G166" s="9">
        <v>3.8347000000000002</v>
      </c>
      <c r="H166" s="9">
        <f t="shared" si="35"/>
        <v>2.8760250000000003</v>
      </c>
      <c r="I166" s="32">
        <v>8</v>
      </c>
      <c r="J166" s="31">
        <f>SUM(I166*H166)</f>
        <v>23.008200000000002</v>
      </c>
      <c r="K166" s="31">
        <f t="shared" si="33"/>
        <v>5.4276343800000006</v>
      </c>
      <c r="L166" s="31">
        <f t="shared" si="34"/>
        <v>28.435834380000003</v>
      </c>
    </row>
    <row r="167" spans="2:12" ht="48" x14ac:dyDescent="0.3">
      <c r="B167" s="15">
        <v>93</v>
      </c>
      <c r="C167" s="58" t="s">
        <v>65</v>
      </c>
      <c r="D167" s="80" t="s">
        <v>42</v>
      </c>
      <c r="E167" s="62" t="s">
        <v>66</v>
      </c>
      <c r="F167" s="27">
        <v>706</v>
      </c>
      <c r="G167" s="9">
        <v>4.2168999999999999</v>
      </c>
      <c r="H167" s="9">
        <f t="shared" si="35"/>
        <v>3.1626750000000001</v>
      </c>
      <c r="I167" s="32">
        <v>26</v>
      </c>
      <c r="J167" s="31">
        <f>SUM(H167*I167)</f>
        <v>82.229550000000003</v>
      </c>
      <c r="K167" s="31">
        <f t="shared" si="33"/>
        <v>19.397950845</v>
      </c>
      <c r="L167" s="31">
        <f t="shared" si="34"/>
        <v>101.627500845</v>
      </c>
    </row>
    <row r="168" spans="2:12" ht="48" x14ac:dyDescent="0.3">
      <c r="B168" s="15">
        <v>94</v>
      </c>
      <c r="C168" s="58" t="s">
        <v>65</v>
      </c>
      <c r="D168" s="90" t="s">
        <v>42</v>
      </c>
      <c r="E168" s="62" t="s">
        <v>67</v>
      </c>
      <c r="F168" s="27">
        <v>706</v>
      </c>
      <c r="G168" s="9">
        <v>4.2168999999999999</v>
      </c>
      <c r="H168" s="9">
        <f t="shared" si="35"/>
        <v>3.1626750000000001</v>
      </c>
      <c r="I168" s="32">
        <v>6</v>
      </c>
      <c r="J168" s="31">
        <f>SUM(I168*H168)</f>
        <v>18.976050000000001</v>
      </c>
      <c r="K168" s="31">
        <f t="shared" si="33"/>
        <v>4.476450195</v>
      </c>
      <c r="L168" s="31">
        <f t="shared" si="34"/>
        <v>23.452500194999999</v>
      </c>
    </row>
    <row r="169" spans="2:12" ht="48" x14ac:dyDescent="0.3">
      <c r="B169" s="15">
        <v>95</v>
      </c>
      <c r="C169" s="58" t="s">
        <v>65</v>
      </c>
      <c r="D169" s="80" t="s">
        <v>42</v>
      </c>
      <c r="E169" s="62" t="s">
        <v>66</v>
      </c>
      <c r="F169" s="27">
        <v>706</v>
      </c>
      <c r="G169" s="9">
        <v>4.2168999999999999</v>
      </c>
      <c r="H169" s="9">
        <f t="shared" si="35"/>
        <v>3.1626750000000001</v>
      </c>
      <c r="I169" s="32">
        <v>24</v>
      </c>
      <c r="J169" s="31">
        <f>SUM(H169*I169)</f>
        <v>75.904200000000003</v>
      </c>
      <c r="K169" s="31">
        <f t="shared" si="33"/>
        <v>17.90580078</v>
      </c>
      <c r="L169" s="31">
        <f t="shared" si="34"/>
        <v>93.810000779999996</v>
      </c>
    </row>
    <row r="170" spans="2:12" ht="48" x14ac:dyDescent="0.3">
      <c r="B170" s="15">
        <v>96</v>
      </c>
      <c r="C170" s="58" t="s">
        <v>65</v>
      </c>
      <c r="D170" s="90" t="s">
        <v>42</v>
      </c>
      <c r="E170" s="62" t="s">
        <v>67</v>
      </c>
      <c r="F170" s="27">
        <v>706</v>
      </c>
      <c r="G170" s="9">
        <v>4.2168999999999999</v>
      </c>
      <c r="H170" s="9">
        <f t="shared" si="35"/>
        <v>3.1626750000000001</v>
      </c>
      <c r="I170" s="32">
        <v>10</v>
      </c>
      <c r="J170" s="31">
        <f>SUM(I170*H170)</f>
        <v>31.626750000000001</v>
      </c>
      <c r="K170" s="31">
        <f t="shared" si="33"/>
        <v>7.4607503250000002</v>
      </c>
      <c r="L170" s="31">
        <f t="shared" si="34"/>
        <v>39.087500325000001</v>
      </c>
    </row>
    <row r="171" spans="2:12" ht="48" x14ac:dyDescent="0.3">
      <c r="B171" s="15">
        <v>97</v>
      </c>
      <c r="C171" s="58" t="s">
        <v>72</v>
      </c>
      <c r="D171" s="90" t="s">
        <v>40</v>
      </c>
      <c r="E171" s="62" t="s">
        <v>67</v>
      </c>
      <c r="F171" s="27">
        <v>749</v>
      </c>
      <c r="G171" s="9">
        <v>4.4737999999999998</v>
      </c>
      <c r="H171" s="9">
        <f t="shared" si="35"/>
        <v>3.3553499999999996</v>
      </c>
      <c r="I171" s="32">
        <v>26</v>
      </c>
      <c r="J171" s="31">
        <f>SUM(H171*I171)</f>
        <v>87.239099999999993</v>
      </c>
      <c r="K171" s="31">
        <f t="shared" si="33"/>
        <v>20.579703689999999</v>
      </c>
      <c r="L171" s="31">
        <f t="shared" ref="L171:L185" si="36">SUM(J171:K171)</f>
        <v>107.81880369</v>
      </c>
    </row>
    <row r="172" spans="2:12" ht="48" x14ac:dyDescent="0.3">
      <c r="B172" s="15">
        <v>98</v>
      </c>
      <c r="C172" s="58" t="s">
        <v>71</v>
      </c>
      <c r="D172" s="90" t="s">
        <v>79</v>
      </c>
      <c r="E172" s="62" t="s">
        <v>67</v>
      </c>
      <c r="F172" s="27">
        <v>583</v>
      </c>
      <c r="G172" s="9">
        <v>3.4823</v>
      </c>
      <c r="H172" s="9">
        <f>SUM(G172-0.75)</f>
        <v>2.7323</v>
      </c>
      <c r="I172" s="32">
        <v>2</v>
      </c>
      <c r="J172" s="31">
        <f>SUM(H172*I172)</f>
        <v>5.4645999999999999</v>
      </c>
      <c r="K172" s="31">
        <f t="shared" si="33"/>
        <v>1.28909914</v>
      </c>
      <c r="L172" s="31">
        <f t="shared" si="36"/>
        <v>6.7536991400000002</v>
      </c>
    </row>
    <row r="173" spans="2:12" ht="48" x14ac:dyDescent="0.3">
      <c r="B173" s="15">
        <v>99</v>
      </c>
      <c r="C173" s="58" t="s">
        <v>68</v>
      </c>
      <c r="D173" s="80" t="s">
        <v>42</v>
      </c>
      <c r="E173" s="62" t="s">
        <v>66</v>
      </c>
      <c r="F173" s="27">
        <v>706</v>
      </c>
      <c r="G173" s="9">
        <v>4.2168999999999999</v>
      </c>
      <c r="H173" s="9">
        <f>SUM(G173*0.75)</f>
        <v>3.1626750000000001</v>
      </c>
      <c r="I173" s="32">
        <v>27</v>
      </c>
      <c r="J173" s="31">
        <f>SUM(H173*I173)</f>
        <v>85.392224999999996</v>
      </c>
      <c r="K173" s="31">
        <f t="shared" si="33"/>
        <v>20.144025877499999</v>
      </c>
      <c r="L173" s="31">
        <f t="shared" si="36"/>
        <v>105.5362508775</v>
      </c>
    </row>
    <row r="174" spans="2:12" ht="48" x14ac:dyDescent="0.3">
      <c r="B174" s="15">
        <v>100</v>
      </c>
      <c r="C174" s="58" t="s">
        <v>68</v>
      </c>
      <c r="D174" s="90" t="s">
        <v>42</v>
      </c>
      <c r="E174" s="62" t="s">
        <v>67</v>
      </c>
      <c r="F174" s="27">
        <v>706</v>
      </c>
      <c r="G174" s="9">
        <v>4.2168999999999999</v>
      </c>
      <c r="H174" s="9">
        <f>SUM(G174*0.75)</f>
        <v>3.1626750000000001</v>
      </c>
      <c r="I174" s="32">
        <v>4</v>
      </c>
      <c r="J174" s="31">
        <f>SUM(H174*I174)</f>
        <v>12.650700000000001</v>
      </c>
      <c r="K174" s="31">
        <f t="shared" si="33"/>
        <v>2.9843001300000003</v>
      </c>
      <c r="L174" s="31">
        <f t="shared" si="36"/>
        <v>15.635000130000002</v>
      </c>
    </row>
    <row r="175" spans="2:12" ht="48" x14ac:dyDescent="0.3">
      <c r="B175" s="15">
        <v>101</v>
      </c>
      <c r="C175" s="58" t="s">
        <v>71</v>
      </c>
      <c r="D175" s="90" t="s">
        <v>42</v>
      </c>
      <c r="E175" s="62" t="s">
        <v>67</v>
      </c>
      <c r="F175" s="27">
        <v>583</v>
      </c>
      <c r="G175" s="9">
        <v>3.4823</v>
      </c>
      <c r="H175" s="9">
        <f>SUM(G175-0.75)</f>
        <v>2.7323</v>
      </c>
      <c r="I175" s="32">
        <v>6</v>
      </c>
      <c r="J175" s="31">
        <f>SUM(H175*I175)</f>
        <v>16.393799999999999</v>
      </c>
      <c r="K175" s="31">
        <f>SUM(J175*0.2077)</f>
        <v>3.4049922599999998</v>
      </c>
      <c r="L175" s="31">
        <f t="shared" si="36"/>
        <v>19.798792259999999</v>
      </c>
    </row>
    <row r="176" spans="2:12" ht="48" x14ac:dyDescent="0.3">
      <c r="B176" s="15">
        <v>102</v>
      </c>
      <c r="C176" s="58" t="s">
        <v>65</v>
      </c>
      <c r="D176" s="90" t="s">
        <v>40</v>
      </c>
      <c r="E176" s="62" t="s">
        <v>67</v>
      </c>
      <c r="F176" s="27">
        <v>784</v>
      </c>
      <c r="G176" s="9">
        <v>4.6828000000000003</v>
      </c>
      <c r="H176" s="9">
        <f t="shared" ref="H176:H185" si="37">SUM(G176*0.75)</f>
        <v>3.5121000000000002</v>
      </c>
      <c r="I176" s="32">
        <v>13</v>
      </c>
      <c r="J176" s="31">
        <f>SUM(I176*H176)</f>
        <v>45.657300000000006</v>
      </c>
      <c r="K176" s="31">
        <f>SUM(J176*0.2359)</f>
        <v>10.770557070000001</v>
      </c>
      <c r="L176" s="31">
        <f t="shared" si="36"/>
        <v>56.427857070000009</v>
      </c>
    </row>
    <row r="177" spans="1:12" ht="48" x14ac:dyDescent="0.3">
      <c r="B177" s="15">
        <v>103</v>
      </c>
      <c r="C177" s="58" t="s">
        <v>65</v>
      </c>
      <c r="D177" s="80" t="s">
        <v>42</v>
      </c>
      <c r="E177" s="62" t="s">
        <v>66</v>
      </c>
      <c r="F177" s="27">
        <v>706</v>
      </c>
      <c r="G177" s="9">
        <v>4.2168999999999999</v>
      </c>
      <c r="H177" s="9">
        <f t="shared" si="37"/>
        <v>3.1626750000000001</v>
      </c>
      <c r="I177" s="32">
        <v>14</v>
      </c>
      <c r="J177" s="31">
        <f>SUM(H177*I177)</f>
        <v>44.277450000000002</v>
      </c>
      <c r="K177" s="31">
        <f>SUM(J177*0.2359)</f>
        <v>10.445050455000001</v>
      </c>
      <c r="L177" s="31">
        <f t="shared" si="36"/>
        <v>54.722500455000002</v>
      </c>
    </row>
    <row r="178" spans="1:12" ht="48" x14ac:dyDescent="0.3">
      <c r="B178" s="15">
        <v>104</v>
      </c>
      <c r="C178" s="58" t="s">
        <v>65</v>
      </c>
      <c r="D178" s="90" t="s">
        <v>42</v>
      </c>
      <c r="E178" s="62" t="s">
        <v>67</v>
      </c>
      <c r="F178" s="27">
        <v>706</v>
      </c>
      <c r="G178" s="9">
        <v>4.2168999999999999</v>
      </c>
      <c r="H178" s="9">
        <f t="shared" si="37"/>
        <v>3.1626750000000001</v>
      </c>
      <c r="I178" s="32">
        <v>11</v>
      </c>
      <c r="J178" s="31">
        <f>SUM(I178*H178)</f>
        <v>34.789425000000001</v>
      </c>
      <c r="K178" s="31">
        <f>SUM(J178*0.2359)</f>
        <v>8.2068253574999996</v>
      </c>
      <c r="L178" s="31">
        <f t="shared" si="36"/>
        <v>42.996250357500003</v>
      </c>
    </row>
    <row r="179" spans="1:12" ht="48" x14ac:dyDescent="0.3">
      <c r="B179" s="15">
        <v>105</v>
      </c>
      <c r="C179" s="58" t="s">
        <v>74</v>
      </c>
      <c r="D179" s="90" t="s">
        <v>82</v>
      </c>
      <c r="E179" s="62" t="s">
        <v>66</v>
      </c>
      <c r="F179" s="27">
        <v>1733</v>
      </c>
      <c r="G179" s="9">
        <f>SUM(F179/166)</f>
        <v>10.439759036144578</v>
      </c>
      <c r="H179" s="9">
        <f t="shared" si="37"/>
        <v>7.8298192771084327</v>
      </c>
      <c r="I179" s="32">
        <v>18</v>
      </c>
      <c r="J179" s="31">
        <f t="shared" ref="J179:J185" si="38">SUM(H179*I179)</f>
        <v>140.93674698795178</v>
      </c>
      <c r="K179" s="31">
        <f>SUM(J179*0.2194)</f>
        <v>30.921522289156623</v>
      </c>
      <c r="L179" s="31">
        <f t="shared" si="36"/>
        <v>171.85826927710841</v>
      </c>
    </row>
    <row r="180" spans="1:12" ht="48" x14ac:dyDescent="0.3">
      <c r="B180" s="15">
        <v>106</v>
      </c>
      <c r="C180" s="58" t="s">
        <v>70</v>
      </c>
      <c r="D180" s="80" t="s">
        <v>40</v>
      </c>
      <c r="E180" s="62" t="s">
        <v>66</v>
      </c>
      <c r="F180" s="27">
        <v>853</v>
      </c>
      <c r="G180" s="9">
        <v>5.1386000000000003</v>
      </c>
      <c r="H180" s="9">
        <f t="shared" si="37"/>
        <v>3.8539500000000002</v>
      </c>
      <c r="I180" s="32">
        <v>24</v>
      </c>
      <c r="J180" s="31">
        <f t="shared" si="38"/>
        <v>92.494799999999998</v>
      </c>
      <c r="K180" s="31">
        <f>SUM(J180*0.2359)</f>
        <v>21.819523319999998</v>
      </c>
      <c r="L180" s="31">
        <f t="shared" si="36"/>
        <v>114.31432332</v>
      </c>
    </row>
    <row r="181" spans="1:12" ht="48" x14ac:dyDescent="0.3">
      <c r="B181" s="15">
        <v>107</v>
      </c>
      <c r="C181" s="58" t="s">
        <v>70</v>
      </c>
      <c r="D181" s="80" t="s">
        <v>40</v>
      </c>
      <c r="E181" s="62" t="s">
        <v>67</v>
      </c>
      <c r="F181" s="27">
        <v>853</v>
      </c>
      <c r="G181" s="9">
        <v>5.1386000000000003</v>
      </c>
      <c r="H181" s="9">
        <f t="shared" si="37"/>
        <v>3.8539500000000002</v>
      </c>
      <c r="I181" s="32">
        <v>2</v>
      </c>
      <c r="J181" s="31">
        <f t="shared" si="38"/>
        <v>7.7079000000000004</v>
      </c>
      <c r="K181" s="31">
        <f>SUM(J181*0.2359)</f>
        <v>1.81829361</v>
      </c>
      <c r="L181" s="31">
        <f t="shared" si="36"/>
        <v>9.52619361</v>
      </c>
    </row>
    <row r="182" spans="1:12" ht="48" x14ac:dyDescent="0.3">
      <c r="B182" s="15">
        <v>108</v>
      </c>
      <c r="C182" s="58" t="s">
        <v>70</v>
      </c>
      <c r="D182" s="80" t="s">
        <v>40</v>
      </c>
      <c r="E182" s="62" t="s">
        <v>67</v>
      </c>
      <c r="F182" s="27">
        <v>812</v>
      </c>
      <c r="G182" s="9">
        <v>4.8916000000000004</v>
      </c>
      <c r="H182" s="9">
        <f t="shared" si="37"/>
        <v>3.6687000000000003</v>
      </c>
      <c r="I182" s="32">
        <v>2</v>
      </c>
      <c r="J182" s="31">
        <f t="shared" si="38"/>
        <v>7.3374000000000006</v>
      </c>
      <c r="K182" s="31">
        <f>SUM(J182*0.2359)</f>
        <v>1.7308926600000001</v>
      </c>
      <c r="L182" s="31">
        <f t="shared" si="36"/>
        <v>9.0682926600000009</v>
      </c>
    </row>
    <row r="183" spans="1:12" ht="48" x14ac:dyDescent="0.3">
      <c r="B183" s="15">
        <v>109</v>
      </c>
      <c r="C183" s="58" t="s">
        <v>73</v>
      </c>
      <c r="D183" s="90" t="s">
        <v>42</v>
      </c>
      <c r="E183" s="62" t="s">
        <v>67</v>
      </c>
      <c r="F183" s="27">
        <v>706</v>
      </c>
      <c r="G183" s="9">
        <v>4.2168999999999999</v>
      </c>
      <c r="H183" s="9">
        <f t="shared" si="37"/>
        <v>3.1626750000000001</v>
      </c>
      <c r="I183" s="32">
        <v>20</v>
      </c>
      <c r="J183" s="31">
        <f t="shared" si="38"/>
        <v>63.253500000000003</v>
      </c>
      <c r="K183" s="31">
        <f>SUM(J183*0.2194)</f>
        <v>13.877817900000002</v>
      </c>
      <c r="L183" s="31">
        <f t="shared" si="36"/>
        <v>77.131317899999999</v>
      </c>
    </row>
    <row r="184" spans="1:12" ht="48" x14ac:dyDescent="0.3">
      <c r="B184" s="15">
        <v>110</v>
      </c>
      <c r="C184" s="58" t="s">
        <v>68</v>
      </c>
      <c r="D184" s="80" t="s">
        <v>42</v>
      </c>
      <c r="E184" s="62" t="s">
        <v>66</v>
      </c>
      <c r="F184" s="27">
        <v>706</v>
      </c>
      <c r="G184" s="9">
        <v>4.2168999999999999</v>
      </c>
      <c r="H184" s="9">
        <f t="shared" si="37"/>
        <v>3.1626750000000001</v>
      </c>
      <c r="I184" s="32">
        <v>14</v>
      </c>
      <c r="J184" s="31">
        <f t="shared" si="38"/>
        <v>44.277450000000002</v>
      </c>
      <c r="K184" s="31">
        <f>SUM(J184*0.2359)</f>
        <v>10.445050455000001</v>
      </c>
      <c r="L184" s="31">
        <f t="shared" si="36"/>
        <v>54.722500455000002</v>
      </c>
    </row>
    <row r="185" spans="1:12" ht="48" x14ac:dyDescent="0.3">
      <c r="B185" s="15">
        <v>111</v>
      </c>
      <c r="C185" s="58" t="s">
        <v>72</v>
      </c>
      <c r="D185" s="90" t="s">
        <v>77</v>
      </c>
      <c r="E185" s="62" t="s">
        <v>67</v>
      </c>
      <c r="F185" s="27">
        <v>617</v>
      </c>
      <c r="G185" s="9">
        <v>3.6852999999999998</v>
      </c>
      <c r="H185" s="9">
        <f t="shared" si="37"/>
        <v>2.7639749999999998</v>
      </c>
      <c r="I185" s="32">
        <v>13.5</v>
      </c>
      <c r="J185" s="31">
        <f t="shared" si="38"/>
        <v>37.3136625</v>
      </c>
      <c r="K185" s="31">
        <f>SUM(J185*0.2359)</f>
        <v>8.8022929837500001</v>
      </c>
      <c r="L185" s="31">
        <f t="shared" si="36"/>
        <v>46.11595548375</v>
      </c>
    </row>
    <row r="186" spans="1:12" x14ac:dyDescent="0.3">
      <c r="C186" s="138" t="s">
        <v>11</v>
      </c>
      <c r="D186" s="139"/>
      <c r="E186" s="139"/>
      <c r="F186" s="139"/>
      <c r="G186" s="139"/>
      <c r="H186" s="140"/>
      <c r="I186" s="26">
        <f>SUM(I75:I185)</f>
        <v>1626</v>
      </c>
      <c r="J186" s="70">
        <f>SUM(J75:J185)</f>
        <v>5482.6524718373503</v>
      </c>
      <c r="K186" s="70">
        <f>SUM(K75:K185)</f>
        <v>1279.3469653461145</v>
      </c>
      <c r="L186" s="70">
        <f>ROUND(SUM(L75:L185),2)</f>
        <v>6762</v>
      </c>
    </row>
    <row r="187" spans="1:12" x14ac:dyDescent="0.3">
      <c r="A187" s="13" t="s">
        <v>83</v>
      </c>
      <c r="B187" s="13" t="s">
        <v>84</v>
      </c>
      <c r="C187" s="13"/>
      <c r="D187" s="52"/>
      <c r="E187" s="51"/>
      <c r="F187" s="40"/>
      <c r="G187" s="10"/>
      <c r="H187" s="10"/>
      <c r="I187" s="39"/>
      <c r="J187" s="38"/>
      <c r="K187" s="38"/>
      <c r="L187" s="38"/>
    </row>
    <row r="188" spans="1:12" ht="120" x14ac:dyDescent="0.3">
      <c r="B188" s="15">
        <v>1</v>
      </c>
      <c r="C188" s="58" t="s">
        <v>84</v>
      </c>
      <c r="D188" s="29" t="s">
        <v>82</v>
      </c>
      <c r="E188" s="62" t="s">
        <v>241</v>
      </c>
      <c r="F188" s="27">
        <v>1570</v>
      </c>
      <c r="G188" s="9">
        <f t="shared" ref="G188:G202" si="39">F188/168</f>
        <v>9.3452380952380949</v>
      </c>
      <c r="H188" s="9">
        <f t="shared" ref="H188:H202" si="40">G188*0.75</f>
        <v>7.0089285714285712</v>
      </c>
      <c r="I188" s="32">
        <v>1</v>
      </c>
      <c r="J188" s="31">
        <f>H188*I188</f>
        <v>7.0089285714285712</v>
      </c>
      <c r="K188" s="31">
        <f t="shared" ref="K188:K202" si="41">J188*0.2194</f>
        <v>1.5377589285714286</v>
      </c>
      <c r="L188" s="31">
        <f>J188+K188</f>
        <v>8.5466874999999991</v>
      </c>
    </row>
    <row r="189" spans="1:12" ht="168" x14ac:dyDescent="0.3">
      <c r="B189" s="15">
        <v>2</v>
      </c>
      <c r="C189" s="58" t="s">
        <v>84</v>
      </c>
      <c r="D189" s="29" t="s">
        <v>75</v>
      </c>
      <c r="E189" s="62" t="s">
        <v>240</v>
      </c>
      <c r="F189" s="27">
        <v>1200</v>
      </c>
      <c r="G189" s="9">
        <f t="shared" si="39"/>
        <v>7.1428571428571432</v>
      </c>
      <c r="H189" s="9">
        <f t="shared" si="40"/>
        <v>5.3571428571428577</v>
      </c>
      <c r="I189" s="32">
        <v>3</v>
      </c>
      <c r="J189" s="31">
        <v>16.07</v>
      </c>
      <c r="K189" s="31">
        <f t="shared" si="41"/>
        <v>3.5257580000000002</v>
      </c>
      <c r="L189" s="31">
        <f>J189+K189</f>
        <v>19.595758</v>
      </c>
    </row>
    <row r="190" spans="1:12" ht="409.6" x14ac:dyDescent="0.3">
      <c r="B190" s="15">
        <v>3</v>
      </c>
      <c r="C190" s="58" t="s">
        <v>84</v>
      </c>
      <c r="D190" s="29" t="s">
        <v>42</v>
      </c>
      <c r="E190" s="69" t="s">
        <v>239</v>
      </c>
      <c r="F190" s="27">
        <v>1095</v>
      </c>
      <c r="G190" s="9">
        <f t="shared" si="39"/>
        <v>6.5178571428571432</v>
      </c>
      <c r="H190" s="9">
        <f t="shared" si="40"/>
        <v>4.8883928571428577</v>
      </c>
      <c r="I190" s="32">
        <v>17</v>
      </c>
      <c r="J190" s="31">
        <f t="shared" ref="J190:J202" si="42">H190*I190</f>
        <v>83.102678571428584</v>
      </c>
      <c r="K190" s="31">
        <f t="shared" si="41"/>
        <v>18.232727678571433</v>
      </c>
      <c r="L190" s="31">
        <v>101.33</v>
      </c>
    </row>
    <row r="191" spans="1:12" ht="409.6" x14ac:dyDescent="0.3">
      <c r="B191" s="15">
        <v>4</v>
      </c>
      <c r="C191" s="58" t="s">
        <v>84</v>
      </c>
      <c r="D191" s="29" t="s">
        <v>61</v>
      </c>
      <c r="E191" s="33" t="s">
        <v>85</v>
      </c>
      <c r="F191" s="27">
        <v>995</v>
      </c>
      <c r="G191" s="9">
        <f t="shared" si="39"/>
        <v>5.9226190476190474</v>
      </c>
      <c r="H191" s="9">
        <f t="shared" si="40"/>
        <v>4.4419642857142856</v>
      </c>
      <c r="I191" s="32">
        <v>16</v>
      </c>
      <c r="J191" s="31">
        <f t="shared" si="42"/>
        <v>71.071428571428569</v>
      </c>
      <c r="K191" s="31">
        <f t="shared" si="41"/>
        <v>15.593071428571429</v>
      </c>
      <c r="L191" s="31">
        <f>J191+K191</f>
        <v>86.664500000000004</v>
      </c>
    </row>
    <row r="192" spans="1:12" ht="27.6" x14ac:dyDescent="0.3">
      <c r="B192" s="15">
        <v>5</v>
      </c>
      <c r="C192" s="58" t="s">
        <v>84</v>
      </c>
      <c r="D192" s="29" t="s">
        <v>62</v>
      </c>
      <c r="E192" s="23" t="s">
        <v>238</v>
      </c>
      <c r="F192" s="27">
        <v>945</v>
      </c>
      <c r="G192" s="9">
        <f t="shared" si="39"/>
        <v>5.625</v>
      </c>
      <c r="H192" s="9">
        <f t="shared" si="40"/>
        <v>4.21875</v>
      </c>
      <c r="I192" s="32">
        <v>7</v>
      </c>
      <c r="J192" s="31">
        <f t="shared" si="42"/>
        <v>29.53125</v>
      </c>
      <c r="K192" s="31">
        <f t="shared" si="41"/>
        <v>6.47915625</v>
      </c>
      <c r="L192" s="31">
        <f>J192+K192</f>
        <v>36.010406250000003</v>
      </c>
    </row>
    <row r="193" spans="1:12" ht="408" x14ac:dyDescent="0.3">
      <c r="B193" s="15">
        <v>6</v>
      </c>
      <c r="C193" s="58" t="s">
        <v>84</v>
      </c>
      <c r="D193" s="29" t="s">
        <v>62</v>
      </c>
      <c r="E193" s="33" t="s">
        <v>86</v>
      </c>
      <c r="F193" s="27">
        <v>945</v>
      </c>
      <c r="G193" s="9">
        <f t="shared" si="39"/>
        <v>5.625</v>
      </c>
      <c r="H193" s="9">
        <f t="shared" si="40"/>
        <v>4.21875</v>
      </c>
      <c r="I193" s="32">
        <v>14</v>
      </c>
      <c r="J193" s="31">
        <f t="shared" si="42"/>
        <v>59.0625</v>
      </c>
      <c r="K193" s="31">
        <f t="shared" si="41"/>
        <v>12.9583125</v>
      </c>
      <c r="L193" s="31">
        <f>J193+K193</f>
        <v>72.020812500000005</v>
      </c>
    </row>
    <row r="194" spans="1:12" ht="409.6" x14ac:dyDescent="0.3">
      <c r="B194" s="15">
        <v>7</v>
      </c>
      <c r="C194" s="58" t="s">
        <v>84</v>
      </c>
      <c r="D194" s="29" t="s">
        <v>62</v>
      </c>
      <c r="E194" s="62" t="s">
        <v>87</v>
      </c>
      <c r="F194" s="27">
        <v>945</v>
      </c>
      <c r="G194" s="9">
        <f t="shared" si="39"/>
        <v>5.625</v>
      </c>
      <c r="H194" s="9">
        <f t="shared" si="40"/>
        <v>4.21875</v>
      </c>
      <c r="I194" s="32">
        <v>27</v>
      </c>
      <c r="J194" s="31">
        <f t="shared" si="42"/>
        <v>113.90625</v>
      </c>
      <c r="K194" s="31">
        <f t="shared" si="41"/>
        <v>24.991031250000002</v>
      </c>
      <c r="L194" s="31">
        <f>J194+K194</f>
        <v>138.89728124999999</v>
      </c>
    </row>
    <row r="195" spans="1:12" ht="240" x14ac:dyDescent="0.3">
      <c r="B195" s="15">
        <v>8</v>
      </c>
      <c r="C195" s="58" t="s">
        <v>84</v>
      </c>
      <c r="D195" s="29" t="s">
        <v>62</v>
      </c>
      <c r="E195" s="69" t="s">
        <v>88</v>
      </c>
      <c r="F195" s="27">
        <v>945</v>
      </c>
      <c r="G195" s="9">
        <f t="shared" si="39"/>
        <v>5.625</v>
      </c>
      <c r="H195" s="9">
        <f t="shared" si="40"/>
        <v>4.21875</v>
      </c>
      <c r="I195" s="32">
        <v>6</v>
      </c>
      <c r="J195" s="31">
        <f t="shared" si="42"/>
        <v>25.3125</v>
      </c>
      <c r="K195" s="31">
        <f t="shared" si="41"/>
        <v>5.5535625</v>
      </c>
      <c r="L195" s="31">
        <v>30.86</v>
      </c>
    </row>
    <row r="196" spans="1:12" ht="409.2" customHeight="1" x14ac:dyDescent="0.3">
      <c r="B196" s="15">
        <v>9</v>
      </c>
      <c r="C196" s="58" t="s">
        <v>84</v>
      </c>
      <c r="D196" s="29" t="s">
        <v>62</v>
      </c>
      <c r="E196" s="33" t="s">
        <v>89</v>
      </c>
      <c r="F196" s="27">
        <v>945</v>
      </c>
      <c r="G196" s="9">
        <f t="shared" si="39"/>
        <v>5.625</v>
      </c>
      <c r="H196" s="9">
        <f t="shared" si="40"/>
        <v>4.21875</v>
      </c>
      <c r="I196" s="32">
        <v>28</v>
      </c>
      <c r="J196" s="31">
        <f t="shared" si="42"/>
        <v>118.125</v>
      </c>
      <c r="K196" s="31">
        <f t="shared" si="41"/>
        <v>25.916625</v>
      </c>
      <c r="L196" s="31">
        <v>144.05000000000001</v>
      </c>
    </row>
    <row r="197" spans="1:12" ht="409.6" x14ac:dyDescent="0.3">
      <c r="B197" s="15">
        <v>10</v>
      </c>
      <c r="C197" s="58" t="s">
        <v>84</v>
      </c>
      <c r="D197" s="29" t="s">
        <v>90</v>
      </c>
      <c r="E197" s="69" t="s">
        <v>91</v>
      </c>
      <c r="F197" s="27">
        <v>695</v>
      </c>
      <c r="G197" s="9">
        <f t="shared" si="39"/>
        <v>4.1369047619047619</v>
      </c>
      <c r="H197" s="9">
        <f t="shared" si="40"/>
        <v>3.1026785714285712</v>
      </c>
      <c r="I197" s="32">
        <v>34</v>
      </c>
      <c r="J197" s="31">
        <f t="shared" si="42"/>
        <v>105.49107142857142</v>
      </c>
      <c r="K197" s="31">
        <f t="shared" si="41"/>
        <v>23.14474107142857</v>
      </c>
      <c r="L197" s="31">
        <v>128.63</v>
      </c>
    </row>
    <row r="198" spans="1:12" ht="409.6" x14ac:dyDescent="0.3">
      <c r="B198" s="15">
        <v>11</v>
      </c>
      <c r="C198" s="58" t="s">
        <v>84</v>
      </c>
      <c r="D198" s="29" t="s">
        <v>90</v>
      </c>
      <c r="E198" s="33" t="s">
        <v>92</v>
      </c>
      <c r="F198" s="27">
        <v>695</v>
      </c>
      <c r="G198" s="9">
        <f t="shared" si="39"/>
        <v>4.1369047619047619</v>
      </c>
      <c r="H198" s="9">
        <f t="shared" si="40"/>
        <v>3.1026785714285712</v>
      </c>
      <c r="I198" s="32">
        <v>29</v>
      </c>
      <c r="J198" s="31">
        <f t="shared" si="42"/>
        <v>89.977678571428569</v>
      </c>
      <c r="K198" s="31">
        <f t="shared" si="41"/>
        <v>19.74110267857143</v>
      </c>
      <c r="L198" s="31">
        <f>J198+K198</f>
        <v>109.71878125000001</v>
      </c>
    </row>
    <row r="199" spans="1:12" ht="409.6" x14ac:dyDescent="0.3">
      <c r="B199" s="15">
        <v>12</v>
      </c>
      <c r="C199" s="58" t="s">
        <v>84</v>
      </c>
      <c r="D199" s="29" t="s">
        <v>90</v>
      </c>
      <c r="E199" s="33" t="s">
        <v>93</v>
      </c>
      <c r="F199" s="27">
        <v>695</v>
      </c>
      <c r="G199" s="9">
        <f t="shared" si="39"/>
        <v>4.1369047619047619</v>
      </c>
      <c r="H199" s="9">
        <f t="shared" si="40"/>
        <v>3.1026785714285712</v>
      </c>
      <c r="I199" s="32">
        <v>30</v>
      </c>
      <c r="J199" s="31">
        <f t="shared" si="42"/>
        <v>93.080357142857139</v>
      </c>
      <c r="K199" s="31">
        <f t="shared" si="41"/>
        <v>20.421830357142856</v>
      </c>
      <c r="L199" s="31">
        <f>J199+K199</f>
        <v>113.50218749999999</v>
      </c>
    </row>
    <row r="200" spans="1:12" ht="192" x14ac:dyDescent="0.3">
      <c r="B200" s="15">
        <v>13</v>
      </c>
      <c r="C200" s="58" t="s">
        <v>84</v>
      </c>
      <c r="D200" s="29" t="s">
        <v>90</v>
      </c>
      <c r="E200" s="33" t="s">
        <v>94</v>
      </c>
      <c r="F200" s="27">
        <v>695</v>
      </c>
      <c r="G200" s="9">
        <f t="shared" si="39"/>
        <v>4.1369047619047619</v>
      </c>
      <c r="H200" s="9">
        <f t="shared" si="40"/>
        <v>3.1026785714285712</v>
      </c>
      <c r="I200" s="32">
        <v>13</v>
      </c>
      <c r="J200" s="31">
        <f t="shared" si="42"/>
        <v>40.334821428571423</v>
      </c>
      <c r="K200" s="31">
        <f t="shared" si="41"/>
        <v>8.8494598214285709</v>
      </c>
      <c r="L200" s="31">
        <f>J200+K200</f>
        <v>49.184281249999998</v>
      </c>
    </row>
    <row r="201" spans="1:12" ht="252" x14ac:dyDescent="0.3">
      <c r="B201" s="15">
        <v>14</v>
      </c>
      <c r="C201" s="58" t="s">
        <v>84</v>
      </c>
      <c r="D201" s="29" t="s">
        <v>42</v>
      </c>
      <c r="E201" s="33" t="s">
        <v>95</v>
      </c>
      <c r="F201" s="27">
        <v>1032</v>
      </c>
      <c r="G201" s="9">
        <f t="shared" si="39"/>
        <v>6.1428571428571432</v>
      </c>
      <c r="H201" s="9">
        <f t="shared" si="40"/>
        <v>4.6071428571428577</v>
      </c>
      <c r="I201" s="32">
        <v>7</v>
      </c>
      <c r="J201" s="31">
        <f t="shared" si="42"/>
        <v>32.25</v>
      </c>
      <c r="K201" s="31">
        <f t="shared" si="41"/>
        <v>7.0756500000000004</v>
      </c>
      <c r="L201" s="31">
        <f>J201+K201</f>
        <v>39.325650000000003</v>
      </c>
    </row>
    <row r="202" spans="1:12" ht="252" customHeight="1" x14ac:dyDescent="0.3">
      <c r="B202" s="15">
        <v>15</v>
      </c>
      <c r="C202" s="58" t="s">
        <v>84</v>
      </c>
      <c r="D202" s="29" t="s">
        <v>42</v>
      </c>
      <c r="E202" s="33" t="s">
        <v>96</v>
      </c>
      <c r="F202" s="27">
        <v>875</v>
      </c>
      <c r="G202" s="9">
        <f t="shared" si="39"/>
        <v>5.208333333333333</v>
      </c>
      <c r="H202" s="9">
        <f t="shared" si="40"/>
        <v>3.90625</v>
      </c>
      <c r="I202" s="32">
        <v>6</v>
      </c>
      <c r="J202" s="31">
        <f t="shared" si="42"/>
        <v>23.4375</v>
      </c>
      <c r="K202" s="31">
        <f t="shared" si="41"/>
        <v>5.1421875000000004</v>
      </c>
      <c r="L202" s="31">
        <f>J202+K202</f>
        <v>28.579687499999999</v>
      </c>
    </row>
    <row r="203" spans="1:12" x14ac:dyDescent="0.3">
      <c r="C203" s="61" t="s">
        <v>11</v>
      </c>
      <c r="D203" s="29"/>
      <c r="E203" s="28"/>
      <c r="F203" s="27"/>
      <c r="G203" s="9"/>
      <c r="H203" s="9"/>
      <c r="I203" s="26">
        <f>SUM(I188:I202)</f>
        <v>238</v>
      </c>
      <c r="J203" s="70">
        <f>SUM(J188:J202)</f>
        <v>907.76196428571427</v>
      </c>
      <c r="K203" s="70">
        <f>SUM(K188:K202)</f>
        <v>199.16297496428572</v>
      </c>
      <c r="L203" s="70">
        <f>ROUND(SUM(L188:L202),2)</f>
        <v>1106.92</v>
      </c>
    </row>
    <row r="204" spans="1:12" x14ac:dyDescent="0.3">
      <c r="A204" s="13" t="s">
        <v>97</v>
      </c>
      <c r="B204" s="13" t="s">
        <v>98</v>
      </c>
      <c r="C204" s="13"/>
      <c r="D204" s="52"/>
      <c r="E204" s="51"/>
      <c r="F204" s="40"/>
      <c r="G204" s="10"/>
      <c r="H204" s="10"/>
      <c r="I204" s="39"/>
      <c r="J204" s="38"/>
      <c r="K204" s="38"/>
      <c r="L204" s="38"/>
    </row>
    <row r="205" spans="1:12" ht="27.6" x14ac:dyDescent="0.3">
      <c r="B205" s="15">
        <v>1</v>
      </c>
      <c r="C205" s="34" t="s">
        <v>99</v>
      </c>
      <c r="D205" s="29" t="s">
        <v>100</v>
      </c>
      <c r="E205" s="33" t="s">
        <v>101</v>
      </c>
      <c r="F205" s="27">
        <v>500</v>
      </c>
      <c r="G205" s="9">
        <v>2.98</v>
      </c>
      <c r="H205" s="9">
        <v>2.2349999999999999</v>
      </c>
      <c r="I205" s="32">
        <v>2</v>
      </c>
      <c r="J205" s="15">
        <v>4.47</v>
      </c>
      <c r="K205" s="15">
        <v>0.98</v>
      </c>
      <c r="L205" s="15">
        <f t="shared" ref="L205:L232" si="43">J205+K205</f>
        <v>5.4499999999999993</v>
      </c>
    </row>
    <row r="206" spans="1:12" ht="27.6" x14ac:dyDescent="0.3">
      <c r="B206" s="15">
        <v>2</v>
      </c>
      <c r="C206" s="34" t="s">
        <v>102</v>
      </c>
      <c r="D206" s="29" t="s">
        <v>100</v>
      </c>
      <c r="E206" s="33" t="s">
        <v>101</v>
      </c>
      <c r="F206" s="27">
        <v>510</v>
      </c>
      <c r="G206" s="9">
        <v>3.04</v>
      </c>
      <c r="H206" s="9">
        <v>2.2799999999999998</v>
      </c>
      <c r="I206" s="32">
        <v>2</v>
      </c>
      <c r="J206" s="15">
        <v>4.5599999999999996</v>
      </c>
      <c r="K206" s="15">
        <v>1.08</v>
      </c>
      <c r="L206" s="15">
        <f t="shared" si="43"/>
        <v>5.64</v>
      </c>
    </row>
    <row r="207" spans="1:12" x14ac:dyDescent="0.3">
      <c r="B207" s="15">
        <v>3</v>
      </c>
      <c r="C207" s="34" t="s">
        <v>102</v>
      </c>
      <c r="D207" s="29" t="s">
        <v>103</v>
      </c>
      <c r="E207" s="33" t="s">
        <v>101</v>
      </c>
      <c r="F207" s="27">
        <v>940</v>
      </c>
      <c r="G207" s="9">
        <v>5.6</v>
      </c>
      <c r="H207" s="9">
        <v>4.2</v>
      </c>
      <c r="I207" s="32">
        <v>3</v>
      </c>
      <c r="J207" s="15">
        <v>12.6</v>
      </c>
      <c r="K207" s="15">
        <v>2.97</v>
      </c>
      <c r="L207" s="15">
        <f t="shared" si="43"/>
        <v>15.57</v>
      </c>
    </row>
    <row r="208" spans="1:12" ht="27.6" x14ac:dyDescent="0.3">
      <c r="B208" s="15">
        <v>4</v>
      </c>
      <c r="C208" s="34" t="s">
        <v>102</v>
      </c>
      <c r="D208" s="29" t="s">
        <v>104</v>
      </c>
      <c r="E208" s="33" t="s">
        <v>101</v>
      </c>
      <c r="F208" s="27">
        <v>630</v>
      </c>
      <c r="G208" s="9">
        <v>3.75</v>
      </c>
      <c r="H208" s="9">
        <v>2.8125</v>
      </c>
      <c r="I208" s="32">
        <v>8.25</v>
      </c>
      <c r="J208" s="15">
        <v>23.2</v>
      </c>
      <c r="K208" s="15">
        <v>5.47</v>
      </c>
      <c r="L208" s="15">
        <f t="shared" si="43"/>
        <v>28.669999999999998</v>
      </c>
    </row>
    <row r="209" spans="2:12" ht="27.6" x14ac:dyDescent="0.3">
      <c r="B209" s="15">
        <v>5</v>
      </c>
      <c r="C209" s="34" t="s">
        <v>99</v>
      </c>
      <c r="D209" s="29" t="s">
        <v>100</v>
      </c>
      <c r="E209" s="33" t="s">
        <v>101</v>
      </c>
      <c r="F209" s="27">
        <v>510</v>
      </c>
      <c r="G209" s="9">
        <v>3.04</v>
      </c>
      <c r="H209" s="9">
        <v>2.2799999999999998</v>
      </c>
      <c r="I209" s="32">
        <v>20</v>
      </c>
      <c r="J209" s="15">
        <v>45.6</v>
      </c>
      <c r="K209" s="15">
        <v>10</v>
      </c>
      <c r="L209" s="15">
        <f t="shared" si="43"/>
        <v>55.6</v>
      </c>
    </row>
    <row r="210" spans="2:12" ht="27.6" x14ac:dyDescent="0.3">
      <c r="B210" s="15">
        <v>6</v>
      </c>
      <c r="C210" s="34" t="s">
        <v>99</v>
      </c>
      <c r="D210" s="29" t="s">
        <v>105</v>
      </c>
      <c r="E210" s="33" t="s">
        <v>101</v>
      </c>
      <c r="F210" s="27">
        <v>1180</v>
      </c>
      <c r="G210" s="9">
        <v>7.0237999999999996</v>
      </c>
      <c r="H210" s="9">
        <v>5.2679</v>
      </c>
      <c r="I210" s="32">
        <v>2</v>
      </c>
      <c r="J210" s="15">
        <v>10.54</v>
      </c>
      <c r="K210" s="15">
        <v>2.4900000000000002</v>
      </c>
      <c r="L210" s="15">
        <f t="shared" si="43"/>
        <v>13.03</v>
      </c>
    </row>
    <row r="211" spans="2:12" ht="27.6" x14ac:dyDescent="0.3">
      <c r="B211" s="15">
        <v>7</v>
      </c>
      <c r="C211" s="34" t="s">
        <v>102</v>
      </c>
      <c r="D211" s="29" t="s">
        <v>100</v>
      </c>
      <c r="E211" s="33" t="s">
        <v>101</v>
      </c>
      <c r="F211" s="27">
        <v>510</v>
      </c>
      <c r="G211" s="9">
        <v>3.04</v>
      </c>
      <c r="H211" s="9">
        <v>2.2799999999999998</v>
      </c>
      <c r="I211" s="32">
        <v>6.5</v>
      </c>
      <c r="J211" s="15">
        <v>14.82</v>
      </c>
      <c r="K211" s="15">
        <v>3.25</v>
      </c>
      <c r="L211" s="15">
        <f t="shared" si="43"/>
        <v>18.07</v>
      </c>
    </row>
    <row r="212" spans="2:12" ht="27.6" x14ac:dyDescent="0.3">
      <c r="B212" s="15">
        <v>8</v>
      </c>
      <c r="C212" s="34" t="s">
        <v>102</v>
      </c>
      <c r="D212" s="29" t="s">
        <v>106</v>
      </c>
      <c r="E212" s="33" t="s">
        <v>101</v>
      </c>
      <c r="F212" s="27">
        <v>560</v>
      </c>
      <c r="G212" s="9">
        <v>3.33</v>
      </c>
      <c r="H212" s="9">
        <v>2.4975000000000001</v>
      </c>
      <c r="I212" s="32">
        <v>3</v>
      </c>
      <c r="J212" s="15">
        <v>7.49</v>
      </c>
      <c r="K212" s="15">
        <v>1.77</v>
      </c>
      <c r="L212" s="15">
        <f t="shared" si="43"/>
        <v>9.26</v>
      </c>
    </row>
    <row r="213" spans="2:12" ht="27.6" x14ac:dyDescent="0.3">
      <c r="B213" s="15">
        <v>9</v>
      </c>
      <c r="C213" s="34" t="s">
        <v>102</v>
      </c>
      <c r="D213" s="29" t="s">
        <v>106</v>
      </c>
      <c r="E213" s="33" t="s">
        <v>101</v>
      </c>
      <c r="F213" s="27">
        <v>560</v>
      </c>
      <c r="G213" s="9">
        <v>3.33</v>
      </c>
      <c r="H213" s="9">
        <v>2.4975000000000001</v>
      </c>
      <c r="I213" s="32">
        <v>4.25</v>
      </c>
      <c r="J213" s="15">
        <v>10.61</v>
      </c>
      <c r="K213" s="15">
        <v>2.5</v>
      </c>
      <c r="L213" s="15">
        <f t="shared" si="43"/>
        <v>13.11</v>
      </c>
    </row>
    <row r="214" spans="2:12" ht="27.6" x14ac:dyDescent="0.3">
      <c r="B214" s="15">
        <v>10</v>
      </c>
      <c r="C214" s="34" t="s">
        <v>102</v>
      </c>
      <c r="D214" s="29" t="s">
        <v>106</v>
      </c>
      <c r="E214" s="33" t="s">
        <v>101</v>
      </c>
      <c r="F214" s="27">
        <v>560</v>
      </c>
      <c r="G214" s="9">
        <v>3.33</v>
      </c>
      <c r="H214" s="9">
        <v>2.4975000000000001</v>
      </c>
      <c r="I214" s="32">
        <v>3.5</v>
      </c>
      <c r="J214" s="15">
        <v>8.74</v>
      </c>
      <c r="K214" s="15">
        <v>2.06</v>
      </c>
      <c r="L214" s="15">
        <f t="shared" si="43"/>
        <v>10.8</v>
      </c>
    </row>
    <row r="215" spans="2:12" ht="27.6" x14ac:dyDescent="0.3">
      <c r="B215" s="15">
        <v>11</v>
      </c>
      <c r="C215" s="34" t="s">
        <v>102</v>
      </c>
      <c r="D215" s="29" t="s">
        <v>100</v>
      </c>
      <c r="E215" s="33" t="s">
        <v>101</v>
      </c>
      <c r="F215" s="27">
        <v>510</v>
      </c>
      <c r="G215" s="9">
        <v>3.04</v>
      </c>
      <c r="H215" s="9">
        <v>2.2799999999999998</v>
      </c>
      <c r="I215" s="32">
        <v>6.25</v>
      </c>
      <c r="J215" s="15">
        <v>14.25</v>
      </c>
      <c r="K215" s="15">
        <v>3.36</v>
      </c>
      <c r="L215" s="15">
        <f t="shared" si="43"/>
        <v>17.61</v>
      </c>
    </row>
    <row r="216" spans="2:12" ht="27.6" x14ac:dyDescent="0.3">
      <c r="B216" s="15">
        <v>12</v>
      </c>
      <c r="C216" s="34" t="s">
        <v>102</v>
      </c>
      <c r="D216" s="29" t="s">
        <v>104</v>
      </c>
      <c r="E216" s="33" t="s">
        <v>101</v>
      </c>
      <c r="F216" s="27">
        <v>680</v>
      </c>
      <c r="G216" s="9">
        <v>4.05</v>
      </c>
      <c r="H216" s="9">
        <v>3.0375000000000001</v>
      </c>
      <c r="I216" s="32">
        <v>3</v>
      </c>
      <c r="J216" s="15">
        <v>9.11</v>
      </c>
      <c r="K216" s="15">
        <v>2.15</v>
      </c>
      <c r="L216" s="15">
        <f t="shared" si="43"/>
        <v>11.26</v>
      </c>
    </row>
    <row r="217" spans="2:12" ht="27.6" x14ac:dyDescent="0.3">
      <c r="B217" s="15">
        <v>13</v>
      </c>
      <c r="C217" s="34" t="s">
        <v>102</v>
      </c>
      <c r="D217" s="29" t="s">
        <v>106</v>
      </c>
      <c r="E217" s="33" t="s">
        <v>101</v>
      </c>
      <c r="F217" s="27">
        <v>560</v>
      </c>
      <c r="G217" s="9">
        <v>3.33</v>
      </c>
      <c r="H217" s="9">
        <v>2.4975000000000001</v>
      </c>
      <c r="I217" s="32">
        <v>8.5</v>
      </c>
      <c r="J217" s="15">
        <v>21.23</v>
      </c>
      <c r="K217" s="15">
        <v>5.01</v>
      </c>
      <c r="L217" s="15">
        <f t="shared" si="43"/>
        <v>26.240000000000002</v>
      </c>
    </row>
    <row r="218" spans="2:12" ht="27.6" x14ac:dyDescent="0.3">
      <c r="B218" s="15">
        <v>14</v>
      </c>
      <c r="C218" s="34" t="s">
        <v>99</v>
      </c>
      <c r="D218" s="29" t="s">
        <v>106</v>
      </c>
      <c r="E218" s="33" t="s">
        <v>101</v>
      </c>
      <c r="F218" s="27">
        <v>560</v>
      </c>
      <c r="G218" s="9">
        <v>3.33</v>
      </c>
      <c r="H218" s="9">
        <v>2.4975000000000001</v>
      </c>
      <c r="I218" s="32">
        <v>8.5</v>
      </c>
      <c r="J218" s="15">
        <v>21.23</v>
      </c>
      <c r="K218" s="15">
        <v>5.01</v>
      </c>
      <c r="L218" s="15">
        <f t="shared" si="43"/>
        <v>26.240000000000002</v>
      </c>
    </row>
    <row r="219" spans="2:12" ht="27.6" x14ac:dyDescent="0.3">
      <c r="B219" s="15">
        <v>15</v>
      </c>
      <c r="C219" s="34" t="s">
        <v>102</v>
      </c>
      <c r="D219" s="29" t="s">
        <v>100</v>
      </c>
      <c r="E219" s="33" t="s">
        <v>101</v>
      </c>
      <c r="F219" s="27">
        <v>510</v>
      </c>
      <c r="G219" s="9">
        <v>3.04</v>
      </c>
      <c r="H219" s="9">
        <v>2.2799999999999998</v>
      </c>
      <c r="I219" s="32">
        <v>0.75</v>
      </c>
      <c r="J219" s="15">
        <v>1.71</v>
      </c>
      <c r="K219" s="15">
        <v>0.4</v>
      </c>
      <c r="L219" s="15">
        <f t="shared" si="43"/>
        <v>2.11</v>
      </c>
    </row>
    <row r="220" spans="2:12" ht="27.6" x14ac:dyDescent="0.3">
      <c r="B220" s="15">
        <v>16</v>
      </c>
      <c r="C220" s="34" t="s">
        <v>102</v>
      </c>
      <c r="D220" s="29" t="s">
        <v>100</v>
      </c>
      <c r="E220" s="33" t="s">
        <v>101</v>
      </c>
      <c r="F220" s="27">
        <v>510</v>
      </c>
      <c r="G220" s="9">
        <v>3.04</v>
      </c>
      <c r="H220" s="9">
        <v>2.2799999999999998</v>
      </c>
      <c r="I220" s="32">
        <v>3.75</v>
      </c>
      <c r="J220" s="15">
        <v>8.5500000000000007</v>
      </c>
      <c r="K220" s="15">
        <v>2.02</v>
      </c>
      <c r="L220" s="15">
        <f t="shared" si="43"/>
        <v>10.57</v>
      </c>
    </row>
    <row r="221" spans="2:12" ht="27.6" x14ac:dyDescent="0.3">
      <c r="B221" s="15">
        <v>17</v>
      </c>
      <c r="C221" s="34" t="s">
        <v>102</v>
      </c>
      <c r="D221" s="29" t="s">
        <v>104</v>
      </c>
      <c r="E221" s="33" t="s">
        <v>101</v>
      </c>
      <c r="F221" s="27">
        <v>630</v>
      </c>
      <c r="G221" s="9">
        <v>3.75</v>
      </c>
      <c r="H221" s="9">
        <v>2.8125</v>
      </c>
      <c r="I221" s="32">
        <v>2.5</v>
      </c>
      <c r="J221" s="15">
        <v>7.03</v>
      </c>
      <c r="K221" s="15">
        <v>1.54</v>
      </c>
      <c r="L221" s="15">
        <f t="shared" si="43"/>
        <v>8.57</v>
      </c>
    </row>
    <row r="222" spans="2:12" ht="27.6" x14ac:dyDescent="0.3">
      <c r="B222" s="15">
        <v>18</v>
      </c>
      <c r="C222" s="34" t="s">
        <v>99</v>
      </c>
      <c r="D222" s="29" t="s">
        <v>104</v>
      </c>
      <c r="E222" s="33" t="s">
        <v>101</v>
      </c>
      <c r="F222" s="27">
        <v>630</v>
      </c>
      <c r="G222" s="9">
        <v>3.75</v>
      </c>
      <c r="H222" s="9">
        <v>2.8125</v>
      </c>
      <c r="I222" s="32">
        <v>17</v>
      </c>
      <c r="J222" s="15">
        <v>47.81</v>
      </c>
      <c r="K222" s="15">
        <v>10.49</v>
      </c>
      <c r="L222" s="15">
        <f t="shared" si="43"/>
        <v>58.300000000000004</v>
      </c>
    </row>
    <row r="223" spans="2:12" ht="27.6" x14ac:dyDescent="0.3">
      <c r="B223" s="15">
        <v>19</v>
      </c>
      <c r="C223" s="34" t="s">
        <v>102</v>
      </c>
      <c r="D223" s="29" t="s">
        <v>104</v>
      </c>
      <c r="E223" s="33" t="s">
        <v>101</v>
      </c>
      <c r="F223" s="27">
        <v>680</v>
      </c>
      <c r="G223" s="9">
        <v>4.05</v>
      </c>
      <c r="H223" s="9">
        <v>3.0375000000000001</v>
      </c>
      <c r="I223" s="32">
        <v>1</v>
      </c>
      <c r="J223" s="15">
        <v>3.04</v>
      </c>
      <c r="K223" s="15">
        <v>0.72</v>
      </c>
      <c r="L223" s="15">
        <f t="shared" si="43"/>
        <v>3.76</v>
      </c>
    </row>
    <row r="224" spans="2:12" ht="27.6" x14ac:dyDescent="0.3">
      <c r="B224" s="15">
        <v>20</v>
      </c>
      <c r="C224" s="34" t="s">
        <v>102</v>
      </c>
      <c r="D224" s="29" t="s">
        <v>106</v>
      </c>
      <c r="E224" s="33" t="s">
        <v>101</v>
      </c>
      <c r="F224" s="27">
        <v>560</v>
      </c>
      <c r="G224" s="9">
        <v>3.33</v>
      </c>
      <c r="H224" s="9">
        <v>2.4975000000000001</v>
      </c>
      <c r="I224" s="32">
        <v>3.5</v>
      </c>
      <c r="J224" s="15">
        <v>8.74</v>
      </c>
      <c r="K224" s="15">
        <v>2.06</v>
      </c>
      <c r="L224" s="15">
        <f t="shared" si="43"/>
        <v>10.8</v>
      </c>
    </row>
    <row r="225" spans="1:12" ht="27.6" x14ac:dyDescent="0.3">
      <c r="B225" s="15">
        <v>21</v>
      </c>
      <c r="C225" s="34" t="s">
        <v>102</v>
      </c>
      <c r="D225" s="29" t="s">
        <v>106</v>
      </c>
      <c r="E225" s="33" t="s">
        <v>101</v>
      </c>
      <c r="F225" s="27">
        <v>560</v>
      </c>
      <c r="G225" s="9">
        <v>3.33</v>
      </c>
      <c r="H225" s="9">
        <v>2.4975000000000001</v>
      </c>
      <c r="I225" s="32">
        <v>3.75</v>
      </c>
      <c r="J225" s="15">
        <v>9.3699999999999992</v>
      </c>
      <c r="K225" s="15">
        <v>2.21</v>
      </c>
      <c r="L225" s="15">
        <f t="shared" si="43"/>
        <v>11.579999999999998</v>
      </c>
    </row>
    <row r="226" spans="1:12" ht="27.6" x14ac:dyDescent="0.3">
      <c r="B226" s="15">
        <v>22</v>
      </c>
      <c r="C226" s="34" t="s">
        <v>99</v>
      </c>
      <c r="D226" s="29" t="s">
        <v>106</v>
      </c>
      <c r="E226" s="33" t="s">
        <v>101</v>
      </c>
      <c r="F226" s="27">
        <v>560</v>
      </c>
      <c r="G226" s="9">
        <v>3.33</v>
      </c>
      <c r="H226" s="9">
        <v>2.4975000000000001</v>
      </c>
      <c r="I226" s="32">
        <v>15</v>
      </c>
      <c r="J226" s="15">
        <v>37.46</v>
      </c>
      <c r="K226" s="15">
        <v>8.84</v>
      </c>
      <c r="L226" s="15">
        <f t="shared" si="43"/>
        <v>46.3</v>
      </c>
    </row>
    <row r="227" spans="1:12" ht="27.6" x14ac:dyDescent="0.3">
      <c r="B227" s="15">
        <v>23</v>
      </c>
      <c r="C227" s="34" t="s">
        <v>102</v>
      </c>
      <c r="D227" s="29" t="s">
        <v>100</v>
      </c>
      <c r="E227" s="33" t="s">
        <v>101</v>
      </c>
      <c r="F227" s="27">
        <v>510</v>
      </c>
      <c r="G227" s="9">
        <v>3.04</v>
      </c>
      <c r="H227" s="9">
        <v>2.2799999999999998</v>
      </c>
      <c r="I227" s="32">
        <v>2</v>
      </c>
      <c r="J227" s="15">
        <v>4.5599999999999996</v>
      </c>
      <c r="K227" s="15">
        <v>1.08</v>
      </c>
      <c r="L227" s="15">
        <f t="shared" si="43"/>
        <v>5.64</v>
      </c>
    </row>
    <row r="228" spans="1:12" ht="27.6" x14ac:dyDescent="0.3">
      <c r="B228" s="15">
        <v>24</v>
      </c>
      <c r="C228" s="34" t="s">
        <v>102</v>
      </c>
      <c r="D228" s="29" t="s">
        <v>106</v>
      </c>
      <c r="E228" s="33" t="s">
        <v>101</v>
      </c>
      <c r="F228" s="27">
        <v>560</v>
      </c>
      <c r="G228" s="9">
        <v>3.33</v>
      </c>
      <c r="H228" s="9">
        <v>2.4975000000000001</v>
      </c>
      <c r="I228" s="32">
        <v>13.5</v>
      </c>
      <c r="J228" s="15">
        <v>33.72</v>
      </c>
      <c r="K228" s="15">
        <v>7.95</v>
      </c>
      <c r="L228" s="15">
        <f t="shared" si="43"/>
        <v>41.67</v>
      </c>
    </row>
    <row r="229" spans="1:12" ht="27.6" x14ac:dyDescent="0.3">
      <c r="B229" s="15">
        <v>25</v>
      </c>
      <c r="C229" s="34" t="s">
        <v>102</v>
      </c>
      <c r="D229" s="29" t="s">
        <v>100</v>
      </c>
      <c r="E229" s="33" t="s">
        <v>101</v>
      </c>
      <c r="F229" s="27">
        <v>510</v>
      </c>
      <c r="G229" s="9">
        <v>3.04</v>
      </c>
      <c r="H229" s="9">
        <v>2.2799999999999998</v>
      </c>
      <c r="I229" s="32">
        <v>4.5</v>
      </c>
      <c r="J229" s="15">
        <v>10.26</v>
      </c>
      <c r="K229" s="15">
        <v>2.42</v>
      </c>
      <c r="L229" s="15">
        <f t="shared" si="43"/>
        <v>12.68</v>
      </c>
    </row>
    <row r="230" spans="1:12" ht="27.6" x14ac:dyDescent="0.3">
      <c r="B230" s="15">
        <v>26</v>
      </c>
      <c r="C230" s="34" t="s">
        <v>99</v>
      </c>
      <c r="D230" s="29" t="s">
        <v>100</v>
      </c>
      <c r="E230" s="33" t="s">
        <v>101</v>
      </c>
      <c r="F230" s="27">
        <v>510</v>
      </c>
      <c r="G230" s="9">
        <v>3.04</v>
      </c>
      <c r="H230" s="9">
        <v>2.2799999999999998</v>
      </c>
      <c r="I230" s="32">
        <v>12</v>
      </c>
      <c r="J230" s="15">
        <v>27.36</v>
      </c>
      <c r="K230" s="15">
        <v>6.45</v>
      </c>
      <c r="L230" s="15">
        <f t="shared" si="43"/>
        <v>33.81</v>
      </c>
    </row>
    <row r="231" spans="1:12" ht="27.6" x14ac:dyDescent="0.3">
      <c r="B231" s="15">
        <v>27</v>
      </c>
      <c r="C231" s="34" t="s">
        <v>99</v>
      </c>
      <c r="D231" s="29" t="s">
        <v>106</v>
      </c>
      <c r="E231" s="33" t="s">
        <v>101</v>
      </c>
      <c r="F231" s="27">
        <v>520</v>
      </c>
      <c r="G231" s="9">
        <v>3.1</v>
      </c>
      <c r="H231" s="9">
        <v>2.3250000000000002</v>
      </c>
      <c r="I231" s="32">
        <v>20</v>
      </c>
      <c r="J231" s="15">
        <v>46.5</v>
      </c>
      <c r="K231" s="15">
        <v>10.97</v>
      </c>
      <c r="L231" s="15">
        <f t="shared" si="43"/>
        <v>57.47</v>
      </c>
    </row>
    <row r="232" spans="1:12" ht="27.6" x14ac:dyDescent="0.3">
      <c r="B232" s="15">
        <v>28</v>
      </c>
      <c r="C232" s="34" t="s">
        <v>102</v>
      </c>
      <c r="D232" s="29" t="s">
        <v>106</v>
      </c>
      <c r="E232" s="33" t="s">
        <v>101</v>
      </c>
      <c r="F232" s="27">
        <v>680</v>
      </c>
      <c r="G232" s="9">
        <v>4.05</v>
      </c>
      <c r="H232" s="9">
        <v>3.0375000000000001</v>
      </c>
      <c r="I232" s="32">
        <v>2</v>
      </c>
      <c r="J232" s="15">
        <v>6.08</v>
      </c>
      <c r="K232" s="15">
        <v>1.43</v>
      </c>
      <c r="L232" s="15">
        <f t="shared" si="43"/>
        <v>7.51</v>
      </c>
    </row>
    <row r="233" spans="1:12" x14ac:dyDescent="0.3">
      <c r="C233" s="30" t="s">
        <v>11</v>
      </c>
      <c r="D233" s="29"/>
      <c r="E233" s="28"/>
      <c r="F233" s="27"/>
      <c r="G233" s="9"/>
      <c r="H233" s="9"/>
      <c r="I233" s="42">
        <f>SUM(I205:I232)</f>
        <v>182</v>
      </c>
      <c r="J233" s="41">
        <f>SUM(J205:J232)</f>
        <v>460.64000000000004</v>
      </c>
      <c r="K233" s="41">
        <f>SUM(K205:K232)</f>
        <v>106.68</v>
      </c>
      <c r="L233" s="41">
        <f>ROUND(SUM(L205:L232),2)</f>
        <v>567.32000000000005</v>
      </c>
    </row>
    <row r="234" spans="1:12" x14ac:dyDescent="0.3">
      <c r="A234" s="13" t="s">
        <v>107</v>
      </c>
      <c r="B234" s="13" t="s">
        <v>108</v>
      </c>
      <c r="C234" s="13"/>
      <c r="D234" s="52"/>
      <c r="E234" s="51"/>
      <c r="F234" s="40"/>
      <c r="G234" s="10"/>
      <c r="H234" s="10"/>
      <c r="I234" s="39"/>
      <c r="J234" s="38"/>
      <c r="K234" s="38"/>
      <c r="L234" s="38"/>
    </row>
    <row r="235" spans="1:12" ht="132" customHeight="1" x14ac:dyDescent="0.3">
      <c r="B235" s="15">
        <v>1</v>
      </c>
      <c r="C235" s="34" t="s">
        <v>109</v>
      </c>
      <c r="D235" s="29" t="s">
        <v>110</v>
      </c>
      <c r="E235" s="62" t="s">
        <v>111</v>
      </c>
      <c r="F235" s="27">
        <v>993</v>
      </c>
      <c r="G235" s="9">
        <v>5.931</v>
      </c>
      <c r="H235" s="9">
        <v>4.4489999999999998</v>
      </c>
      <c r="I235" s="32">
        <v>23</v>
      </c>
      <c r="J235" s="15">
        <v>102.31</v>
      </c>
      <c r="K235" s="15">
        <v>24.14</v>
      </c>
      <c r="L235" s="15">
        <v>126.45</v>
      </c>
    </row>
    <row r="236" spans="1:12" ht="130.19999999999999" customHeight="1" x14ac:dyDescent="0.3">
      <c r="B236" s="15">
        <v>2</v>
      </c>
      <c r="C236" s="34" t="s">
        <v>109</v>
      </c>
      <c r="D236" s="29" t="s">
        <v>110</v>
      </c>
      <c r="E236" s="62" t="s">
        <v>111</v>
      </c>
      <c r="F236" s="27">
        <v>993</v>
      </c>
      <c r="G236" s="9">
        <v>5.931</v>
      </c>
      <c r="H236" s="9">
        <v>4.4489999999999998</v>
      </c>
      <c r="I236" s="32">
        <v>20</v>
      </c>
      <c r="J236" s="15">
        <v>88.97</v>
      </c>
      <c r="K236" s="15">
        <v>20.99</v>
      </c>
      <c r="L236" s="15">
        <v>109.96</v>
      </c>
    </row>
    <row r="237" spans="1:12" ht="131.4" customHeight="1" x14ac:dyDescent="0.3">
      <c r="B237" s="15">
        <v>3</v>
      </c>
      <c r="C237" s="34" t="s">
        <v>109</v>
      </c>
      <c r="D237" s="29" t="s">
        <v>110</v>
      </c>
      <c r="E237" s="62" t="s">
        <v>111</v>
      </c>
      <c r="F237" s="27">
        <v>993</v>
      </c>
      <c r="G237" s="9">
        <v>5.931</v>
      </c>
      <c r="H237" s="9">
        <v>4.4489999999999998</v>
      </c>
      <c r="I237" s="32">
        <v>20</v>
      </c>
      <c r="J237" s="15">
        <v>88.97</v>
      </c>
      <c r="K237" s="15">
        <v>20.99</v>
      </c>
      <c r="L237" s="15">
        <v>109.96</v>
      </c>
    </row>
    <row r="238" spans="1:12" ht="120" x14ac:dyDescent="0.3">
      <c r="B238" s="15">
        <v>4</v>
      </c>
      <c r="C238" s="34" t="s">
        <v>109</v>
      </c>
      <c r="D238" s="29" t="s">
        <v>42</v>
      </c>
      <c r="E238" s="62" t="s">
        <v>111</v>
      </c>
      <c r="F238" s="27">
        <v>971</v>
      </c>
      <c r="G238" s="9">
        <v>5.78</v>
      </c>
      <c r="H238" s="9">
        <v>4.3499999999999996</v>
      </c>
      <c r="I238" s="32">
        <v>26</v>
      </c>
      <c r="J238" s="15">
        <v>113.1</v>
      </c>
      <c r="K238" s="15">
        <v>26.68</v>
      </c>
      <c r="L238" s="15">
        <v>139.78</v>
      </c>
    </row>
    <row r="239" spans="1:12" ht="120" x14ac:dyDescent="0.3">
      <c r="B239" s="15">
        <v>5</v>
      </c>
      <c r="C239" s="34" t="s">
        <v>109</v>
      </c>
      <c r="D239" s="29" t="s">
        <v>42</v>
      </c>
      <c r="E239" s="62" t="s">
        <v>111</v>
      </c>
      <c r="F239" s="27">
        <v>971</v>
      </c>
      <c r="G239" s="9">
        <v>5.78</v>
      </c>
      <c r="H239" s="9">
        <v>4.3499999999999996</v>
      </c>
      <c r="I239" s="32">
        <v>20</v>
      </c>
      <c r="J239" s="15">
        <v>87</v>
      </c>
      <c r="K239" s="15">
        <v>20.53</v>
      </c>
      <c r="L239" s="15">
        <v>107.52</v>
      </c>
    </row>
    <row r="240" spans="1:12" ht="129.6" customHeight="1" x14ac:dyDescent="0.3">
      <c r="B240" s="15">
        <v>6</v>
      </c>
      <c r="C240" s="34" t="s">
        <v>109</v>
      </c>
      <c r="D240" s="29" t="s">
        <v>42</v>
      </c>
      <c r="E240" s="62" t="s">
        <v>111</v>
      </c>
      <c r="F240" s="27">
        <v>971</v>
      </c>
      <c r="G240" s="9">
        <v>5.78</v>
      </c>
      <c r="H240" s="9">
        <v>4.3499999999999996</v>
      </c>
      <c r="I240" s="32">
        <v>20</v>
      </c>
      <c r="J240" s="15">
        <v>87</v>
      </c>
      <c r="K240" s="15">
        <v>20.53</v>
      </c>
      <c r="L240" s="15">
        <v>107.52</v>
      </c>
    </row>
    <row r="241" spans="2:12" ht="119.4" customHeight="1" x14ac:dyDescent="0.3">
      <c r="B241" s="15">
        <v>7</v>
      </c>
      <c r="C241" s="34" t="s">
        <v>109</v>
      </c>
      <c r="D241" s="29" t="s">
        <v>42</v>
      </c>
      <c r="E241" s="62" t="s">
        <v>112</v>
      </c>
      <c r="F241" s="27">
        <v>960</v>
      </c>
      <c r="G241" s="9">
        <v>5.734</v>
      </c>
      <c r="H241" s="9">
        <v>4.3010000000000002</v>
      </c>
      <c r="I241" s="32">
        <v>14</v>
      </c>
      <c r="J241" s="15">
        <v>60.21</v>
      </c>
      <c r="K241" s="15">
        <v>14.2</v>
      </c>
      <c r="L241" s="15">
        <v>74.41</v>
      </c>
    </row>
    <row r="242" spans="2:12" ht="120" customHeight="1" x14ac:dyDescent="0.3">
      <c r="B242" s="15">
        <v>8</v>
      </c>
      <c r="C242" s="34" t="s">
        <v>109</v>
      </c>
      <c r="D242" s="29" t="s">
        <v>42</v>
      </c>
      <c r="E242" s="62" t="s">
        <v>112</v>
      </c>
      <c r="F242" s="27">
        <v>960</v>
      </c>
      <c r="G242" s="9">
        <v>5.734</v>
      </c>
      <c r="H242" s="9">
        <v>4.3010000000000002</v>
      </c>
      <c r="I242" s="32">
        <v>17</v>
      </c>
      <c r="J242" s="15">
        <v>73.11</v>
      </c>
      <c r="K242" s="15">
        <v>17.25</v>
      </c>
      <c r="L242" s="15">
        <v>90.36</v>
      </c>
    </row>
    <row r="243" spans="2:12" ht="108" x14ac:dyDescent="0.3">
      <c r="B243" s="15">
        <v>9</v>
      </c>
      <c r="C243" s="34" t="s">
        <v>109</v>
      </c>
      <c r="D243" s="29" t="s">
        <v>113</v>
      </c>
      <c r="E243" s="62" t="s">
        <v>112</v>
      </c>
      <c r="F243" s="27">
        <v>917</v>
      </c>
      <c r="G243" s="9">
        <v>5.4770000000000003</v>
      </c>
      <c r="H243" s="9">
        <v>4.1079999999999997</v>
      </c>
      <c r="I243" s="32">
        <v>3</v>
      </c>
      <c r="J243" s="15">
        <v>12.32</v>
      </c>
      <c r="K243" s="15">
        <v>2.91</v>
      </c>
      <c r="L243" s="15">
        <v>15.23</v>
      </c>
    </row>
    <row r="244" spans="2:12" ht="122.4" customHeight="1" x14ac:dyDescent="0.3">
      <c r="B244" s="15">
        <v>10</v>
      </c>
      <c r="C244" s="34" t="s">
        <v>109</v>
      </c>
      <c r="D244" s="29" t="s">
        <v>113</v>
      </c>
      <c r="E244" s="62" t="s">
        <v>112</v>
      </c>
      <c r="F244" s="27">
        <v>900</v>
      </c>
      <c r="G244" s="9">
        <v>5.3760000000000003</v>
      </c>
      <c r="H244" s="9">
        <v>4.032</v>
      </c>
      <c r="I244" s="32">
        <v>61</v>
      </c>
      <c r="J244" s="15">
        <v>245.95</v>
      </c>
      <c r="K244" s="15">
        <v>58.02</v>
      </c>
      <c r="L244" s="15">
        <v>303.97000000000003</v>
      </c>
    </row>
    <row r="245" spans="2:12" ht="49.2" customHeight="1" x14ac:dyDescent="0.3">
      <c r="B245" s="15">
        <v>11</v>
      </c>
      <c r="C245" s="58" t="s">
        <v>237</v>
      </c>
      <c r="D245" s="29" t="s">
        <v>114</v>
      </c>
      <c r="E245" s="62" t="s">
        <v>115</v>
      </c>
      <c r="F245" s="27">
        <v>1028</v>
      </c>
      <c r="G245" s="9">
        <v>6.1559999999999997</v>
      </c>
      <c r="H245" s="9">
        <v>4.617</v>
      </c>
      <c r="I245" s="32">
        <v>5.5</v>
      </c>
      <c r="J245" s="15">
        <v>24.47</v>
      </c>
      <c r="K245" s="15">
        <v>5.77</v>
      </c>
      <c r="L245" s="15">
        <v>30.24</v>
      </c>
    </row>
    <row r="246" spans="2:12" ht="48" x14ac:dyDescent="0.3">
      <c r="B246" s="15">
        <v>12</v>
      </c>
      <c r="C246" s="58" t="s">
        <v>237</v>
      </c>
      <c r="D246" s="29" t="s">
        <v>116</v>
      </c>
      <c r="E246" s="62" t="s">
        <v>115</v>
      </c>
      <c r="F246" s="27">
        <v>900</v>
      </c>
      <c r="G246" s="9">
        <v>5.3890000000000002</v>
      </c>
      <c r="H246" s="9">
        <v>4.0419999999999998</v>
      </c>
      <c r="I246" s="32">
        <v>17</v>
      </c>
      <c r="J246" s="15">
        <v>68.709999999999994</v>
      </c>
      <c r="K246" s="15">
        <v>16.21</v>
      </c>
      <c r="L246" s="15">
        <v>84.92</v>
      </c>
    </row>
    <row r="247" spans="2:12" ht="48" x14ac:dyDescent="0.3">
      <c r="B247" s="15">
        <v>13</v>
      </c>
      <c r="C247" s="58" t="s">
        <v>237</v>
      </c>
      <c r="D247" s="89" t="s">
        <v>116</v>
      </c>
      <c r="E247" s="69" t="s">
        <v>115</v>
      </c>
      <c r="F247" s="88">
        <v>900</v>
      </c>
      <c r="G247" s="12">
        <v>5.3890000000000002</v>
      </c>
      <c r="H247" s="12">
        <v>4.0419999999999998</v>
      </c>
      <c r="I247" s="32">
        <v>17</v>
      </c>
      <c r="J247" s="15">
        <v>68.709999999999994</v>
      </c>
      <c r="K247" s="15">
        <v>16.21</v>
      </c>
      <c r="L247" s="15">
        <v>84.92</v>
      </c>
    </row>
    <row r="248" spans="2:12" ht="144" x14ac:dyDescent="0.3">
      <c r="B248" s="15">
        <v>14</v>
      </c>
      <c r="C248" s="58" t="s">
        <v>117</v>
      </c>
      <c r="D248" s="29" t="s">
        <v>114</v>
      </c>
      <c r="E248" s="33" t="s">
        <v>118</v>
      </c>
      <c r="F248" s="27">
        <v>1028</v>
      </c>
      <c r="G248" s="9">
        <v>6.1189999999999998</v>
      </c>
      <c r="H248" s="9">
        <v>4.5890000000000004</v>
      </c>
      <c r="I248" s="32">
        <v>2.5</v>
      </c>
      <c r="J248" s="15">
        <v>11.47</v>
      </c>
      <c r="K248" s="15">
        <v>2.71</v>
      </c>
      <c r="L248" s="15">
        <v>14.18</v>
      </c>
    </row>
    <row r="249" spans="2:12" ht="289.8" customHeight="1" x14ac:dyDescent="0.3">
      <c r="B249" s="15">
        <v>15</v>
      </c>
      <c r="C249" s="34" t="s">
        <v>119</v>
      </c>
      <c r="D249" s="29" t="s">
        <v>114</v>
      </c>
      <c r="E249" s="33" t="s">
        <v>120</v>
      </c>
      <c r="F249" s="27">
        <v>1028</v>
      </c>
      <c r="G249" s="9">
        <v>6.1189999999999998</v>
      </c>
      <c r="H249" s="9">
        <v>4.5890000000000004</v>
      </c>
      <c r="I249" s="32">
        <v>12</v>
      </c>
      <c r="J249" s="15">
        <v>55.07</v>
      </c>
      <c r="K249" s="15">
        <v>12.99</v>
      </c>
      <c r="L249" s="15">
        <v>68.06</v>
      </c>
    </row>
    <row r="250" spans="2:12" ht="204" x14ac:dyDescent="0.3">
      <c r="B250" s="15">
        <v>16</v>
      </c>
      <c r="C250" s="34" t="s">
        <v>119</v>
      </c>
      <c r="D250" s="29" t="s">
        <v>42</v>
      </c>
      <c r="E250" s="33" t="s">
        <v>121</v>
      </c>
      <c r="F250" s="27">
        <v>960</v>
      </c>
      <c r="G250" s="9">
        <v>5.7140000000000004</v>
      </c>
      <c r="H250" s="9">
        <v>4.2859999999999996</v>
      </c>
      <c r="I250" s="32">
        <v>23</v>
      </c>
      <c r="J250" s="15">
        <v>98.57</v>
      </c>
      <c r="K250" s="15">
        <v>23.25</v>
      </c>
      <c r="L250" s="15">
        <v>121.82</v>
      </c>
    </row>
    <row r="251" spans="2:12" ht="252" x14ac:dyDescent="0.3">
      <c r="B251" s="15">
        <v>17</v>
      </c>
      <c r="C251" s="34" t="s">
        <v>119</v>
      </c>
      <c r="D251" s="29" t="s">
        <v>42</v>
      </c>
      <c r="E251" s="33" t="s">
        <v>120</v>
      </c>
      <c r="F251" s="27">
        <v>960</v>
      </c>
      <c r="G251" s="9">
        <v>5.7140000000000004</v>
      </c>
      <c r="H251" s="9">
        <v>4.2859999999999996</v>
      </c>
      <c r="I251" s="32">
        <v>6</v>
      </c>
      <c r="J251" s="15">
        <v>25.71</v>
      </c>
      <c r="K251" s="15">
        <v>6.06</v>
      </c>
      <c r="L251" s="15">
        <v>31.77</v>
      </c>
    </row>
    <row r="252" spans="2:12" ht="156" x14ac:dyDescent="0.3">
      <c r="B252" s="15">
        <v>18</v>
      </c>
      <c r="C252" s="34" t="s">
        <v>119</v>
      </c>
      <c r="D252" s="29" t="s">
        <v>42</v>
      </c>
      <c r="E252" s="33" t="s">
        <v>122</v>
      </c>
      <c r="F252" s="27">
        <v>960</v>
      </c>
      <c r="G252" s="9">
        <v>5.7140000000000004</v>
      </c>
      <c r="H252" s="9">
        <v>4.2859999999999996</v>
      </c>
      <c r="I252" s="32">
        <v>13</v>
      </c>
      <c r="J252" s="15">
        <v>55.71</v>
      </c>
      <c r="K252" s="15">
        <v>13.14</v>
      </c>
      <c r="L252" s="15">
        <v>68.849999999999994</v>
      </c>
    </row>
    <row r="253" spans="2:12" ht="252" x14ac:dyDescent="0.3">
      <c r="B253" s="15">
        <v>19</v>
      </c>
      <c r="C253" s="34" t="s">
        <v>119</v>
      </c>
      <c r="D253" s="29" t="s">
        <v>42</v>
      </c>
      <c r="E253" s="33" t="s">
        <v>120</v>
      </c>
      <c r="F253" s="27">
        <v>960</v>
      </c>
      <c r="G253" s="9">
        <v>5.7140000000000004</v>
      </c>
      <c r="H253" s="9">
        <v>4.2859999999999996</v>
      </c>
      <c r="I253" s="32">
        <v>27</v>
      </c>
      <c r="J253" s="15">
        <v>108.48</v>
      </c>
      <c r="K253" s="15">
        <v>25.59</v>
      </c>
      <c r="L253" s="15">
        <v>134.07</v>
      </c>
    </row>
    <row r="254" spans="2:12" ht="156" x14ac:dyDescent="0.3">
      <c r="B254" s="15">
        <v>20</v>
      </c>
      <c r="C254" s="34" t="s">
        <v>119</v>
      </c>
      <c r="D254" s="29" t="s">
        <v>42</v>
      </c>
      <c r="E254" s="33" t="s">
        <v>122</v>
      </c>
      <c r="F254" s="27">
        <v>960</v>
      </c>
      <c r="G254" s="9">
        <v>5.7140000000000004</v>
      </c>
      <c r="H254" s="9">
        <v>4.2859999999999996</v>
      </c>
      <c r="I254" s="32">
        <v>66</v>
      </c>
      <c r="J254" s="15">
        <v>282.83999999999997</v>
      </c>
      <c r="K254" s="15">
        <v>66.72</v>
      </c>
      <c r="L254" s="15">
        <v>349.56</v>
      </c>
    </row>
    <row r="255" spans="2:12" ht="237.6" customHeight="1" x14ac:dyDescent="0.3">
      <c r="B255" s="15">
        <v>21</v>
      </c>
      <c r="C255" s="34" t="s">
        <v>119</v>
      </c>
      <c r="D255" s="29" t="s">
        <v>113</v>
      </c>
      <c r="E255" s="33" t="s">
        <v>123</v>
      </c>
      <c r="F255" s="27">
        <v>900</v>
      </c>
      <c r="G255" s="9">
        <v>5.5369999999999999</v>
      </c>
      <c r="H255" s="9">
        <v>4.0179999999999998</v>
      </c>
      <c r="I255" s="32">
        <v>6</v>
      </c>
      <c r="J255" s="15">
        <v>24.11</v>
      </c>
      <c r="K255" s="15">
        <v>5.69</v>
      </c>
      <c r="L255" s="15">
        <v>29.8</v>
      </c>
    </row>
    <row r="256" spans="2:12" ht="189.6" customHeight="1" x14ac:dyDescent="0.3">
      <c r="B256" s="15">
        <v>22</v>
      </c>
      <c r="C256" s="34" t="s">
        <v>119</v>
      </c>
      <c r="D256" s="29" t="s">
        <v>62</v>
      </c>
      <c r="E256" s="33" t="s">
        <v>124</v>
      </c>
      <c r="F256" s="27">
        <v>872</v>
      </c>
      <c r="G256" s="9">
        <v>5.19</v>
      </c>
      <c r="H256" s="9">
        <v>3.8929999999999998</v>
      </c>
      <c r="I256" s="32">
        <v>23</v>
      </c>
      <c r="J256" s="15">
        <v>89.53</v>
      </c>
      <c r="K256" s="15">
        <v>21.12</v>
      </c>
      <c r="L256" s="15">
        <v>110.65</v>
      </c>
    </row>
    <row r="257" spans="1:12" ht="240" x14ac:dyDescent="0.3">
      <c r="B257" s="15">
        <v>23</v>
      </c>
      <c r="C257" s="34" t="s">
        <v>125</v>
      </c>
      <c r="D257" s="29" t="s">
        <v>114</v>
      </c>
      <c r="E257" s="33" t="s">
        <v>126</v>
      </c>
      <c r="F257" s="27">
        <v>1165</v>
      </c>
      <c r="G257" s="9">
        <v>6.9349999999999996</v>
      </c>
      <c r="H257" s="9">
        <v>5.2009999999999996</v>
      </c>
      <c r="I257" s="32">
        <v>9</v>
      </c>
      <c r="J257" s="15">
        <v>46.81</v>
      </c>
      <c r="K257" s="15">
        <v>11.04</v>
      </c>
      <c r="L257" s="15">
        <v>57.85</v>
      </c>
    </row>
    <row r="258" spans="1:12" ht="276" customHeight="1" x14ac:dyDescent="0.3">
      <c r="B258" s="15">
        <v>24</v>
      </c>
      <c r="C258" s="34" t="s">
        <v>125</v>
      </c>
      <c r="D258" s="29" t="s">
        <v>110</v>
      </c>
      <c r="E258" s="33" t="s">
        <v>126</v>
      </c>
      <c r="F258" s="27">
        <v>993</v>
      </c>
      <c r="G258" s="9">
        <v>5.9109999999999996</v>
      </c>
      <c r="H258" s="9">
        <v>4.4329999999999998</v>
      </c>
      <c r="I258" s="32">
        <v>13</v>
      </c>
      <c r="J258" s="15">
        <v>57.63</v>
      </c>
      <c r="K258" s="15">
        <v>13.59</v>
      </c>
      <c r="L258" s="15">
        <v>71.22</v>
      </c>
    </row>
    <row r="259" spans="1:12" ht="264" x14ac:dyDescent="0.3">
      <c r="B259" s="15">
        <v>25</v>
      </c>
      <c r="C259" s="34" t="s">
        <v>125</v>
      </c>
      <c r="D259" s="29" t="s">
        <v>42</v>
      </c>
      <c r="E259" s="33" t="s">
        <v>127</v>
      </c>
      <c r="F259" s="27">
        <v>976</v>
      </c>
      <c r="G259" s="9">
        <v>5.81</v>
      </c>
      <c r="H259" s="9">
        <v>4.3570000000000002</v>
      </c>
      <c r="I259" s="32">
        <v>26</v>
      </c>
      <c r="J259" s="15">
        <v>113.3</v>
      </c>
      <c r="K259" s="15">
        <v>26.73</v>
      </c>
      <c r="L259" s="15">
        <v>140.03</v>
      </c>
    </row>
    <row r="260" spans="1:12" ht="192" x14ac:dyDescent="0.3">
      <c r="B260" s="15">
        <v>26</v>
      </c>
      <c r="C260" s="34" t="s">
        <v>125</v>
      </c>
      <c r="D260" s="29" t="s">
        <v>42</v>
      </c>
      <c r="E260" s="33" t="s">
        <v>128</v>
      </c>
      <c r="F260" s="27">
        <v>976</v>
      </c>
      <c r="G260" s="9">
        <v>5.81</v>
      </c>
      <c r="H260" s="9">
        <v>4.3570000000000002</v>
      </c>
      <c r="I260" s="32">
        <v>27</v>
      </c>
      <c r="J260" s="15">
        <v>117.65</v>
      </c>
      <c r="K260" s="15">
        <v>27.75</v>
      </c>
      <c r="L260" s="15">
        <v>145.4</v>
      </c>
    </row>
    <row r="261" spans="1:12" ht="303" customHeight="1" x14ac:dyDescent="0.3">
      <c r="B261" s="15">
        <v>27</v>
      </c>
      <c r="C261" s="34" t="s">
        <v>125</v>
      </c>
      <c r="D261" s="29" t="s">
        <v>42</v>
      </c>
      <c r="E261" s="33" t="s">
        <v>127</v>
      </c>
      <c r="F261" s="27">
        <v>960</v>
      </c>
      <c r="G261" s="9">
        <v>5.7140000000000004</v>
      </c>
      <c r="H261" s="9">
        <v>4.2859999999999996</v>
      </c>
      <c r="I261" s="32">
        <v>32</v>
      </c>
      <c r="J261" s="15">
        <v>137.13999999999999</v>
      </c>
      <c r="K261" s="15">
        <v>32.35</v>
      </c>
      <c r="L261" s="15">
        <v>169.49</v>
      </c>
    </row>
    <row r="262" spans="1:12" ht="120.6" customHeight="1" x14ac:dyDescent="0.3">
      <c r="B262" s="15">
        <v>28</v>
      </c>
      <c r="C262" s="34" t="s">
        <v>125</v>
      </c>
      <c r="D262" s="29" t="s">
        <v>42</v>
      </c>
      <c r="E262" s="33" t="s">
        <v>129</v>
      </c>
      <c r="F262" s="27">
        <v>960</v>
      </c>
      <c r="G262" s="9">
        <v>5.7140000000000004</v>
      </c>
      <c r="H262" s="9">
        <v>4.2859999999999996</v>
      </c>
      <c r="I262" s="32">
        <v>3.5</v>
      </c>
      <c r="J262" s="15">
        <v>15</v>
      </c>
      <c r="K262" s="15">
        <v>3.54</v>
      </c>
      <c r="L262" s="15">
        <v>18.54</v>
      </c>
    </row>
    <row r="263" spans="1:12" ht="264" x14ac:dyDescent="0.3">
      <c r="B263" s="15">
        <v>29</v>
      </c>
      <c r="C263" s="34" t="s">
        <v>125</v>
      </c>
      <c r="D263" s="29" t="s">
        <v>113</v>
      </c>
      <c r="E263" s="33" t="s">
        <v>127</v>
      </c>
      <c r="F263" s="27">
        <v>900</v>
      </c>
      <c r="G263" s="9">
        <v>5.3570000000000002</v>
      </c>
      <c r="H263" s="9">
        <v>4.0179999999999998</v>
      </c>
      <c r="I263" s="32">
        <v>11</v>
      </c>
      <c r="J263" s="15">
        <v>44.2</v>
      </c>
      <c r="K263" s="15">
        <v>10.43</v>
      </c>
      <c r="L263" s="15">
        <v>54.63</v>
      </c>
    </row>
    <row r="264" spans="1:12" ht="202.8" customHeight="1" x14ac:dyDescent="0.3">
      <c r="B264" s="15">
        <v>30</v>
      </c>
      <c r="C264" s="34" t="s">
        <v>125</v>
      </c>
      <c r="D264" s="29" t="s">
        <v>62</v>
      </c>
      <c r="E264" s="33" t="s">
        <v>128</v>
      </c>
      <c r="F264" s="27">
        <v>872</v>
      </c>
      <c r="G264" s="9">
        <v>5.19</v>
      </c>
      <c r="H264" s="9">
        <v>3.8929999999999998</v>
      </c>
      <c r="I264" s="32">
        <v>36</v>
      </c>
      <c r="J264" s="15">
        <v>140.13</v>
      </c>
      <c r="K264" s="15">
        <v>33.06</v>
      </c>
      <c r="L264" s="15">
        <v>173.19</v>
      </c>
    </row>
    <row r="265" spans="1:12" ht="264" x14ac:dyDescent="0.3">
      <c r="B265" s="15">
        <v>31</v>
      </c>
      <c r="C265" s="34" t="s">
        <v>125</v>
      </c>
      <c r="D265" s="29" t="s">
        <v>62</v>
      </c>
      <c r="E265" s="33" t="s">
        <v>127</v>
      </c>
      <c r="F265" s="27">
        <v>872</v>
      </c>
      <c r="G265" s="9">
        <v>5.19</v>
      </c>
      <c r="H265" s="9">
        <v>3.8929999999999998</v>
      </c>
      <c r="I265" s="32">
        <v>16.5</v>
      </c>
      <c r="J265" s="15">
        <v>64.23</v>
      </c>
      <c r="K265" s="15">
        <v>15.15</v>
      </c>
      <c r="L265" s="15">
        <v>79.38</v>
      </c>
    </row>
    <row r="266" spans="1:12" ht="264" x14ac:dyDescent="0.3">
      <c r="B266" s="15">
        <v>32</v>
      </c>
      <c r="C266" s="34" t="s">
        <v>125</v>
      </c>
      <c r="D266" s="29" t="s">
        <v>62</v>
      </c>
      <c r="E266" s="33" t="s">
        <v>127</v>
      </c>
      <c r="F266" s="27">
        <v>872</v>
      </c>
      <c r="G266" s="9">
        <v>5.19</v>
      </c>
      <c r="H266" s="9">
        <v>3.8929999999999998</v>
      </c>
      <c r="I266" s="32">
        <v>26</v>
      </c>
      <c r="J266" s="15">
        <v>101.21</v>
      </c>
      <c r="K266" s="15">
        <v>23.88</v>
      </c>
      <c r="L266" s="15">
        <v>125.09</v>
      </c>
    </row>
    <row r="267" spans="1:12" ht="298.8" customHeight="1" x14ac:dyDescent="0.3">
      <c r="B267" s="15">
        <v>33</v>
      </c>
      <c r="C267" s="34" t="s">
        <v>125</v>
      </c>
      <c r="D267" s="29" t="s">
        <v>62</v>
      </c>
      <c r="E267" s="33" t="s">
        <v>127</v>
      </c>
      <c r="F267" s="27">
        <v>872</v>
      </c>
      <c r="G267" s="9">
        <v>5.19</v>
      </c>
      <c r="H267" s="9">
        <v>3.8929999999999998</v>
      </c>
      <c r="I267" s="32">
        <v>17</v>
      </c>
      <c r="J267" s="15">
        <v>66.17</v>
      </c>
      <c r="K267" s="15">
        <v>15.61</v>
      </c>
      <c r="L267" s="15">
        <v>81.78</v>
      </c>
    </row>
    <row r="268" spans="1:12" x14ac:dyDescent="0.3">
      <c r="C268" s="30" t="s">
        <v>11</v>
      </c>
      <c r="D268" s="29"/>
      <c r="E268" s="28"/>
      <c r="F268" s="27"/>
      <c r="G268" s="9"/>
      <c r="H268" s="9"/>
      <c r="I268" s="42">
        <f>SUM(I235:I267)</f>
        <v>659</v>
      </c>
      <c r="J268" s="41">
        <f>SUM(J235:J267)</f>
        <v>2775.79</v>
      </c>
      <c r="K268" s="41">
        <f>SUM(K235:K267)</f>
        <v>654.82999999999981</v>
      </c>
      <c r="L268" s="70">
        <f>ROUND(SUM(L235:L267),2)</f>
        <v>3430.6</v>
      </c>
    </row>
    <row r="269" spans="1:12" x14ac:dyDescent="0.3">
      <c r="A269" s="81" t="s">
        <v>130</v>
      </c>
      <c r="B269" s="87" t="s">
        <v>138</v>
      </c>
      <c r="C269" s="13"/>
      <c r="D269" s="86"/>
      <c r="E269" s="85"/>
      <c r="F269" s="84"/>
      <c r="G269" s="83"/>
      <c r="H269" s="83"/>
      <c r="I269" s="82"/>
      <c r="J269" s="13"/>
      <c r="K269" s="13"/>
      <c r="L269" s="13"/>
    </row>
    <row r="270" spans="1:12" x14ac:dyDescent="0.3">
      <c r="A270" s="81" t="s">
        <v>236</v>
      </c>
      <c r="B270" s="13" t="s">
        <v>139</v>
      </c>
      <c r="C270" s="13"/>
      <c r="D270" s="52"/>
      <c r="E270" s="51"/>
      <c r="F270" s="40"/>
      <c r="G270" s="10"/>
      <c r="H270" s="10"/>
      <c r="I270" s="39"/>
      <c r="J270" s="38"/>
      <c r="K270" s="38"/>
      <c r="L270" s="38"/>
    </row>
    <row r="271" spans="1:12" ht="216" x14ac:dyDescent="0.3">
      <c r="B271" s="15">
        <v>1</v>
      </c>
      <c r="C271" s="58" t="s">
        <v>139</v>
      </c>
      <c r="D271" s="29" t="s">
        <v>9</v>
      </c>
      <c r="E271" s="33" t="s">
        <v>140</v>
      </c>
      <c r="F271" s="27">
        <v>620</v>
      </c>
      <c r="G271" s="9">
        <f t="shared" ref="G271:G291" si="44">F271/168</f>
        <v>3.6904761904761907</v>
      </c>
      <c r="H271" s="9">
        <f t="shared" ref="H271:H291" si="45">G271*0.75</f>
        <v>2.7678571428571432</v>
      </c>
      <c r="I271" s="14">
        <v>138</v>
      </c>
      <c r="J271" s="31">
        <f t="shared" ref="J271:J291" si="46">H271*I271</f>
        <v>381.96428571428578</v>
      </c>
      <c r="K271" s="31">
        <f t="shared" ref="K271:K291" si="47">J271*23.59/100</f>
        <v>90.105375000000024</v>
      </c>
      <c r="L271" s="31">
        <f t="shared" ref="L271:L291" si="48">J271+K271</f>
        <v>472.06966071428582</v>
      </c>
    </row>
    <row r="272" spans="1:12" ht="228" x14ac:dyDescent="0.3">
      <c r="B272" s="15">
        <v>2</v>
      </c>
      <c r="C272" s="58" t="s">
        <v>139</v>
      </c>
      <c r="D272" s="29" t="s">
        <v>9</v>
      </c>
      <c r="E272" s="33" t="s">
        <v>141</v>
      </c>
      <c r="F272" s="27">
        <v>620</v>
      </c>
      <c r="G272" s="9">
        <f t="shared" si="44"/>
        <v>3.6904761904761907</v>
      </c>
      <c r="H272" s="9">
        <f t="shared" si="45"/>
        <v>2.7678571428571432</v>
      </c>
      <c r="I272" s="32">
        <v>89</v>
      </c>
      <c r="J272" s="31">
        <f t="shared" si="46"/>
        <v>246.33928571428575</v>
      </c>
      <c r="K272" s="31">
        <f t="shared" si="47"/>
        <v>58.111437500000008</v>
      </c>
      <c r="L272" s="31">
        <f t="shared" si="48"/>
        <v>304.45072321428574</v>
      </c>
    </row>
    <row r="273" spans="2:12" ht="230.4" customHeight="1" x14ac:dyDescent="0.3">
      <c r="B273" s="15">
        <v>3</v>
      </c>
      <c r="C273" s="58" t="s">
        <v>139</v>
      </c>
      <c r="D273" s="29" t="s">
        <v>10</v>
      </c>
      <c r="E273" s="33" t="s">
        <v>142</v>
      </c>
      <c r="F273" s="27">
        <v>534</v>
      </c>
      <c r="G273" s="9">
        <f t="shared" si="44"/>
        <v>3.1785714285714284</v>
      </c>
      <c r="H273" s="9">
        <f t="shared" si="45"/>
        <v>2.3839285714285712</v>
      </c>
      <c r="I273" s="32">
        <v>94</v>
      </c>
      <c r="J273" s="31">
        <f t="shared" si="46"/>
        <v>224.08928571428569</v>
      </c>
      <c r="K273" s="31">
        <f t="shared" si="47"/>
        <v>52.862662499999999</v>
      </c>
      <c r="L273" s="31">
        <f t="shared" si="48"/>
        <v>276.95194821428572</v>
      </c>
    </row>
    <row r="274" spans="2:12" ht="228" x14ac:dyDescent="0.3">
      <c r="B274" s="15">
        <v>4</v>
      </c>
      <c r="C274" s="58" t="s">
        <v>139</v>
      </c>
      <c r="D274" s="29" t="s">
        <v>9</v>
      </c>
      <c r="E274" s="33" t="s">
        <v>143</v>
      </c>
      <c r="F274" s="27">
        <v>620</v>
      </c>
      <c r="G274" s="9">
        <f t="shared" si="44"/>
        <v>3.6904761904761907</v>
      </c>
      <c r="H274" s="9">
        <f t="shared" si="45"/>
        <v>2.7678571428571432</v>
      </c>
      <c r="I274" s="32">
        <v>100</v>
      </c>
      <c r="J274" s="31">
        <f t="shared" si="46"/>
        <v>276.78571428571433</v>
      </c>
      <c r="K274" s="31">
        <f t="shared" si="47"/>
        <v>65.293750000000003</v>
      </c>
      <c r="L274" s="31">
        <f t="shared" si="48"/>
        <v>342.07946428571432</v>
      </c>
    </row>
    <row r="275" spans="2:12" ht="228" x14ac:dyDescent="0.3">
      <c r="B275" s="15">
        <v>5</v>
      </c>
      <c r="C275" s="58" t="s">
        <v>139</v>
      </c>
      <c r="D275" s="29" t="s">
        <v>144</v>
      </c>
      <c r="E275" s="33" t="s">
        <v>145</v>
      </c>
      <c r="F275" s="27">
        <v>584</v>
      </c>
      <c r="G275" s="9">
        <f t="shared" si="44"/>
        <v>3.4761904761904763</v>
      </c>
      <c r="H275" s="9">
        <f t="shared" si="45"/>
        <v>2.6071428571428572</v>
      </c>
      <c r="I275" s="32">
        <v>89</v>
      </c>
      <c r="J275" s="31">
        <f t="shared" si="46"/>
        <v>232.03571428571428</v>
      </c>
      <c r="K275" s="31">
        <f t="shared" si="47"/>
        <v>54.737224999999995</v>
      </c>
      <c r="L275" s="31">
        <f t="shared" si="48"/>
        <v>286.7729392857143</v>
      </c>
    </row>
    <row r="276" spans="2:12" ht="216" x14ac:dyDescent="0.3">
      <c r="B276" s="15">
        <v>6</v>
      </c>
      <c r="C276" s="58" t="s">
        <v>139</v>
      </c>
      <c r="D276" s="29" t="s">
        <v>10</v>
      </c>
      <c r="E276" s="33" t="s">
        <v>146</v>
      </c>
      <c r="F276" s="27">
        <v>534</v>
      </c>
      <c r="G276" s="9">
        <f t="shared" si="44"/>
        <v>3.1785714285714284</v>
      </c>
      <c r="H276" s="9">
        <f t="shared" si="45"/>
        <v>2.3839285714285712</v>
      </c>
      <c r="I276" s="32">
        <v>138</v>
      </c>
      <c r="J276" s="31">
        <f t="shared" si="46"/>
        <v>328.98214285714283</v>
      </c>
      <c r="K276" s="31">
        <f t="shared" si="47"/>
        <v>77.606887499999999</v>
      </c>
      <c r="L276" s="31">
        <f t="shared" si="48"/>
        <v>406.58903035714286</v>
      </c>
    </row>
    <row r="277" spans="2:12" ht="216" x14ac:dyDescent="0.3">
      <c r="B277" s="15">
        <v>7</v>
      </c>
      <c r="C277" s="58" t="s">
        <v>139</v>
      </c>
      <c r="D277" s="29" t="s">
        <v>10</v>
      </c>
      <c r="E277" s="33" t="s">
        <v>147</v>
      </c>
      <c r="F277" s="27">
        <v>534</v>
      </c>
      <c r="G277" s="9">
        <f t="shared" si="44"/>
        <v>3.1785714285714284</v>
      </c>
      <c r="H277" s="9">
        <f t="shared" si="45"/>
        <v>2.3839285714285712</v>
      </c>
      <c r="I277" s="32">
        <v>78</v>
      </c>
      <c r="J277" s="31">
        <f t="shared" si="46"/>
        <v>185.94642857142856</v>
      </c>
      <c r="K277" s="31">
        <f t="shared" si="47"/>
        <v>43.864762499999998</v>
      </c>
      <c r="L277" s="31">
        <f t="shared" si="48"/>
        <v>229.81119107142854</v>
      </c>
    </row>
    <row r="278" spans="2:12" ht="216" x14ac:dyDescent="0.3">
      <c r="B278" s="15">
        <v>8</v>
      </c>
      <c r="C278" s="58" t="s">
        <v>139</v>
      </c>
      <c r="D278" s="29" t="s">
        <v>9</v>
      </c>
      <c r="E278" s="33" t="s">
        <v>146</v>
      </c>
      <c r="F278" s="27">
        <v>620</v>
      </c>
      <c r="G278" s="9">
        <f t="shared" si="44"/>
        <v>3.6904761904761907</v>
      </c>
      <c r="H278" s="9">
        <f t="shared" si="45"/>
        <v>2.7678571428571432</v>
      </c>
      <c r="I278" s="32">
        <v>138</v>
      </c>
      <c r="J278" s="31">
        <f t="shared" si="46"/>
        <v>381.96428571428578</v>
      </c>
      <c r="K278" s="31">
        <f t="shared" si="47"/>
        <v>90.105375000000024</v>
      </c>
      <c r="L278" s="31">
        <f t="shared" si="48"/>
        <v>472.06966071428582</v>
      </c>
    </row>
    <row r="279" spans="2:12" ht="332.4" customHeight="1" x14ac:dyDescent="0.3">
      <c r="B279" s="15">
        <v>9</v>
      </c>
      <c r="C279" s="58" t="s">
        <v>139</v>
      </c>
      <c r="D279" s="29" t="s">
        <v>148</v>
      </c>
      <c r="E279" s="33" t="s">
        <v>149</v>
      </c>
      <c r="F279" s="27">
        <v>548</v>
      </c>
      <c r="G279" s="9">
        <f t="shared" si="44"/>
        <v>3.2619047619047619</v>
      </c>
      <c r="H279" s="9">
        <f t="shared" si="45"/>
        <v>2.4464285714285712</v>
      </c>
      <c r="I279" s="32">
        <v>96</v>
      </c>
      <c r="J279" s="31">
        <f t="shared" si="46"/>
        <v>234.85714285714283</v>
      </c>
      <c r="K279" s="31">
        <f t="shared" si="47"/>
        <v>55.402799999999999</v>
      </c>
      <c r="L279" s="31">
        <f t="shared" si="48"/>
        <v>290.25994285714285</v>
      </c>
    </row>
    <row r="280" spans="2:12" ht="204" x14ac:dyDescent="0.3">
      <c r="B280" s="15">
        <v>10</v>
      </c>
      <c r="C280" s="58" t="s">
        <v>139</v>
      </c>
      <c r="D280" s="29" t="s">
        <v>148</v>
      </c>
      <c r="E280" s="33" t="s">
        <v>150</v>
      </c>
      <c r="F280" s="27">
        <v>548</v>
      </c>
      <c r="G280" s="9">
        <f t="shared" si="44"/>
        <v>3.2619047619047619</v>
      </c>
      <c r="H280" s="9">
        <f t="shared" si="45"/>
        <v>2.4464285714285712</v>
      </c>
      <c r="I280" s="32">
        <v>135</v>
      </c>
      <c r="J280" s="31">
        <f t="shared" si="46"/>
        <v>330.26785714285711</v>
      </c>
      <c r="K280" s="31">
        <f t="shared" si="47"/>
        <v>77.910187499999992</v>
      </c>
      <c r="L280" s="31">
        <f t="shared" si="48"/>
        <v>408.17804464285712</v>
      </c>
    </row>
    <row r="281" spans="2:12" ht="216" x14ac:dyDescent="0.3">
      <c r="B281" s="15">
        <v>11</v>
      </c>
      <c r="C281" s="58" t="s">
        <v>139</v>
      </c>
      <c r="D281" s="29" t="s">
        <v>144</v>
      </c>
      <c r="E281" s="33" t="s">
        <v>151</v>
      </c>
      <c r="F281" s="27">
        <v>584</v>
      </c>
      <c r="G281" s="9">
        <f t="shared" si="44"/>
        <v>3.4761904761904763</v>
      </c>
      <c r="H281" s="9">
        <f t="shared" si="45"/>
        <v>2.6071428571428572</v>
      </c>
      <c r="I281" s="32">
        <v>80</v>
      </c>
      <c r="J281" s="31">
        <f t="shared" si="46"/>
        <v>208.57142857142858</v>
      </c>
      <c r="K281" s="31">
        <f t="shared" si="47"/>
        <v>49.201999999999998</v>
      </c>
      <c r="L281" s="31">
        <f t="shared" si="48"/>
        <v>257.77342857142855</v>
      </c>
    </row>
    <row r="282" spans="2:12" ht="192" x14ac:dyDescent="0.3">
      <c r="B282" s="15">
        <v>12</v>
      </c>
      <c r="C282" s="58" t="s">
        <v>139</v>
      </c>
      <c r="D282" s="29" t="s">
        <v>8</v>
      </c>
      <c r="E282" s="33" t="s">
        <v>152</v>
      </c>
      <c r="F282" s="27">
        <v>717</v>
      </c>
      <c r="G282" s="9">
        <f t="shared" si="44"/>
        <v>4.2678571428571432</v>
      </c>
      <c r="H282" s="9">
        <f t="shared" si="45"/>
        <v>3.2008928571428577</v>
      </c>
      <c r="I282" s="32">
        <v>40</v>
      </c>
      <c r="J282" s="31">
        <f t="shared" si="46"/>
        <v>128.03571428571431</v>
      </c>
      <c r="K282" s="31">
        <f t="shared" si="47"/>
        <v>30.203625000000006</v>
      </c>
      <c r="L282" s="31">
        <f t="shared" si="48"/>
        <v>158.23933928571432</v>
      </c>
    </row>
    <row r="283" spans="2:12" ht="108" x14ac:dyDescent="0.3">
      <c r="B283" s="15">
        <v>13</v>
      </c>
      <c r="C283" s="58" t="s">
        <v>139</v>
      </c>
      <c r="D283" s="29" t="s">
        <v>144</v>
      </c>
      <c r="E283" s="33" t="s">
        <v>153</v>
      </c>
      <c r="F283" s="27">
        <v>584</v>
      </c>
      <c r="G283" s="9">
        <f t="shared" si="44"/>
        <v>3.4761904761904763</v>
      </c>
      <c r="H283" s="9">
        <f t="shared" si="45"/>
        <v>2.6071428571428572</v>
      </c>
      <c r="I283" s="32">
        <v>14</v>
      </c>
      <c r="J283" s="31">
        <f t="shared" si="46"/>
        <v>36.5</v>
      </c>
      <c r="K283" s="31">
        <f t="shared" si="47"/>
        <v>8.6103500000000004</v>
      </c>
      <c r="L283" s="31">
        <f t="shared" si="48"/>
        <v>45.110349999999997</v>
      </c>
    </row>
    <row r="284" spans="2:12" ht="244.2" customHeight="1" x14ac:dyDescent="0.3">
      <c r="B284" s="15">
        <v>14</v>
      </c>
      <c r="C284" s="58" t="s">
        <v>139</v>
      </c>
      <c r="D284" s="29" t="s">
        <v>148</v>
      </c>
      <c r="E284" s="33" t="s">
        <v>143</v>
      </c>
      <c r="F284" s="27">
        <v>548</v>
      </c>
      <c r="G284" s="9">
        <f t="shared" si="44"/>
        <v>3.2619047619047619</v>
      </c>
      <c r="H284" s="9">
        <f t="shared" si="45"/>
        <v>2.4464285714285712</v>
      </c>
      <c r="I284" s="32">
        <v>100</v>
      </c>
      <c r="J284" s="31">
        <f t="shared" si="46"/>
        <v>244.64285714285711</v>
      </c>
      <c r="K284" s="31">
        <f t="shared" si="47"/>
        <v>57.711249999999993</v>
      </c>
      <c r="L284" s="31">
        <f t="shared" si="48"/>
        <v>302.35410714285712</v>
      </c>
    </row>
    <row r="285" spans="2:12" ht="241.2" customHeight="1" x14ac:dyDescent="0.3">
      <c r="B285" s="15">
        <v>15</v>
      </c>
      <c r="C285" s="58" t="s">
        <v>139</v>
      </c>
      <c r="D285" s="29" t="s">
        <v>10</v>
      </c>
      <c r="E285" s="33" t="s">
        <v>140</v>
      </c>
      <c r="F285" s="27">
        <v>534</v>
      </c>
      <c r="G285" s="9">
        <f t="shared" si="44"/>
        <v>3.1785714285714284</v>
      </c>
      <c r="H285" s="9">
        <f t="shared" si="45"/>
        <v>2.3839285714285712</v>
      </c>
      <c r="I285" s="32">
        <v>138</v>
      </c>
      <c r="J285" s="31">
        <f t="shared" si="46"/>
        <v>328.98214285714283</v>
      </c>
      <c r="K285" s="31">
        <f t="shared" si="47"/>
        <v>77.606887499999999</v>
      </c>
      <c r="L285" s="31">
        <f t="shared" si="48"/>
        <v>406.58903035714286</v>
      </c>
    </row>
    <row r="286" spans="2:12" ht="205.8" customHeight="1" x14ac:dyDescent="0.3">
      <c r="B286" s="15">
        <v>16</v>
      </c>
      <c r="C286" s="58" t="s">
        <v>139</v>
      </c>
      <c r="D286" s="29" t="s">
        <v>154</v>
      </c>
      <c r="E286" s="33" t="s">
        <v>233</v>
      </c>
      <c r="F286" s="27">
        <v>1002</v>
      </c>
      <c r="G286" s="9">
        <f t="shared" si="44"/>
        <v>5.9642857142857144</v>
      </c>
      <c r="H286" s="9">
        <f t="shared" si="45"/>
        <v>4.4732142857142856</v>
      </c>
      <c r="I286" s="32">
        <v>52</v>
      </c>
      <c r="J286" s="31">
        <f t="shared" si="46"/>
        <v>232.60714285714286</v>
      </c>
      <c r="K286" s="31">
        <f t="shared" si="47"/>
        <v>54.872025000000001</v>
      </c>
      <c r="L286" s="31">
        <f t="shared" si="48"/>
        <v>287.47916785714284</v>
      </c>
    </row>
    <row r="287" spans="2:12" ht="192" x14ac:dyDescent="0.3">
      <c r="B287" s="15">
        <v>17</v>
      </c>
      <c r="C287" s="58" t="s">
        <v>139</v>
      </c>
      <c r="D287" s="80" t="s">
        <v>8</v>
      </c>
      <c r="E287" s="33" t="s">
        <v>152</v>
      </c>
      <c r="F287" s="27">
        <v>717</v>
      </c>
      <c r="G287" s="9">
        <f t="shared" si="44"/>
        <v>4.2678571428571432</v>
      </c>
      <c r="H287" s="9">
        <f t="shared" si="45"/>
        <v>3.2008928571428577</v>
      </c>
      <c r="I287" s="57">
        <v>28</v>
      </c>
      <c r="J287" s="31">
        <f t="shared" si="46"/>
        <v>89.625000000000014</v>
      </c>
      <c r="K287" s="31">
        <f t="shared" si="47"/>
        <v>21.142537500000003</v>
      </c>
      <c r="L287" s="31">
        <f t="shared" si="48"/>
        <v>110.76753750000002</v>
      </c>
    </row>
    <row r="288" spans="2:12" ht="217.2" customHeight="1" x14ac:dyDescent="0.3">
      <c r="B288" s="15">
        <v>18</v>
      </c>
      <c r="C288" s="58" t="s">
        <v>139</v>
      </c>
      <c r="D288" s="29" t="s">
        <v>144</v>
      </c>
      <c r="E288" s="33" t="s">
        <v>155</v>
      </c>
      <c r="F288" s="27">
        <v>584</v>
      </c>
      <c r="G288" s="9">
        <f t="shared" si="44"/>
        <v>3.4761904761904763</v>
      </c>
      <c r="H288" s="9">
        <f t="shared" si="45"/>
        <v>2.6071428571428572</v>
      </c>
      <c r="I288" s="32">
        <v>136</v>
      </c>
      <c r="J288" s="31">
        <f t="shared" si="46"/>
        <v>354.57142857142856</v>
      </c>
      <c r="K288" s="31">
        <f t="shared" si="47"/>
        <v>83.6434</v>
      </c>
      <c r="L288" s="31">
        <f t="shared" si="48"/>
        <v>438.21482857142854</v>
      </c>
    </row>
    <row r="289" spans="1:12" ht="207" customHeight="1" x14ac:dyDescent="0.3">
      <c r="B289" s="15">
        <v>19</v>
      </c>
      <c r="C289" s="58" t="s">
        <v>139</v>
      </c>
      <c r="D289" s="80" t="s">
        <v>156</v>
      </c>
      <c r="E289" s="33" t="s">
        <v>235</v>
      </c>
      <c r="F289" s="27">
        <v>1002</v>
      </c>
      <c r="G289" s="9">
        <f t="shared" si="44"/>
        <v>5.9642857142857144</v>
      </c>
      <c r="H289" s="9">
        <f t="shared" si="45"/>
        <v>4.4732142857142856</v>
      </c>
      <c r="I289" s="57">
        <v>42</v>
      </c>
      <c r="J289" s="31">
        <f t="shared" si="46"/>
        <v>187.875</v>
      </c>
      <c r="K289" s="31">
        <f t="shared" si="47"/>
        <v>44.319712499999994</v>
      </c>
      <c r="L289" s="31">
        <f t="shared" si="48"/>
        <v>232.19471249999998</v>
      </c>
    </row>
    <row r="290" spans="1:12" ht="204" x14ac:dyDescent="0.3">
      <c r="B290" s="15">
        <v>20</v>
      </c>
      <c r="C290" s="58" t="s">
        <v>139</v>
      </c>
      <c r="D290" s="29" t="s">
        <v>9</v>
      </c>
      <c r="E290" s="33" t="s">
        <v>150</v>
      </c>
      <c r="F290" s="27">
        <v>620</v>
      </c>
      <c r="G290" s="9">
        <f t="shared" si="44"/>
        <v>3.6904761904761907</v>
      </c>
      <c r="H290" s="9">
        <f t="shared" si="45"/>
        <v>2.7678571428571432</v>
      </c>
      <c r="I290" s="14">
        <v>135</v>
      </c>
      <c r="J290" s="31">
        <f t="shared" si="46"/>
        <v>373.66071428571433</v>
      </c>
      <c r="K290" s="31">
        <f t="shared" si="47"/>
        <v>88.146562500000016</v>
      </c>
      <c r="L290" s="31">
        <f t="shared" si="48"/>
        <v>461.80727678571435</v>
      </c>
    </row>
    <row r="291" spans="1:12" ht="190.8" customHeight="1" x14ac:dyDescent="0.3">
      <c r="B291" s="15">
        <v>21</v>
      </c>
      <c r="C291" s="58" t="s">
        <v>139</v>
      </c>
      <c r="D291" s="29" t="s">
        <v>10</v>
      </c>
      <c r="E291" s="33" t="s">
        <v>157</v>
      </c>
      <c r="F291" s="27">
        <v>534</v>
      </c>
      <c r="G291" s="9">
        <f t="shared" si="44"/>
        <v>3.1785714285714284</v>
      </c>
      <c r="H291" s="9">
        <f t="shared" si="45"/>
        <v>2.3839285714285712</v>
      </c>
      <c r="I291" s="32">
        <v>20</v>
      </c>
      <c r="J291" s="31">
        <f t="shared" si="46"/>
        <v>47.678571428571423</v>
      </c>
      <c r="K291" s="31">
        <f t="shared" si="47"/>
        <v>11.247375</v>
      </c>
      <c r="L291" s="31">
        <f t="shared" si="48"/>
        <v>58.925946428571422</v>
      </c>
    </row>
    <row r="292" spans="1:12" x14ac:dyDescent="0.3">
      <c r="B292" s="79"/>
      <c r="C292" s="30" t="s">
        <v>158</v>
      </c>
      <c r="D292" s="29"/>
      <c r="E292" s="33"/>
      <c r="F292" s="27"/>
      <c r="G292" s="9"/>
      <c r="H292" s="9"/>
      <c r="I292" s="78">
        <f>SUM(I271:I291)</f>
        <v>1880</v>
      </c>
      <c r="J292" s="76">
        <f>SUM(J271:J291)</f>
        <v>5055.9821428571431</v>
      </c>
      <c r="K292" s="76">
        <f>SUM(K271:K291)</f>
        <v>1192.7061874999997</v>
      </c>
      <c r="L292" s="76">
        <f>SUM(L271:L291)</f>
        <v>6248.6883303571431</v>
      </c>
    </row>
    <row r="293" spans="1:12" x14ac:dyDescent="0.3">
      <c r="A293" s="13" t="s">
        <v>234</v>
      </c>
      <c r="B293" s="13" t="s">
        <v>159</v>
      </c>
      <c r="C293" s="13"/>
      <c r="D293" s="52"/>
      <c r="E293" s="51"/>
      <c r="F293" s="40"/>
      <c r="G293" s="10"/>
      <c r="H293" s="10"/>
      <c r="I293" s="39"/>
      <c r="J293" s="38"/>
      <c r="K293" s="38"/>
      <c r="L293" s="38"/>
    </row>
    <row r="294" spans="1:12" ht="277.8" customHeight="1" x14ac:dyDescent="0.3">
      <c r="B294" s="32">
        <v>1</v>
      </c>
      <c r="C294" s="58" t="s">
        <v>159</v>
      </c>
      <c r="D294" s="29" t="s">
        <v>82</v>
      </c>
      <c r="E294" s="33" t="s">
        <v>160</v>
      </c>
      <c r="F294" s="27">
        <v>1473</v>
      </c>
      <c r="G294" s="9">
        <v>8.7677999999999994</v>
      </c>
      <c r="H294" s="9">
        <f t="shared" ref="H294:H300" si="49">G294*0.75</f>
        <v>6.5758499999999991</v>
      </c>
      <c r="I294" s="32">
        <v>52</v>
      </c>
      <c r="J294" s="31">
        <f t="shared" ref="J294:J300" si="50">H294*I294</f>
        <v>341.94419999999997</v>
      </c>
      <c r="K294" s="31">
        <v>75.02</v>
      </c>
      <c r="L294" s="31">
        <f t="shared" ref="L294:L300" si="51">J294+K294</f>
        <v>416.96419999999995</v>
      </c>
    </row>
    <row r="295" spans="1:12" ht="216" x14ac:dyDescent="0.3">
      <c r="B295" s="32">
        <v>2</v>
      </c>
      <c r="C295" s="58" t="s">
        <v>159</v>
      </c>
      <c r="D295" s="29" t="s">
        <v>40</v>
      </c>
      <c r="E295" s="33" t="s">
        <v>161</v>
      </c>
      <c r="F295" s="27">
        <v>936</v>
      </c>
      <c r="G295" s="9">
        <v>5.5713999999999997</v>
      </c>
      <c r="H295" s="9">
        <f t="shared" si="49"/>
        <v>4.1785499999999995</v>
      </c>
      <c r="I295" s="32">
        <v>54</v>
      </c>
      <c r="J295" s="31">
        <f t="shared" si="50"/>
        <v>225.64169999999999</v>
      </c>
      <c r="K295" s="15">
        <v>53.23</v>
      </c>
      <c r="L295" s="31">
        <f t="shared" si="51"/>
        <v>278.87169999999998</v>
      </c>
    </row>
    <row r="296" spans="1:12" ht="216" x14ac:dyDescent="0.3">
      <c r="B296" s="32">
        <v>3</v>
      </c>
      <c r="C296" s="58" t="s">
        <v>159</v>
      </c>
      <c r="D296" s="29" t="s">
        <v>42</v>
      </c>
      <c r="E296" s="33" t="s">
        <v>161</v>
      </c>
      <c r="F296" s="27">
        <v>832</v>
      </c>
      <c r="G296" s="9">
        <v>4.9523000000000001</v>
      </c>
      <c r="H296" s="9">
        <f t="shared" si="49"/>
        <v>3.7142249999999999</v>
      </c>
      <c r="I296" s="32">
        <v>62</v>
      </c>
      <c r="J296" s="31">
        <f t="shared" si="50"/>
        <v>230.28194999999999</v>
      </c>
      <c r="K296" s="15">
        <v>54.32</v>
      </c>
      <c r="L296" s="31">
        <f t="shared" si="51"/>
        <v>284.60194999999999</v>
      </c>
    </row>
    <row r="297" spans="1:12" ht="229.8" customHeight="1" x14ac:dyDescent="0.3">
      <c r="B297" s="32">
        <v>4</v>
      </c>
      <c r="C297" s="58" t="s">
        <v>159</v>
      </c>
      <c r="D297" s="29" t="s">
        <v>42</v>
      </c>
      <c r="E297" s="33" t="s">
        <v>161</v>
      </c>
      <c r="F297" s="27">
        <v>832</v>
      </c>
      <c r="G297" s="9">
        <v>4.9523000000000001</v>
      </c>
      <c r="H297" s="9">
        <f t="shared" si="49"/>
        <v>3.7142249999999999</v>
      </c>
      <c r="I297" s="32">
        <v>33</v>
      </c>
      <c r="J297" s="31">
        <f t="shared" si="50"/>
        <v>122.569425</v>
      </c>
      <c r="K297" s="15">
        <v>28.92</v>
      </c>
      <c r="L297" s="31">
        <f t="shared" si="51"/>
        <v>151.48942499999998</v>
      </c>
    </row>
    <row r="298" spans="1:12" ht="216" x14ac:dyDescent="0.3">
      <c r="B298" s="32">
        <v>5</v>
      </c>
      <c r="C298" s="58" t="s">
        <v>159</v>
      </c>
      <c r="D298" s="29" t="s">
        <v>42</v>
      </c>
      <c r="E298" s="33" t="s">
        <v>161</v>
      </c>
      <c r="F298" s="27">
        <v>832</v>
      </c>
      <c r="G298" s="9">
        <v>4.9523000000000001</v>
      </c>
      <c r="H298" s="9">
        <f t="shared" si="49"/>
        <v>3.7142249999999999</v>
      </c>
      <c r="I298" s="32">
        <v>45</v>
      </c>
      <c r="J298" s="31">
        <f t="shared" si="50"/>
        <v>167.14012499999998</v>
      </c>
      <c r="K298" s="15">
        <v>36.67</v>
      </c>
      <c r="L298" s="31">
        <f t="shared" si="51"/>
        <v>203.81012499999997</v>
      </c>
    </row>
    <row r="299" spans="1:12" ht="216" x14ac:dyDescent="0.3">
      <c r="B299" s="32">
        <v>6</v>
      </c>
      <c r="C299" s="58" t="s">
        <v>159</v>
      </c>
      <c r="D299" s="29" t="s">
        <v>42</v>
      </c>
      <c r="E299" s="33" t="s">
        <v>161</v>
      </c>
      <c r="F299" s="27">
        <v>832</v>
      </c>
      <c r="G299" s="9">
        <v>4.9523000000000001</v>
      </c>
      <c r="H299" s="9">
        <f t="shared" si="49"/>
        <v>3.7142249999999999</v>
      </c>
      <c r="I299" s="32">
        <v>34</v>
      </c>
      <c r="J299" s="31">
        <f t="shared" si="50"/>
        <v>126.28364999999999</v>
      </c>
      <c r="K299" s="15">
        <v>29.79</v>
      </c>
      <c r="L299" s="31">
        <f t="shared" si="51"/>
        <v>156.07364999999999</v>
      </c>
    </row>
    <row r="300" spans="1:12" ht="228" customHeight="1" x14ac:dyDescent="0.3">
      <c r="B300" s="32">
        <v>7</v>
      </c>
      <c r="C300" s="58" t="s">
        <v>159</v>
      </c>
      <c r="D300" s="29" t="s">
        <v>42</v>
      </c>
      <c r="E300" s="33" t="s">
        <v>161</v>
      </c>
      <c r="F300" s="27">
        <v>832</v>
      </c>
      <c r="G300" s="9">
        <v>4.9523000000000001</v>
      </c>
      <c r="H300" s="9">
        <f t="shared" si="49"/>
        <v>3.7142249999999999</v>
      </c>
      <c r="I300" s="32">
        <v>40</v>
      </c>
      <c r="J300" s="31">
        <f t="shared" si="50"/>
        <v>148.56899999999999</v>
      </c>
      <c r="K300" s="15">
        <v>35.049999999999997</v>
      </c>
      <c r="L300" s="31">
        <f t="shared" si="51"/>
        <v>183.61899999999997</v>
      </c>
    </row>
    <row r="301" spans="1:12" x14ac:dyDescent="0.3">
      <c r="C301" s="30" t="s">
        <v>162</v>
      </c>
      <c r="D301" s="29"/>
      <c r="E301" s="28"/>
      <c r="F301" s="27"/>
      <c r="G301" s="9"/>
      <c r="H301" s="9"/>
      <c r="I301" s="77">
        <f>SUM(I294:I300)</f>
        <v>320</v>
      </c>
      <c r="J301" s="76">
        <f>SUM(J294:J300)</f>
        <v>1362.4300499999999</v>
      </c>
      <c r="K301" s="76">
        <f>SUM(K294:K300)</f>
        <v>313.00000000000006</v>
      </c>
      <c r="L301" s="76">
        <f>SUM(L294:L300)</f>
        <v>1675.4300499999999</v>
      </c>
    </row>
    <row r="302" spans="1:12" x14ac:dyDescent="0.3">
      <c r="C302" s="30" t="s">
        <v>163</v>
      </c>
      <c r="D302" s="58"/>
      <c r="E302" s="60"/>
      <c r="F302" s="59"/>
      <c r="G302" s="14"/>
      <c r="H302" s="14"/>
      <c r="I302" s="26">
        <f>I292+I301</f>
        <v>2200</v>
      </c>
      <c r="J302" s="75">
        <f>J292+J301</f>
        <v>6418.4121928571431</v>
      </c>
      <c r="K302" s="75">
        <f>K292+K301</f>
        <v>1505.7061874999997</v>
      </c>
      <c r="L302" s="75">
        <f>ROUND(L292+L301,2)</f>
        <v>7924.12</v>
      </c>
    </row>
    <row r="303" spans="1:12" x14ac:dyDescent="0.3">
      <c r="A303" s="13" t="s">
        <v>137</v>
      </c>
      <c r="B303" s="13" t="s">
        <v>131</v>
      </c>
      <c r="C303" s="13"/>
      <c r="D303" s="52"/>
      <c r="E303" s="51"/>
      <c r="F303" s="40"/>
      <c r="G303" s="10"/>
      <c r="H303" s="10"/>
      <c r="I303" s="39"/>
      <c r="J303" s="38"/>
      <c r="K303" s="38"/>
      <c r="L303" s="38"/>
    </row>
    <row r="304" spans="1:12" ht="60" x14ac:dyDescent="0.3">
      <c r="B304" s="15">
        <v>1</v>
      </c>
      <c r="C304" s="34" t="s">
        <v>131</v>
      </c>
      <c r="D304" s="29" t="s">
        <v>132</v>
      </c>
      <c r="E304" s="33" t="s">
        <v>133</v>
      </c>
      <c r="F304" s="27">
        <v>620</v>
      </c>
      <c r="G304" s="9">
        <v>3.7032612591088285</v>
      </c>
      <c r="H304" s="9">
        <v>2.7774459443316215</v>
      </c>
      <c r="I304" s="14">
        <v>255.9</v>
      </c>
      <c r="J304" s="31">
        <v>710.75</v>
      </c>
      <c r="K304" s="31">
        <v>162.94</v>
      </c>
      <c r="L304" s="31">
        <f>J304+K304</f>
        <v>873.69</v>
      </c>
    </row>
    <row r="305" spans="1:12" ht="60" x14ac:dyDescent="0.3">
      <c r="B305" s="15">
        <v>2</v>
      </c>
      <c r="C305" s="34" t="s">
        <v>131</v>
      </c>
      <c r="D305" s="29" t="s">
        <v>134</v>
      </c>
      <c r="E305" s="33" t="s">
        <v>133</v>
      </c>
      <c r="F305" s="27">
        <v>755</v>
      </c>
      <c r="G305" s="9">
        <v>4.5096165332696216</v>
      </c>
      <c r="H305" s="9">
        <v>3.3822123999522162</v>
      </c>
      <c r="I305" s="14">
        <v>34.299999999999997</v>
      </c>
      <c r="J305" s="31">
        <v>116.01</v>
      </c>
      <c r="K305" s="31">
        <v>26.72</v>
      </c>
      <c r="L305" s="31">
        <f>J305+K305</f>
        <v>142.73000000000002</v>
      </c>
    </row>
    <row r="306" spans="1:12" ht="60" x14ac:dyDescent="0.3">
      <c r="B306" s="15">
        <v>3</v>
      </c>
      <c r="C306" s="34" t="s">
        <v>131</v>
      </c>
      <c r="D306" s="29" t="s">
        <v>135</v>
      </c>
      <c r="E306" s="33" t="s">
        <v>133</v>
      </c>
      <c r="F306" s="27">
        <v>990</v>
      </c>
      <c r="G306" s="9">
        <v>5.9132720105124843</v>
      </c>
      <c r="H306" s="9">
        <v>4.4349540078843628</v>
      </c>
      <c r="I306" s="14">
        <v>2</v>
      </c>
      <c r="J306" s="31">
        <v>8.86</v>
      </c>
      <c r="K306" s="31">
        <v>2.09</v>
      </c>
      <c r="L306" s="31">
        <f>J306+K306</f>
        <v>10.95</v>
      </c>
    </row>
    <row r="307" spans="1:12" ht="60" x14ac:dyDescent="0.3">
      <c r="B307" s="15">
        <v>4</v>
      </c>
      <c r="C307" s="34" t="s">
        <v>131</v>
      </c>
      <c r="D307" s="29" t="s">
        <v>136</v>
      </c>
      <c r="E307" s="33" t="s">
        <v>133</v>
      </c>
      <c r="F307" s="27">
        <v>1460</v>
      </c>
      <c r="G307" s="9">
        <v>8.7205829649982096</v>
      </c>
      <c r="H307" s="9">
        <v>6.5404372237486577</v>
      </c>
      <c r="I307" s="14">
        <v>1</v>
      </c>
      <c r="J307" s="31">
        <v>6.54</v>
      </c>
      <c r="K307" s="31">
        <v>1.55</v>
      </c>
      <c r="L307" s="31">
        <f>J307+K307</f>
        <v>8.09</v>
      </c>
    </row>
    <row r="308" spans="1:12" x14ac:dyDescent="0.3">
      <c r="B308" s="25"/>
      <c r="C308" s="30" t="s">
        <v>11</v>
      </c>
      <c r="D308" s="29"/>
      <c r="E308" s="28"/>
      <c r="F308" s="27"/>
      <c r="G308" s="9"/>
      <c r="H308" s="9"/>
      <c r="I308" s="26">
        <f>SUM(I304:I307)</f>
        <v>293.2</v>
      </c>
      <c r="J308" s="70">
        <f>SUM(J304:J307)</f>
        <v>842.16</v>
      </c>
      <c r="K308" s="70">
        <f>SUM(K304:K307)</f>
        <v>193.3</v>
      </c>
      <c r="L308" s="70">
        <f>ROUND(SUM(L304:L307),2)</f>
        <v>1035.46</v>
      </c>
    </row>
    <row r="309" spans="1:12" x14ac:dyDescent="0.3">
      <c r="A309" s="13" t="s">
        <v>164</v>
      </c>
      <c r="B309" s="13" t="s">
        <v>165</v>
      </c>
      <c r="C309" s="13"/>
      <c r="D309" s="52"/>
      <c r="E309" s="51"/>
      <c r="F309" s="40"/>
      <c r="G309" s="10"/>
      <c r="H309" s="10"/>
      <c r="I309" s="39"/>
      <c r="J309" s="38"/>
      <c r="K309" s="38"/>
      <c r="L309" s="38"/>
    </row>
    <row r="310" spans="1:12" x14ac:dyDescent="0.3">
      <c r="C310" s="30" t="s">
        <v>11</v>
      </c>
      <c r="D310" s="58"/>
      <c r="E310" s="60"/>
      <c r="F310" s="59"/>
      <c r="G310" s="14"/>
      <c r="H310" s="14"/>
      <c r="I310" s="26">
        <v>64232.75</v>
      </c>
      <c r="J310" s="70">
        <v>138280.84842692391</v>
      </c>
      <c r="K310" s="70">
        <v>32620.452143911352</v>
      </c>
      <c r="L310" s="70">
        <v>170901.3</v>
      </c>
    </row>
    <row r="311" spans="1:12" ht="82.8" x14ac:dyDescent="0.3">
      <c r="A311" s="13" t="s">
        <v>166</v>
      </c>
      <c r="B311" s="13" t="s">
        <v>167</v>
      </c>
      <c r="C311" s="13"/>
      <c r="D311" s="52"/>
      <c r="E311" s="51"/>
      <c r="F311" s="40"/>
      <c r="G311" s="10"/>
      <c r="H311" s="16" t="s">
        <v>168</v>
      </c>
      <c r="I311" s="39"/>
      <c r="J311" s="38"/>
      <c r="K311" s="38"/>
      <c r="L311" s="38"/>
    </row>
    <row r="312" spans="1:12" ht="27.6" x14ac:dyDescent="0.3">
      <c r="B312" s="15">
        <v>1</v>
      </c>
      <c r="C312" s="34" t="s">
        <v>52</v>
      </c>
      <c r="D312" s="29" t="s">
        <v>169</v>
      </c>
      <c r="E312" s="124" t="s">
        <v>170</v>
      </c>
      <c r="F312" s="27" t="s">
        <v>171</v>
      </c>
      <c r="G312" s="9">
        <v>6.5</v>
      </c>
      <c r="H312" s="9">
        <f t="shared" ref="H312:H350" si="52">G312*0.53</f>
        <v>3.4450000000000003</v>
      </c>
      <c r="I312" s="32">
        <v>11</v>
      </c>
      <c r="J312" s="15">
        <f t="shared" ref="J312:J350" si="53">ROUND(H312*I312,2)</f>
        <v>37.9</v>
      </c>
      <c r="K312" s="15">
        <f t="shared" ref="K312:K350" si="54">ROUND(J312*23.59%,2)</f>
        <v>8.94</v>
      </c>
      <c r="L312" s="31">
        <f t="shared" ref="L312:L350" si="55">SUM(J312+K312)</f>
        <v>46.839999999999996</v>
      </c>
    </row>
    <row r="313" spans="1:12" ht="27.6" x14ac:dyDescent="0.3">
      <c r="B313" s="15">
        <v>2</v>
      </c>
      <c r="C313" s="34" t="s">
        <v>52</v>
      </c>
      <c r="D313" s="29" t="s">
        <v>169</v>
      </c>
      <c r="E313" s="125"/>
      <c r="F313" s="27" t="s">
        <v>171</v>
      </c>
      <c r="G313" s="9">
        <v>6.5</v>
      </c>
      <c r="H313" s="9">
        <f t="shared" si="52"/>
        <v>3.4450000000000003</v>
      </c>
      <c r="I313" s="32">
        <v>3</v>
      </c>
      <c r="J313" s="15">
        <f t="shared" si="53"/>
        <v>10.34</v>
      </c>
      <c r="K313" s="15">
        <f t="shared" si="54"/>
        <v>2.44</v>
      </c>
      <c r="L313" s="31">
        <f t="shared" si="55"/>
        <v>12.78</v>
      </c>
    </row>
    <row r="314" spans="1:12" ht="27.6" x14ac:dyDescent="0.3">
      <c r="B314" s="15">
        <v>3</v>
      </c>
      <c r="C314" s="34" t="s">
        <v>52</v>
      </c>
      <c r="D314" s="29" t="s">
        <v>169</v>
      </c>
      <c r="E314" s="125"/>
      <c r="F314" s="27" t="s">
        <v>171</v>
      </c>
      <c r="G314" s="9">
        <v>6.5</v>
      </c>
      <c r="H314" s="9">
        <f t="shared" si="52"/>
        <v>3.4450000000000003</v>
      </c>
      <c r="I314" s="32">
        <v>5</v>
      </c>
      <c r="J314" s="15">
        <f t="shared" si="53"/>
        <v>17.23</v>
      </c>
      <c r="K314" s="15">
        <f t="shared" si="54"/>
        <v>4.0599999999999996</v>
      </c>
      <c r="L314" s="31">
        <f t="shared" si="55"/>
        <v>21.29</v>
      </c>
    </row>
    <row r="315" spans="1:12" ht="27.6" x14ac:dyDescent="0.3">
      <c r="B315" s="15">
        <v>4</v>
      </c>
      <c r="C315" s="34" t="s">
        <v>52</v>
      </c>
      <c r="D315" s="29" t="s">
        <v>169</v>
      </c>
      <c r="E315" s="125"/>
      <c r="F315" s="27" t="s">
        <v>171</v>
      </c>
      <c r="G315" s="9">
        <v>6.5</v>
      </c>
      <c r="H315" s="9">
        <f t="shared" si="52"/>
        <v>3.4450000000000003</v>
      </c>
      <c r="I315" s="32">
        <v>4.5</v>
      </c>
      <c r="J315" s="15">
        <f t="shared" si="53"/>
        <v>15.5</v>
      </c>
      <c r="K315" s="15">
        <f t="shared" si="54"/>
        <v>3.66</v>
      </c>
      <c r="L315" s="31">
        <f t="shared" si="55"/>
        <v>19.16</v>
      </c>
    </row>
    <row r="316" spans="1:12" ht="27.6" x14ac:dyDescent="0.3">
      <c r="B316" s="15">
        <v>5</v>
      </c>
      <c r="C316" s="34" t="s">
        <v>52</v>
      </c>
      <c r="D316" s="29" t="s">
        <v>169</v>
      </c>
      <c r="E316" s="125"/>
      <c r="F316" s="27" t="s">
        <v>171</v>
      </c>
      <c r="G316" s="9">
        <v>6.5</v>
      </c>
      <c r="H316" s="9">
        <f t="shared" si="52"/>
        <v>3.4450000000000003</v>
      </c>
      <c r="I316" s="32">
        <v>7.5</v>
      </c>
      <c r="J316" s="15">
        <f t="shared" si="53"/>
        <v>25.84</v>
      </c>
      <c r="K316" s="15">
        <f t="shared" si="54"/>
        <v>6.1</v>
      </c>
      <c r="L316" s="31">
        <f t="shared" si="55"/>
        <v>31.939999999999998</v>
      </c>
    </row>
    <row r="317" spans="1:12" x14ac:dyDescent="0.3">
      <c r="B317" s="15">
        <v>6</v>
      </c>
      <c r="C317" s="34" t="s">
        <v>52</v>
      </c>
      <c r="D317" s="29" t="s">
        <v>172</v>
      </c>
      <c r="E317" s="125"/>
      <c r="F317" s="27" t="s">
        <v>171</v>
      </c>
      <c r="G317" s="9">
        <v>5.7</v>
      </c>
      <c r="H317" s="9">
        <f t="shared" si="52"/>
        <v>3.0210000000000004</v>
      </c>
      <c r="I317" s="32">
        <v>8.5</v>
      </c>
      <c r="J317" s="15">
        <f t="shared" si="53"/>
        <v>25.68</v>
      </c>
      <c r="K317" s="15">
        <f t="shared" si="54"/>
        <v>6.06</v>
      </c>
      <c r="L317" s="31">
        <f t="shared" si="55"/>
        <v>31.74</v>
      </c>
    </row>
    <row r="318" spans="1:12" x14ac:dyDescent="0.3">
      <c r="B318" s="15">
        <v>7</v>
      </c>
      <c r="C318" s="34" t="s">
        <v>52</v>
      </c>
      <c r="D318" s="29" t="s">
        <v>172</v>
      </c>
      <c r="E318" s="125"/>
      <c r="F318" s="27" t="s">
        <v>171</v>
      </c>
      <c r="G318" s="9">
        <v>5.7</v>
      </c>
      <c r="H318" s="9">
        <f t="shared" si="52"/>
        <v>3.0210000000000004</v>
      </c>
      <c r="I318" s="32">
        <v>11</v>
      </c>
      <c r="J318" s="15">
        <f t="shared" si="53"/>
        <v>33.229999999999997</v>
      </c>
      <c r="K318" s="15">
        <f t="shared" si="54"/>
        <v>7.84</v>
      </c>
      <c r="L318" s="31">
        <f t="shared" si="55"/>
        <v>41.069999999999993</v>
      </c>
    </row>
    <row r="319" spans="1:12" x14ac:dyDescent="0.3">
      <c r="B319" s="15">
        <v>8</v>
      </c>
      <c r="C319" s="34" t="s">
        <v>52</v>
      </c>
      <c r="D319" s="29" t="s">
        <v>172</v>
      </c>
      <c r="E319" s="125"/>
      <c r="F319" s="27" t="s">
        <v>171</v>
      </c>
      <c r="G319" s="9">
        <v>5.7</v>
      </c>
      <c r="H319" s="9">
        <f t="shared" si="52"/>
        <v>3.0210000000000004</v>
      </c>
      <c r="I319" s="32">
        <v>3</v>
      </c>
      <c r="J319" s="15">
        <f t="shared" si="53"/>
        <v>9.06</v>
      </c>
      <c r="K319" s="15">
        <f t="shared" si="54"/>
        <v>2.14</v>
      </c>
      <c r="L319" s="31">
        <f t="shared" si="55"/>
        <v>11.200000000000001</v>
      </c>
    </row>
    <row r="320" spans="1:12" x14ac:dyDescent="0.3">
      <c r="B320" s="15">
        <v>9</v>
      </c>
      <c r="C320" s="34" t="s">
        <v>52</v>
      </c>
      <c r="D320" s="29" t="s">
        <v>172</v>
      </c>
      <c r="E320" s="125"/>
      <c r="F320" s="27" t="s">
        <v>171</v>
      </c>
      <c r="G320" s="9">
        <v>5.7</v>
      </c>
      <c r="H320" s="9">
        <f t="shared" si="52"/>
        <v>3.0210000000000004</v>
      </c>
      <c r="I320" s="32">
        <v>8</v>
      </c>
      <c r="J320" s="15">
        <f t="shared" si="53"/>
        <v>24.17</v>
      </c>
      <c r="K320" s="15">
        <f t="shared" si="54"/>
        <v>5.7</v>
      </c>
      <c r="L320" s="31">
        <f t="shared" si="55"/>
        <v>29.87</v>
      </c>
    </row>
    <row r="321" spans="2:12" x14ac:dyDescent="0.3">
      <c r="B321" s="15">
        <v>10</v>
      </c>
      <c r="C321" s="34" t="s">
        <v>52</v>
      </c>
      <c r="D321" s="29" t="s">
        <v>172</v>
      </c>
      <c r="E321" s="125"/>
      <c r="F321" s="27" t="s">
        <v>171</v>
      </c>
      <c r="G321" s="9">
        <v>5.7</v>
      </c>
      <c r="H321" s="9">
        <f t="shared" si="52"/>
        <v>3.0210000000000004</v>
      </c>
      <c r="I321" s="32">
        <v>2</v>
      </c>
      <c r="J321" s="15">
        <f t="shared" si="53"/>
        <v>6.04</v>
      </c>
      <c r="K321" s="15">
        <f t="shared" si="54"/>
        <v>1.42</v>
      </c>
      <c r="L321" s="31">
        <f t="shared" si="55"/>
        <v>7.46</v>
      </c>
    </row>
    <row r="322" spans="2:12" x14ac:dyDescent="0.3">
      <c r="B322" s="15">
        <v>11</v>
      </c>
      <c r="C322" s="34" t="s">
        <v>52</v>
      </c>
      <c r="D322" s="29" t="s">
        <v>172</v>
      </c>
      <c r="E322" s="125"/>
      <c r="F322" s="27" t="s">
        <v>171</v>
      </c>
      <c r="G322" s="9">
        <v>5.7</v>
      </c>
      <c r="H322" s="9">
        <f t="shared" si="52"/>
        <v>3.0210000000000004</v>
      </c>
      <c r="I322" s="32">
        <v>11.5</v>
      </c>
      <c r="J322" s="15">
        <f t="shared" si="53"/>
        <v>34.74</v>
      </c>
      <c r="K322" s="15">
        <f t="shared" si="54"/>
        <v>8.1999999999999993</v>
      </c>
      <c r="L322" s="31">
        <f t="shared" si="55"/>
        <v>42.94</v>
      </c>
    </row>
    <row r="323" spans="2:12" x14ac:dyDescent="0.3">
      <c r="B323" s="15">
        <v>12</v>
      </c>
      <c r="C323" s="34" t="s">
        <v>52</v>
      </c>
      <c r="D323" s="29" t="s">
        <v>172</v>
      </c>
      <c r="E323" s="125"/>
      <c r="F323" s="27" t="s">
        <v>171</v>
      </c>
      <c r="G323" s="9">
        <v>5.7</v>
      </c>
      <c r="H323" s="9">
        <f t="shared" si="52"/>
        <v>3.0210000000000004</v>
      </c>
      <c r="I323" s="32">
        <v>6.5</v>
      </c>
      <c r="J323" s="15">
        <f t="shared" si="53"/>
        <v>19.64</v>
      </c>
      <c r="K323" s="15">
        <f t="shared" si="54"/>
        <v>4.63</v>
      </c>
      <c r="L323" s="31">
        <f t="shared" si="55"/>
        <v>24.27</v>
      </c>
    </row>
    <row r="324" spans="2:12" x14ac:dyDescent="0.3">
      <c r="B324" s="15">
        <v>13</v>
      </c>
      <c r="C324" s="34" t="s">
        <v>52</v>
      </c>
      <c r="D324" s="29" t="s">
        <v>172</v>
      </c>
      <c r="E324" s="125"/>
      <c r="F324" s="27" t="s">
        <v>171</v>
      </c>
      <c r="G324" s="9">
        <v>5.7</v>
      </c>
      <c r="H324" s="9">
        <f t="shared" si="52"/>
        <v>3.0210000000000004</v>
      </c>
      <c r="I324" s="32">
        <v>21.5</v>
      </c>
      <c r="J324" s="15">
        <f t="shared" si="53"/>
        <v>64.95</v>
      </c>
      <c r="K324" s="15">
        <f t="shared" si="54"/>
        <v>15.32</v>
      </c>
      <c r="L324" s="31">
        <f t="shared" si="55"/>
        <v>80.27000000000001</v>
      </c>
    </row>
    <row r="325" spans="2:12" x14ac:dyDescent="0.3">
      <c r="B325" s="15">
        <v>14</v>
      </c>
      <c r="C325" s="34" t="s">
        <v>52</v>
      </c>
      <c r="D325" s="29" t="s">
        <v>172</v>
      </c>
      <c r="E325" s="125"/>
      <c r="F325" s="27" t="s">
        <v>171</v>
      </c>
      <c r="G325" s="9">
        <v>5.7</v>
      </c>
      <c r="H325" s="9">
        <f t="shared" si="52"/>
        <v>3.0210000000000004</v>
      </c>
      <c r="I325" s="32">
        <v>9</v>
      </c>
      <c r="J325" s="15">
        <f t="shared" si="53"/>
        <v>27.19</v>
      </c>
      <c r="K325" s="15">
        <f t="shared" si="54"/>
        <v>6.41</v>
      </c>
      <c r="L325" s="31">
        <f t="shared" si="55"/>
        <v>33.6</v>
      </c>
    </row>
    <row r="326" spans="2:12" x14ac:dyDescent="0.3">
      <c r="B326" s="15">
        <v>15</v>
      </c>
      <c r="C326" s="34" t="s">
        <v>52</v>
      </c>
      <c r="D326" s="29" t="s">
        <v>172</v>
      </c>
      <c r="E326" s="125"/>
      <c r="F326" s="27" t="s">
        <v>171</v>
      </c>
      <c r="G326" s="9">
        <v>5.7</v>
      </c>
      <c r="H326" s="9">
        <f t="shared" si="52"/>
        <v>3.0210000000000004</v>
      </c>
      <c r="I326" s="32">
        <v>18</v>
      </c>
      <c r="J326" s="15">
        <f t="shared" si="53"/>
        <v>54.38</v>
      </c>
      <c r="K326" s="15">
        <f t="shared" si="54"/>
        <v>12.83</v>
      </c>
      <c r="L326" s="31">
        <f t="shared" si="55"/>
        <v>67.210000000000008</v>
      </c>
    </row>
    <row r="327" spans="2:12" x14ac:dyDescent="0.3">
      <c r="B327" s="15">
        <v>16</v>
      </c>
      <c r="C327" s="34" t="s">
        <v>52</v>
      </c>
      <c r="D327" s="29" t="s">
        <v>172</v>
      </c>
      <c r="E327" s="125"/>
      <c r="F327" s="27" t="s">
        <v>171</v>
      </c>
      <c r="G327" s="9">
        <v>5.7</v>
      </c>
      <c r="H327" s="9">
        <f t="shared" si="52"/>
        <v>3.0210000000000004</v>
      </c>
      <c r="I327" s="32">
        <v>20</v>
      </c>
      <c r="J327" s="15">
        <f t="shared" si="53"/>
        <v>60.42</v>
      </c>
      <c r="K327" s="15">
        <f t="shared" si="54"/>
        <v>14.25</v>
      </c>
      <c r="L327" s="31">
        <f t="shared" si="55"/>
        <v>74.67</v>
      </c>
    </row>
    <row r="328" spans="2:12" x14ac:dyDescent="0.3">
      <c r="B328" s="15">
        <v>17</v>
      </c>
      <c r="C328" s="34" t="s">
        <v>52</v>
      </c>
      <c r="D328" s="29" t="s">
        <v>40</v>
      </c>
      <c r="E328" s="125"/>
      <c r="F328" s="27" t="s">
        <v>171</v>
      </c>
      <c r="G328" s="9">
        <v>8.1999999999999993</v>
      </c>
      <c r="H328" s="9">
        <f t="shared" si="52"/>
        <v>4.3460000000000001</v>
      </c>
      <c r="I328" s="32">
        <v>3</v>
      </c>
      <c r="J328" s="15">
        <f t="shared" si="53"/>
        <v>13.04</v>
      </c>
      <c r="K328" s="15">
        <f t="shared" si="54"/>
        <v>3.08</v>
      </c>
      <c r="L328" s="31">
        <f t="shared" si="55"/>
        <v>16.119999999999997</v>
      </c>
    </row>
    <row r="329" spans="2:12" x14ac:dyDescent="0.3">
      <c r="B329" s="15">
        <v>18</v>
      </c>
      <c r="C329" s="34" t="s">
        <v>52</v>
      </c>
      <c r="D329" s="29" t="s">
        <v>40</v>
      </c>
      <c r="E329" s="125"/>
      <c r="F329" s="27" t="s">
        <v>171</v>
      </c>
      <c r="G329" s="9">
        <v>8.1999999999999993</v>
      </c>
      <c r="H329" s="9">
        <f t="shared" si="52"/>
        <v>4.3460000000000001</v>
      </c>
      <c r="I329" s="32">
        <v>1</v>
      </c>
      <c r="J329" s="15">
        <f t="shared" si="53"/>
        <v>4.3499999999999996</v>
      </c>
      <c r="K329" s="15">
        <f t="shared" si="54"/>
        <v>1.03</v>
      </c>
      <c r="L329" s="31">
        <f t="shared" si="55"/>
        <v>5.38</v>
      </c>
    </row>
    <row r="330" spans="2:12" x14ac:dyDescent="0.3">
      <c r="B330" s="15">
        <v>19</v>
      </c>
      <c r="C330" s="34" t="s">
        <v>52</v>
      </c>
      <c r="D330" s="29" t="s">
        <v>172</v>
      </c>
      <c r="E330" s="125"/>
      <c r="F330" s="27" t="s">
        <v>171</v>
      </c>
      <c r="G330" s="45">
        <v>3.8</v>
      </c>
      <c r="H330" s="9">
        <f t="shared" si="52"/>
        <v>2.0139999999999998</v>
      </c>
      <c r="I330" s="32">
        <v>17</v>
      </c>
      <c r="J330" s="15">
        <f t="shared" si="53"/>
        <v>34.24</v>
      </c>
      <c r="K330" s="15">
        <f t="shared" si="54"/>
        <v>8.08</v>
      </c>
      <c r="L330" s="31">
        <f t="shared" si="55"/>
        <v>42.32</v>
      </c>
    </row>
    <row r="331" spans="2:12" x14ac:dyDescent="0.3">
      <c r="B331" s="15">
        <v>20</v>
      </c>
      <c r="C331" s="34" t="s">
        <v>52</v>
      </c>
      <c r="D331" s="29" t="s">
        <v>172</v>
      </c>
      <c r="E331" s="125"/>
      <c r="F331" s="27" t="s">
        <v>171</v>
      </c>
      <c r="G331" s="45">
        <v>3.8</v>
      </c>
      <c r="H331" s="9">
        <f t="shared" si="52"/>
        <v>2.0139999999999998</v>
      </c>
      <c r="I331" s="32">
        <v>9.5</v>
      </c>
      <c r="J331" s="15">
        <f t="shared" si="53"/>
        <v>19.13</v>
      </c>
      <c r="K331" s="15">
        <f t="shared" si="54"/>
        <v>4.51</v>
      </c>
      <c r="L331" s="31">
        <f t="shared" si="55"/>
        <v>23.64</v>
      </c>
    </row>
    <row r="332" spans="2:12" x14ac:dyDescent="0.3">
      <c r="B332" s="15">
        <v>21</v>
      </c>
      <c r="C332" s="34" t="s">
        <v>52</v>
      </c>
      <c r="D332" s="29" t="s">
        <v>172</v>
      </c>
      <c r="E332" s="125"/>
      <c r="F332" s="27" t="s">
        <v>171</v>
      </c>
      <c r="G332" s="45">
        <v>3.8</v>
      </c>
      <c r="H332" s="9">
        <f t="shared" si="52"/>
        <v>2.0139999999999998</v>
      </c>
      <c r="I332" s="32">
        <v>16</v>
      </c>
      <c r="J332" s="15">
        <f t="shared" si="53"/>
        <v>32.22</v>
      </c>
      <c r="K332" s="15">
        <f t="shared" si="54"/>
        <v>7.6</v>
      </c>
      <c r="L332" s="31">
        <f t="shared" si="55"/>
        <v>39.82</v>
      </c>
    </row>
    <row r="333" spans="2:12" x14ac:dyDescent="0.3">
      <c r="B333" s="15">
        <v>22</v>
      </c>
      <c r="C333" s="34" t="s">
        <v>52</v>
      </c>
      <c r="D333" s="29" t="s">
        <v>40</v>
      </c>
      <c r="E333" s="125"/>
      <c r="F333" s="27" t="s">
        <v>171</v>
      </c>
      <c r="G333" s="45">
        <v>4.8</v>
      </c>
      <c r="H333" s="9">
        <f t="shared" si="52"/>
        <v>2.544</v>
      </c>
      <c r="I333" s="32">
        <v>16</v>
      </c>
      <c r="J333" s="15">
        <f t="shared" si="53"/>
        <v>40.700000000000003</v>
      </c>
      <c r="K333" s="15">
        <f t="shared" si="54"/>
        <v>9.6</v>
      </c>
      <c r="L333" s="31">
        <f t="shared" si="55"/>
        <v>50.300000000000004</v>
      </c>
    </row>
    <row r="334" spans="2:12" x14ac:dyDescent="0.3">
      <c r="B334" s="15">
        <v>23</v>
      </c>
      <c r="C334" s="34" t="s">
        <v>52</v>
      </c>
      <c r="D334" s="29" t="s">
        <v>172</v>
      </c>
      <c r="E334" s="125"/>
      <c r="F334" s="27" t="s">
        <v>171</v>
      </c>
      <c r="G334" s="45">
        <v>3.8</v>
      </c>
      <c r="H334" s="9">
        <f t="shared" si="52"/>
        <v>2.0139999999999998</v>
      </c>
      <c r="I334" s="32">
        <v>21</v>
      </c>
      <c r="J334" s="15">
        <f t="shared" si="53"/>
        <v>42.29</v>
      </c>
      <c r="K334" s="15">
        <f t="shared" si="54"/>
        <v>9.98</v>
      </c>
      <c r="L334" s="31">
        <f t="shared" si="55"/>
        <v>52.269999999999996</v>
      </c>
    </row>
    <row r="335" spans="2:12" x14ac:dyDescent="0.3">
      <c r="B335" s="15">
        <v>24</v>
      </c>
      <c r="C335" s="34" t="s">
        <v>52</v>
      </c>
      <c r="D335" s="29" t="s">
        <v>172</v>
      </c>
      <c r="E335" s="125"/>
      <c r="F335" s="27" t="s">
        <v>171</v>
      </c>
      <c r="G335" s="45">
        <v>3.8</v>
      </c>
      <c r="H335" s="9">
        <f t="shared" si="52"/>
        <v>2.0139999999999998</v>
      </c>
      <c r="I335" s="32">
        <v>19</v>
      </c>
      <c r="J335" s="15">
        <f t="shared" si="53"/>
        <v>38.270000000000003</v>
      </c>
      <c r="K335" s="15">
        <f t="shared" si="54"/>
        <v>9.0299999999999994</v>
      </c>
      <c r="L335" s="31">
        <f t="shared" si="55"/>
        <v>47.300000000000004</v>
      </c>
    </row>
    <row r="336" spans="2:12" x14ac:dyDescent="0.3">
      <c r="B336" s="15">
        <v>25</v>
      </c>
      <c r="C336" s="34" t="s">
        <v>52</v>
      </c>
      <c r="D336" s="29" t="s">
        <v>172</v>
      </c>
      <c r="E336" s="125"/>
      <c r="F336" s="27" t="s">
        <v>171</v>
      </c>
      <c r="G336" s="45">
        <v>3.8</v>
      </c>
      <c r="H336" s="9">
        <f t="shared" si="52"/>
        <v>2.0139999999999998</v>
      </c>
      <c r="I336" s="32">
        <v>18</v>
      </c>
      <c r="J336" s="15">
        <f t="shared" si="53"/>
        <v>36.25</v>
      </c>
      <c r="K336" s="15">
        <f t="shared" si="54"/>
        <v>8.5500000000000007</v>
      </c>
      <c r="L336" s="31">
        <f t="shared" si="55"/>
        <v>44.8</v>
      </c>
    </row>
    <row r="337" spans="1:12" x14ac:dyDescent="0.3">
      <c r="B337" s="15">
        <v>26</v>
      </c>
      <c r="C337" s="34" t="s">
        <v>52</v>
      </c>
      <c r="D337" s="29" t="s">
        <v>172</v>
      </c>
      <c r="E337" s="125"/>
      <c r="F337" s="27" t="s">
        <v>171</v>
      </c>
      <c r="G337" s="45">
        <v>3.8</v>
      </c>
      <c r="H337" s="9">
        <f t="shared" si="52"/>
        <v>2.0139999999999998</v>
      </c>
      <c r="I337" s="32">
        <v>14</v>
      </c>
      <c r="J337" s="15">
        <f t="shared" si="53"/>
        <v>28.2</v>
      </c>
      <c r="K337" s="15">
        <f t="shared" si="54"/>
        <v>6.65</v>
      </c>
      <c r="L337" s="31">
        <f t="shared" si="55"/>
        <v>34.85</v>
      </c>
    </row>
    <row r="338" spans="1:12" ht="27.6" x14ac:dyDescent="0.3">
      <c r="B338" s="15">
        <v>27</v>
      </c>
      <c r="C338" s="34" t="s">
        <v>52</v>
      </c>
      <c r="D338" s="29" t="s">
        <v>173</v>
      </c>
      <c r="E338" s="125"/>
      <c r="F338" s="27">
        <v>1596</v>
      </c>
      <c r="G338" s="45">
        <f>F338/168</f>
        <v>9.5</v>
      </c>
      <c r="H338" s="9">
        <f t="shared" si="52"/>
        <v>5.0350000000000001</v>
      </c>
      <c r="I338" s="32">
        <v>4.5</v>
      </c>
      <c r="J338" s="15">
        <f t="shared" si="53"/>
        <v>22.66</v>
      </c>
      <c r="K338" s="15">
        <f t="shared" si="54"/>
        <v>5.35</v>
      </c>
      <c r="L338" s="31">
        <f t="shared" si="55"/>
        <v>28.009999999999998</v>
      </c>
    </row>
    <row r="339" spans="1:12" x14ac:dyDescent="0.3">
      <c r="B339" s="15">
        <v>28</v>
      </c>
      <c r="C339" s="34" t="s">
        <v>52</v>
      </c>
      <c r="D339" s="29" t="s">
        <v>172</v>
      </c>
      <c r="E339" s="125"/>
      <c r="F339" s="27" t="s">
        <v>171</v>
      </c>
      <c r="G339" s="45">
        <v>3.8</v>
      </c>
      <c r="H339" s="9">
        <f t="shared" si="52"/>
        <v>2.0139999999999998</v>
      </c>
      <c r="I339" s="32">
        <v>2.5</v>
      </c>
      <c r="J339" s="15">
        <f t="shared" si="53"/>
        <v>5.04</v>
      </c>
      <c r="K339" s="15">
        <f t="shared" si="54"/>
        <v>1.19</v>
      </c>
      <c r="L339" s="31">
        <f t="shared" si="55"/>
        <v>6.23</v>
      </c>
    </row>
    <row r="340" spans="1:12" x14ac:dyDescent="0.3">
      <c r="B340" s="15">
        <v>29</v>
      </c>
      <c r="C340" s="34" t="s">
        <v>52</v>
      </c>
      <c r="D340" s="29" t="s">
        <v>75</v>
      </c>
      <c r="E340" s="125"/>
      <c r="F340" s="27">
        <v>1400</v>
      </c>
      <c r="G340" s="45">
        <f>F340/168</f>
        <v>8.3333333333333339</v>
      </c>
      <c r="H340" s="9">
        <f t="shared" si="52"/>
        <v>4.416666666666667</v>
      </c>
      <c r="I340" s="32">
        <v>2</v>
      </c>
      <c r="J340" s="15">
        <f t="shared" si="53"/>
        <v>8.83</v>
      </c>
      <c r="K340" s="15">
        <f t="shared" si="54"/>
        <v>2.08</v>
      </c>
      <c r="L340" s="31">
        <f t="shared" si="55"/>
        <v>10.91</v>
      </c>
    </row>
    <row r="341" spans="1:12" x14ac:dyDescent="0.3">
      <c r="B341" s="15">
        <v>30</v>
      </c>
      <c r="C341" s="34" t="s">
        <v>52</v>
      </c>
      <c r="D341" s="29" t="s">
        <v>172</v>
      </c>
      <c r="E341" s="125"/>
      <c r="F341" s="27" t="s">
        <v>171</v>
      </c>
      <c r="G341" s="45">
        <v>5.8310000000000004</v>
      </c>
      <c r="H341" s="9">
        <f t="shared" si="52"/>
        <v>3.0904300000000005</v>
      </c>
      <c r="I341" s="32">
        <v>22</v>
      </c>
      <c r="J341" s="15">
        <f t="shared" si="53"/>
        <v>67.989999999999995</v>
      </c>
      <c r="K341" s="15">
        <f t="shared" si="54"/>
        <v>16.04</v>
      </c>
      <c r="L341" s="31">
        <f t="shared" si="55"/>
        <v>84.03</v>
      </c>
    </row>
    <row r="342" spans="1:12" x14ac:dyDescent="0.3">
      <c r="B342" s="15">
        <v>31</v>
      </c>
      <c r="C342" s="34" t="s">
        <v>52</v>
      </c>
      <c r="D342" s="29" t="s">
        <v>172</v>
      </c>
      <c r="E342" s="125"/>
      <c r="F342" s="27" t="s">
        <v>171</v>
      </c>
      <c r="G342" s="45">
        <v>5.8310000000000004</v>
      </c>
      <c r="H342" s="9">
        <f t="shared" si="52"/>
        <v>3.0904300000000005</v>
      </c>
      <c r="I342" s="32">
        <v>17</v>
      </c>
      <c r="J342" s="15">
        <f t="shared" si="53"/>
        <v>52.54</v>
      </c>
      <c r="K342" s="15">
        <f t="shared" si="54"/>
        <v>12.39</v>
      </c>
      <c r="L342" s="31">
        <f t="shared" si="55"/>
        <v>64.930000000000007</v>
      </c>
    </row>
    <row r="343" spans="1:12" x14ac:dyDescent="0.3">
      <c r="B343" s="15">
        <v>32</v>
      </c>
      <c r="C343" s="34" t="s">
        <v>52</v>
      </c>
      <c r="D343" s="29" t="s">
        <v>172</v>
      </c>
      <c r="E343" s="125"/>
      <c r="F343" s="27" t="s">
        <v>171</v>
      </c>
      <c r="G343" s="45">
        <v>5.8310000000000004</v>
      </c>
      <c r="H343" s="9">
        <f t="shared" si="52"/>
        <v>3.0904300000000005</v>
      </c>
      <c r="I343" s="32">
        <v>4.5</v>
      </c>
      <c r="J343" s="15">
        <f t="shared" si="53"/>
        <v>13.91</v>
      </c>
      <c r="K343" s="15">
        <f t="shared" si="54"/>
        <v>3.28</v>
      </c>
      <c r="L343" s="31">
        <f t="shared" si="55"/>
        <v>17.190000000000001</v>
      </c>
    </row>
    <row r="344" spans="1:12" x14ac:dyDescent="0.3">
      <c r="B344" s="15">
        <v>33</v>
      </c>
      <c r="C344" s="34" t="s">
        <v>52</v>
      </c>
      <c r="D344" s="29" t="s">
        <v>172</v>
      </c>
      <c r="E344" s="125"/>
      <c r="F344" s="27" t="s">
        <v>171</v>
      </c>
      <c r="G344" s="45">
        <v>5.8310000000000004</v>
      </c>
      <c r="H344" s="9">
        <f t="shared" si="52"/>
        <v>3.0904300000000005</v>
      </c>
      <c r="I344" s="32">
        <v>14.5</v>
      </c>
      <c r="J344" s="15">
        <f t="shared" si="53"/>
        <v>44.81</v>
      </c>
      <c r="K344" s="15">
        <f t="shared" si="54"/>
        <v>10.57</v>
      </c>
      <c r="L344" s="31">
        <f t="shared" si="55"/>
        <v>55.38</v>
      </c>
    </row>
    <row r="345" spans="1:12" x14ac:dyDescent="0.3">
      <c r="B345" s="15">
        <v>34</v>
      </c>
      <c r="C345" s="34" t="s">
        <v>52</v>
      </c>
      <c r="D345" s="29" t="s">
        <v>172</v>
      </c>
      <c r="E345" s="125"/>
      <c r="F345" s="27" t="s">
        <v>171</v>
      </c>
      <c r="G345" s="45">
        <v>5.8310000000000004</v>
      </c>
      <c r="H345" s="9">
        <f t="shared" si="52"/>
        <v>3.0904300000000005</v>
      </c>
      <c r="I345" s="32">
        <v>7</v>
      </c>
      <c r="J345" s="15">
        <f t="shared" si="53"/>
        <v>21.63</v>
      </c>
      <c r="K345" s="15">
        <f t="shared" si="54"/>
        <v>5.0999999999999996</v>
      </c>
      <c r="L345" s="31">
        <f t="shared" si="55"/>
        <v>26.729999999999997</v>
      </c>
    </row>
    <row r="346" spans="1:12" x14ac:dyDescent="0.3">
      <c r="B346" s="15">
        <v>35</v>
      </c>
      <c r="C346" s="34" t="s">
        <v>52</v>
      </c>
      <c r="D346" s="29" t="s">
        <v>172</v>
      </c>
      <c r="E346" s="125"/>
      <c r="F346" s="27" t="s">
        <v>171</v>
      </c>
      <c r="G346" s="45">
        <v>5.8310000000000004</v>
      </c>
      <c r="H346" s="9">
        <f t="shared" si="52"/>
        <v>3.0904300000000005</v>
      </c>
      <c r="I346" s="32">
        <v>9.5</v>
      </c>
      <c r="J346" s="15">
        <f t="shared" si="53"/>
        <v>29.36</v>
      </c>
      <c r="K346" s="15">
        <f t="shared" si="54"/>
        <v>6.93</v>
      </c>
      <c r="L346" s="31">
        <f t="shared" si="55"/>
        <v>36.29</v>
      </c>
    </row>
    <row r="347" spans="1:12" x14ac:dyDescent="0.3">
      <c r="B347" s="15">
        <v>36</v>
      </c>
      <c r="C347" s="34" t="s">
        <v>52</v>
      </c>
      <c r="D347" s="29" t="s">
        <v>172</v>
      </c>
      <c r="E347" s="125"/>
      <c r="F347" s="27" t="s">
        <v>171</v>
      </c>
      <c r="G347" s="45">
        <v>5.8310000000000004</v>
      </c>
      <c r="H347" s="9">
        <f t="shared" si="52"/>
        <v>3.0904300000000005</v>
      </c>
      <c r="I347" s="32">
        <v>9</v>
      </c>
      <c r="J347" s="15">
        <f t="shared" si="53"/>
        <v>27.81</v>
      </c>
      <c r="K347" s="15">
        <f t="shared" si="54"/>
        <v>6.56</v>
      </c>
      <c r="L347" s="31">
        <f t="shared" si="55"/>
        <v>34.369999999999997</v>
      </c>
    </row>
    <row r="348" spans="1:12" x14ac:dyDescent="0.3">
      <c r="B348" s="15">
        <v>37</v>
      </c>
      <c r="C348" s="34" t="s">
        <v>52</v>
      </c>
      <c r="D348" s="29" t="s">
        <v>172</v>
      </c>
      <c r="E348" s="125"/>
      <c r="F348" s="27" t="s">
        <v>171</v>
      </c>
      <c r="G348" s="45">
        <v>5.8310000000000004</v>
      </c>
      <c r="H348" s="9">
        <f t="shared" si="52"/>
        <v>3.0904300000000005</v>
      </c>
      <c r="I348" s="32">
        <v>9</v>
      </c>
      <c r="J348" s="15">
        <f t="shared" si="53"/>
        <v>27.81</v>
      </c>
      <c r="K348" s="15">
        <f t="shared" si="54"/>
        <v>6.56</v>
      </c>
      <c r="L348" s="31">
        <f t="shared" si="55"/>
        <v>34.369999999999997</v>
      </c>
    </row>
    <row r="349" spans="1:12" ht="25.8" customHeight="1" x14ac:dyDescent="0.3">
      <c r="B349" s="15">
        <v>38</v>
      </c>
      <c r="C349" s="34" t="s">
        <v>52</v>
      </c>
      <c r="D349" s="29" t="s">
        <v>172</v>
      </c>
      <c r="E349" s="125"/>
      <c r="F349" s="27" t="s">
        <v>171</v>
      </c>
      <c r="G349" s="45">
        <v>5.8310000000000004</v>
      </c>
      <c r="H349" s="9">
        <f t="shared" si="52"/>
        <v>3.0904300000000005</v>
      </c>
      <c r="I349" s="32">
        <v>12.5</v>
      </c>
      <c r="J349" s="15">
        <f t="shared" si="53"/>
        <v>38.630000000000003</v>
      </c>
      <c r="K349" s="15">
        <f t="shared" si="54"/>
        <v>9.11</v>
      </c>
      <c r="L349" s="31">
        <f t="shared" si="55"/>
        <v>47.74</v>
      </c>
    </row>
    <row r="350" spans="1:12" ht="84" customHeight="1" x14ac:dyDescent="0.3">
      <c r="B350" s="15">
        <v>39</v>
      </c>
      <c r="C350" s="34" t="s">
        <v>52</v>
      </c>
      <c r="D350" s="29" t="s">
        <v>40</v>
      </c>
      <c r="E350" s="126"/>
      <c r="F350" s="27" t="s">
        <v>171</v>
      </c>
      <c r="G350" s="45">
        <v>8.1999999999999993</v>
      </c>
      <c r="H350" s="9">
        <f t="shared" si="52"/>
        <v>4.3460000000000001</v>
      </c>
      <c r="I350" s="32">
        <v>5.5</v>
      </c>
      <c r="J350" s="15">
        <f t="shared" si="53"/>
        <v>23.9</v>
      </c>
      <c r="K350" s="15">
        <f t="shared" si="54"/>
        <v>5.64</v>
      </c>
      <c r="L350" s="31">
        <f t="shared" si="55"/>
        <v>29.54</v>
      </c>
    </row>
    <row r="351" spans="1:12" x14ac:dyDescent="0.3">
      <c r="C351" s="30" t="s">
        <v>11</v>
      </c>
      <c r="D351" s="29"/>
      <c r="E351" s="28"/>
      <c r="F351" s="27"/>
      <c r="G351" s="9"/>
      <c r="H351" s="9"/>
      <c r="I351" s="74">
        <f>SUM(I312:I350)</f>
        <v>404</v>
      </c>
      <c r="J351" s="70">
        <f>SUM(J312:J350)</f>
        <v>1139.92</v>
      </c>
      <c r="K351" s="70">
        <f>SUM(K312:K350)</f>
        <v>268.91000000000003</v>
      </c>
      <c r="L351" s="70">
        <f>ROUND(SUM(L312:L350),2)</f>
        <v>1408.83</v>
      </c>
    </row>
    <row r="352" spans="1:12" x14ac:dyDescent="0.3">
      <c r="A352" s="13" t="s">
        <v>174</v>
      </c>
      <c r="B352" s="13" t="s">
        <v>175</v>
      </c>
      <c r="C352" s="13"/>
      <c r="D352" s="52"/>
      <c r="E352" s="51"/>
      <c r="F352" s="40"/>
      <c r="G352" s="10"/>
      <c r="H352" s="10"/>
      <c r="I352" s="39"/>
      <c r="J352" s="38"/>
      <c r="K352" s="38"/>
      <c r="L352" s="38"/>
    </row>
    <row r="353" spans="1:12" ht="27.6" x14ac:dyDescent="0.3">
      <c r="B353" s="15">
        <v>1</v>
      </c>
      <c r="C353" s="34" t="s">
        <v>52</v>
      </c>
      <c r="D353" s="72" t="s">
        <v>106</v>
      </c>
      <c r="E353" s="127" t="s">
        <v>176</v>
      </c>
      <c r="F353" s="27" t="s">
        <v>171</v>
      </c>
      <c r="G353" s="14">
        <f>ROUND(7.176,3)</f>
        <v>7.1760000000000002</v>
      </c>
      <c r="H353" s="9">
        <f t="shared" ref="H353:H359" si="56">ROUND(G353*0.75,3)</f>
        <v>5.3819999999999997</v>
      </c>
      <c r="I353" s="57">
        <v>73.5</v>
      </c>
      <c r="J353" s="31">
        <f>ROUND(H353*I353,2)</f>
        <v>395.58</v>
      </c>
      <c r="K353" s="31">
        <v>93.31</v>
      </c>
      <c r="L353" s="31">
        <f t="shared" ref="L353:L359" si="57">J353+K353</f>
        <v>488.89</v>
      </c>
    </row>
    <row r="354" spans="1:12" ht="41.4" x14ac:dyDescent="0.3">
      <c r="B354" s="15">
        <v>2</v>
      </c>
      <c r="C354" s="34" t="s">
        <v>52</v>
      </c>
      <c r="D354" s="72" t="s">
        <v>177</v>
      </c>
      <c r="E354" s="128"/>
      <c r="F354" s="27">
        <v>1350</v>
      </c>
      <c r="G354" s="14">
        <f>ROUND(F354/168,3)</f>
        <v>8.0359999999999996</v>
      </c>
      <c r="H354" s="9">
        <f t="shared" si="56"/>
        <v>6.0270000000000001</v>
      </c>
      <c r="I354" s="57">
        <v>35.5</v>
      </c>
      <c r="J354" s="31">
        <v>213.95</v>
      </c>
      <c r="K354" s="31">
        <f>ROUND(J354*0.2359,2)</f>
        <v>50.47</v>
      </c>
      <c r="L354" s="31">
        <f t="shared" si="57"/>
        <v>264.41999999999996</v>
      </c>
    </row>
    <row r="355" spans="1:12" ht="27.6" x14ac:dyDescent="0.3">
      <c r="B355" s="15">
        <v>3</v>
      </c>
      <c r="C355" s="34" t="s">
        <v>52</v>
      </c>
      <c r="D355" s="72" t="s">
        <v>178</v>
      </c>
      <c r="E355" s="128"/>
      <c r="F355" s="27" t="s">
        <v>171</v>
      </c>
      <c r="G355" s="73">
        <v>6.3369999999999997</v>
      </c>
      <c r="H355" s="9">
        <f t="shared" si="56"/>
        <v>4.7530000000000001</v>
      </c>
      <c r="I355" s="57">
        <v>70</v>
      </c>
      <c r="J355" s="31">
        <v>332.68</v>
      </c>
      <c r="K355" s="31">
        <v>78.47</v>
      </c>
      <c r="L355" s="31">
        <f t="shared" si="57"/>
        <v>411.15</v>
      </c>
    </row>
    <row r="356" spans="1:12" ht="27.6" x14ac:dyDescent="0.3">
      <c r="B356" s="15">
        <v>4</v>
      </c>
      <c r="C356" s="34" t="s">
        <v>52</v>
      </c>
      <c r="D356" s="72" t="s">
        <v>179</v>
      </c>
      <c r="E356" s="128"/>
      <c r="F356" s="27" t="s">
        <v>171</v>
      </c>
      <c r="G356" s="73">
        <v>6.6349999999999998</v>
      </c>
      <c r="H356" s="9">
        <f t="shared" si="56"/>
        <v>4.976</v>
      </c>
      <c r="I356" s="57">
        <v>41</v>
      </c>
      <c r="J356" s="31">
        <v>204.03</v>
      </c>
      <c r="K356" s="31">
        <f>ROUND(J356*0.2359,2)</f>
        <v>48.13</v>
      </c>
      <c r="L356" s="31">
        <f t="shared" si="57"/>
        <v>252.16</v>
      </c>
    </row>
    <row r="357" spans="1:12" ht="27.6" x14ac:dyDescent="0.3">
      <c r="B357" s="15">
        <v>4</v>
      </c>
      <c r="C357" s="34" t="s">
        <v>52</v>
      </c>
      <c r="D357" s="72" t="s">
        <v>104</v>
      </c>
      <c r="E357" s="128"/>
      <c r="F357" s="27" t="s">
        <v>171</v>
      </c>
      <c r="G357" s="73">
        <v>7.6050000000000004</v>
      </c>
      <c r="H357" s="9">
        <f t="shared" si="56"/>
        <v>5.7039999999999997</v>
      </c>
      <c r="I357" s="57">
        <v>37.5</v>
      </c>
      <c r="J357" s="31">
        <v>213.88</v>
      </c>
      <c r="K357" s="31">
        <f>ROUND(J357*0.2359,2)</f>
        <v>50.45</v>
      </c>
      <c r="L357" s="31">
        <f t="shared" si="57"/>
        <v>264.33</v>
      </c>
    </row>
    <row r="358" spans="1:12" ht="27.6" x14ac:dyDescent="0.3">
      <c r="B358" s="15">
        <v>5</v>
      </c>
      <c r="C358" s="34" t="s">
        <v>52</v>
      </c>
      <c r="D358" s="72" t="s">
        <v>180</v>
      </c>
      <c r="E358" s="128"/>
      <c r="F358" s="27">
        <v>1647</v>
      </c>
      <c r="G358" s="14">
        <f>ROUND(F358/168,3)</f>
        <v>9.8040000000000003</v>
      </c>
      <c r="H358" s="9">
        <f t="shared" si="56"/>
        <v>7.3529999999999998</v>
      </c>
      <c r="I358" s="57">
        <v>14.5</v>
      </c>
      <c r="J358" s="31">
        <v>106.61</v>
      </c>
      <c r="K358" s="31">
        <f>ROUND(J358*0.2359,2)</f>
        <v>25.15</v>
      </c>
      <c r="L358" s="31">
        <f t="shared" si="57"/>
        <v>131.76</v>
      </c>
    </row>
    <row r="359" spans="1:12" ht="27.6" x14ac:dyDescent="0.3">
      <c r="B359" s="15">
        <v>6</v>
      </c>
      <c r="C359" s="34" t="s">
        <v>52</v>
      </c>
      <c r="D359" s="72" t="s">
        <v>181</v>
      </c>
      <c r="E359" s="129"/>
      <c r="F359" s="71">
        <v>2063</v>
      </c>
      <c r="G359" s="14">
        <f>ROUND(F359/168,3)</f>
        <v>12.28</v>
      </c>
      <c r="H359" s="9">
        <f t="shared" si="56"/>
        <v>9.2100000000000009</v>
      </c>
      <c r="I359" s="32">
        <v>14.5</v>
      </c>
      <c r="J359" s="31">
        <v>133.54</v>
      </c>
      <c r="K359" s="31">
        <f>ROUND(J359*0.2359,2)</f>
        <v>31.5</v>
      </c>
      <c r="L359" s="31">
        <f t="shared" si="57"/>
        <v>165.04</v>
      </c>
    </row>
    <row r="360" spans="1:12" x14ac:dyDescent="0.3">
      <c r="C360" s="30" t="s">
        <v>11</v>
      </c>
      <c r="D360" s="29"/>
      <c r="E360" s="28"/>
      <c r="F360" s="27"/>
      <c r="G360" s="9"/>
      <c r="H360" s="9"/>
      <c r="I360" s="26">
        <f>SUM(I353:I359)</f>
        <v>286.5</v>
      </c>
      <c r="J360" s="70">
        <f>SUM(J353:J359)</f>
        <v>1600.2699999999998</v>
      </c>
      <c r="K360" s="70">
        <f>SUM(K353:K359)</f>
        <v>377.47999999999996</v>
      </c>
      <c r="L360" s="70">
        <f>ROUND(SUM(L353:L359),2)</f>
        <v>1977.75</v>
      </c>
    </row>
    <row r="361" spans="1:12" x14ac:dyDescent="0.3">
      <c r="A361" s="13" t="s">
        <v>182</v>
      </c>
      <c r="B361" s="38" t="s">
        <v>183</v>
      </c>
      <c r="C361" s="13"/>
      <c r="D361" s="52"/>
      <c r="E361" s="51"/>
      <c r="F361" s="40"/>
      <c r="G361" s="10"/>
      <c r="H361" s="10"/>
      <c r="I361" s="39"/>
      <c r="J361" s="38"/>
      <c r="K361" s="38"/>
      <c r="L361" s="38"/>
    </row>
    <row r="362" spans="1:12" ht="277.2" customHeight="1" x14ac:dyDescent="0.3">
      <c r="B362" s="15">
        <v>1</v>
      </c>
      <c r="C362" s="34" t="s">
        <v>184</v>
      </c>
      <c r="D362" s="68" t="s">
        <v>40</v>
      </c>
      <c r="E362" s="69" t="s">
        <v>185</v>
      </c>
      <c r="F362" s="27">
        <v>751</v>
      </c>
      <c r="G362" s="9">
        <v>4.4856999999999996</v>
      </c>
      <c r="H362" s="9">
        <v>3.36</v>
      </c>
      <c r="I362" s="32">
        <v>22.33</v>
      </c>
      <c r="J362" s="14">
        <v>75.040000000000006</v>
      </c>
      <c r="K362" s="14">
        <f t="shared" ref="K362:K374" si="58">J362*23.59%</f>
        <v>17.701936</v>
      </c>
      <c r="L362" s="14">
        <f t="shared" ref="L362:L374" si="59">SUM(J362,K362)</f>
        <v>92.74193600000001</v>
      </c>
    </row>
    <row r="363" spans="1:12" ht="252" x14ac:dyDescent="0.3">
      <c r="B363" s="15">
        <v>2</v>
      </c>
      <c r="C363" s="34" t="s">
        <v>184</v>
      </c>
      <c r="D363" s="68" t="s">
        <v>40</v>
      </c>
      <c r="E363" s="33" t="s">
        <v>185</v>
      </c>
      <c r="F363" s="27">
        <v>751</v>
      </c>
      <c r="G363" s="9">
        <v>4.4856999999999996</v>
      </c>
      <c r="H363" s="9">
        <v>3.36</v>
      </c>
      <c r="I363" s="32">
        <v>20.329999999999998</v>
      </c>
      <c r="J363" s="14">
        <v>68.319999999999993</v>
      </c>
      <c r="K363" s="14">
        <f t="shared" si="58"/>
        <v>16.116688</v>
      </c>
      <c r="L363" s="14">
        <f t="shared" si="59"/>
        <v>84.43668799999999</v>
      </c>
    </row>
    <row r="364" spans="1:12" ht="276" x14ac:dyDescent="0.3">
      <c r="B364" s="34">
        <v>3</v>
      </c>
      <c r="C364" s="34" t="s">
        <v>184</v>
      </c>
      <c r="D364" s="68" t="s">
        <v>42</v>
      </c>
      <c r="E364" s="33" t="s">
        <v>186</v>
      </c>
      <c r="F364" s="27">
        <v>715</v>
      </c>
      <c r="G364" s="9">
        <v>4.2706</v>
      </c>
      <c r="H364" s="9">
        <v>3.2</v>
      </c>
      <c r="I364" s="67">
        <v>24.17</v>
      </c>
      <c r="J364" s="66">
        <v>77.33</v>
      </c>
      <c r="K364" s="14">
        <f t="shared" si="58"/>
        <v>18.242146999999999</v>
      </c>
      <c r="L364" s="14">
        <f t="shared" si="59"/>
        <v>95.572147000000001</v>
      </c>
    </row>
    <row r="365" spans="1:12" ht="84" x14ac:dyDescent="0.3">
      <c r="B365" s="58">
        <v>4</v>
      </c>
      <c r="C365" s="58" t="s">
        <v>184</v>
      </c>
      <c r="D365" s="63" t="s">
        <v>187</v>
      </c>
      <c r="E365" s="62" t="s">
        <v>188</v>
      </c>
      <c r="F365" s="65">
        <v>751</v>
      </c>
      <c r="G365" s="64">
        <v>4.4856999999999996</v>
      </c>
      <c r="H365" s="17">
        <v>3.36</v>
      </c>
      <c r="I365" s="63">
        <v>2.93</v>
      </c>
      <c r="J365" s="64">
        <v>9.85</v>
      </c>
      <c r="K365" s="64">
        <f t="shared" si="58"/>
        <v>2.3236149999999998</v>
      </c>
      <c r="L365" s="64">
        <f t="shared" si="59"/>
        <v>12.173615</v>
      </c>
    </row>
    <row r="366" spans="1:12" ht="96" x14ac:dyDescent="0.3">
      <c r="B366" s="15">
        <v>5</v>
      </c>
      <c r="C366" s="34" t="s">
        <v>184</v>
      </c>
      <c r="D366" s="63" t="s">
        <v>42</v>
      </c>
      <c r="E366" s="62" t="s">
        <v>189</v>
      </c>
      <c r="F366" s="65">
        <v>715</v>
      </c>
      <c r="G366" s="64">
        <v>4.2706</v>
      </c>
      <c r="H366" s="9">
        <v>3.2</v>
      </c>
      <c r="I366" s="63">
        <v>6.6</v>
      </c>
      <c r="J366" s="64">
        <v>21.1</v>
      </c>
      <c r="K366" s="14">
        <f t="shared" si="58"/>
        <v>4.9774900000000004</v>
      </c>
      <c r="L366" s="14">
        <f t="shared" si="59"/>
        <v>26.077490000000001</v>
      </c>
    </row>
    <row r="367" spans="1:12" ht="110.4" customHeight="1" x14ac:dyDescent="0.3">
      <c r="B367" s="34">
        <v>6</v>
      </c>
      <c r="C367" s="34" t="s">
        <v>184</v>
      </c>
      <c r="D367" s="63" t="s">
        <v>42</v>
      </c>
      <c r="E367" s="62" t="s">
        <v>189</v>
      </c>
      <c r="F367" s="59">
        <v>715</v>
      </c>
      <c r="G367" s="14">
        <v>4.2706</v>
      </c>
      <c r="H367" s="9">
        <v>3.2</v>
      </c>
      <c r="I367" s="63">
        <v>6.6</v>
      </c>
      <c r="J367" s="14">
        <v>21.1</v>
      </c>
      <c r="K367" s="14">
        <f t="shared" si="58"/>
        <v>4.9774900000000004</v>
      </c>
      <c r="L367" s="14">
        <f t="shared" si="59"/>
        <v>26.077490000000001</v>
      </c>
    </row>
    <row r="368" spans="1:12" ht="180" x14ac:dyDescent="0.3">
      <c r="B368" s="34">
        <v>7</v>
      </c>
      <c r="C368" s="34" t="s">
        <v>184</v>
      </c>
      <c r="D368" s="63" t="s">
        <v>40</v>
      </c>
      <c r="E368" s="62" t="s">
        <v>190</v>
      </c>
      <c r="F368" s="59">
        <v>751</v>
      </c>
      <c r="G368" s="14">
        <v>4.4856999999999996</v>
      </c>
      <c r="H368" s="9">
        <v>3.36</v>
      </c>
      <c r="I368" s="32">
        <v>15.15</v>
      </c>
      <c r="J368" s="14">
        <v>50.9</v>
      </c>
      <c r="K368" s="14">
        <f t="shared" si="58"/>
        <v>12.00731</v>
      </c>
      <c r="L368" s="14">
        <f t="shared" si="59"/>
        <v>62.907309999999995</v>
      </c>
    </row>
    <row r="369" spans="1:12" ht="264" customHeight="1" x14ac:dyDescent="0.3">
      <c r="B369" s="34">
        <v>8</v>
      </c>
      <c r="C369" s="34" t="s">
        <v>184</v>
      </c>
      <c r="D369" s="63" t="s">
        <v>42</v>
      </c>
      <c r="E369" s="62" t="s">
        <v>191</v>
      </c>
      <c r="F369" s="59">
        <v>715</v>
      </c>
      <c r="G369" s="14">
        <v>4.2706</v>
      </c>
      <c r="H369" s="9">
        <v>3.2</v>
      </c>
      <c r="I369" s="32">
        <v>16.399999999999999</v>
      </c>
      <c r="J369" s="14">
        <v>52.47</v>
      </c>
      <c r="K369" s="14">
        <f t="shared" si="58"/>
        <v>12.377673</v>
      </c>
      <c r="L369" s="14">
        <f t="shared" si="59"/>
        <v>64.847673</v>
      </c>
    </row>
    <row r="370" spans="1:12" ht="240" x14ac:dyDescent="0.3">
      <c r="B370" s="34">
        <v>9</v>
      </c>
      <c r="C370" s="34" t="s">
        <v>184</v>
      </c>
      <c r="D370" s="63" t="s">
        <v>42</v>
      </c>
      <c r="E370" s="62" t="s">
        <v>191</v>
      </c>
      <c r="F370" s="59">
        <v>715</v>
      </c>
      <c r="G370" s="14">
        <v>4.2706</v>
      </c>
      <c r="H370" s="9">
        <v>3.2</v>
      </c>
      <c r="I370" s="32">
        <v>16.399999999999999</v>
      </c>
      <c r="J370" s="14">
        <v>52.47</v>
      </c>
      <c r="K370" s="14">
        <f t="shared" si="58"/>
        <v>12.377673</v>
      </c>
      <c r="L370" s="14">
        <f t="shared" si="59"/>
        <v>64.847673</v>
      </c>
    </row>
    <row r="371" spans="1:12" ht="168" x14ac:dyDescent="0.3">
      <c r="B371" s="34">
        <v>10</v>
      </c>
      <c r="C371" s="34" t="s">
        <v>184</v>
      </c>
      <c r="D371" s="63" t="s">
        <v>187</v>
      </c>
      <c r="E371" s="62" t="s">
        <v>192</v>
      </c>
      <c r="F371" s="59">
        <v>751</v>
      </c>
      <c r="G371" s="14">
        <v>4.4856999999999996</v>
      </c>
      <c r="H371" s="9">
        <v>3.36</v>
      </c>
      <c r="I371" s="32">
        <v>15.5</v>
      </c>
      <c r="J371" s="14">
        <v>52.08</v>
      </c>
      <c r="K371" s="14">
        <f t="shared" si="58"/>
        <v>12.285672</v>
      </c>
      <c r="L371" s="14">
        <f t="shared" si="59"/>
        <v>64.365672000000004</v>
      </c>
    </row>
    <row r="372" spans="1:12" ht="156" x14ac:dyDescent="0.3">
      <c r="B372" s="34">
        <v>11</v>
      </c>
      <c r="C372" s="34" t="s">
        <v>184</v>
      </c>
      <c r="D372" s="63" t="s">
        <v>42</v>
      </c>
      <c r="E372" s="62" t="s">
        <v>193</v>
      </c>
      <c r="F372" s="59">
        <v>715</v>
      </c>
      <c r="G372" s="14">
        <v>4.2706</v>
      </c>
      <c r="H372" s="9">
        <v>3.2</v>
      </c>
      <c r="I372" s="32">
        <v>13.67</v>
      </c>
      <c r="J372" s="14">
        <v>43.72</v>
      </c>
      <c r="K372" s="14">
        <f t="shared" si="58"/>
        <v>10.313547999999999</v>
      </c>
      <c r="L372" s="14">
        <f t="shared" si="59"/>
        <v>54.033547999999996</v>
      </c>
    </row>
    <row r="373" spans="1:12" ht="179.4" customHeight="1" x14ac:dyDescent="0.3">
      <c r="B373" s="34">
        <v>12</v>
      </c>
      <c r="C373" s="34" t="s">
        <v>184</v>
      </c>
      <c r="D373" s="63" t="s">
        <v>42</v>
      </c>
      <c r="E373" s="62" t="s">
        <v>194</v>
      </c>
      <c r="F373" s="59">
        <v>715</v>
      </c>
      <c r="G373" s="14">
        <v>4.2706</v>
      </c>
      <c r="H373" s="9">
        <v>3.2</v>
      </c>
      <c r="I373" s="32">
        <v>16</v>
      </c>
      <c r="J373" s="14">
        <v>51.2</v>
      </c>
      <c r="K373" s="14">
        <f t="shared" si="58"/>
        <v>12.07808</v>
      </c>
      <c r="L373" s="14">
        <f t="shared" si="59"/>
        <v>63.278080000000003</v>
      </c>
    </row>
    <row r="374" spans="1:12" ht="276" x14ac:dyDescent="0.3">
      <c r="B374" s="34">
        <v>13</v>
      </c>
      <c r="C374" s="34" t="s">
        <v>184</v>
      </c>
      <c r="D374" s="63" t="s">
        <v>42</v>
      </c>
      <c r="E374" s="62" t="s">
        <v>195</v>
      </c>
      <c r="F374" s="59">
        <v>715</v>
      </c>
      <c r="G374" s="14">
        <v>4.2706</v>
      </c>
      <c r="H374" s="9">
        <v>3.2</v>
      </c>
      <c r="I374" s="32">
        <v>24.17</v>
      </c>
      <c r="J374" s="14">
        <v>77.33</v>
      </c>
      <c r="K374" s="14">
        <f t="shared" si="58"/>
        <v>18.242146999999999</v>
      </c>
      <c r="L374" s="14">
        <f t="shared" si="59"/>
        <v>95.572147000000001</v>
      </c>
    </row>
    <row r="375" spans="1:12" x14ac:dyDescent="0.3">
      <c r="C375" s="61" t="s">
        <v>11</v>
      </c>
      <c r="D375" s="58"/>
      <c r="E375" s="60"/>
      <c r="F375" s="59"/>
      <c r="G375" s="14"/>
      <c r="H375" s="14"/>
      <c r="I375" s="26">
        <f>SUM(I362:I374)</f>
        <v>200.25</v>
      </c>
      <c r="J375" s="26">
        <f>SUM(J362:J374)</f>
        <v>652.91000000000008</v>
      </c>
      <c r="K375" s="26">
        <f>SUM(K362:K374)</f>
        <v>154.021469</v>
      </c>
      <c r="L375" s="26">
        <f>ROUND(SUM(L362:L374),2)</f>
        <v>806.93</v>
      </c>
    </row>
    <row r="376" spans="1:12" x14ac:dyDescent="0.3">
      <c r="A376" s="13" t="s">
        <v>196</v>
      </c>
      <c r="B376" s="13" t="s">
        <v>197</v>
      </c>
      <c r="C376" s="13"/>
      <c r="D376" s="52"/>
      <c r="E376" s="51"/>
      <c r="F376" s="40"/>
      <c r="G376" s="10"/>
      <c r="H376" s="10"/>
      <c r="I376" s="39"/>
      <c r="J376" s="38"/>
      <c r="K376" s="38"/>
      <c r="L376" s="38"/>
    </row>
    <row r="377" spans="1:12" ht="27.6" x14ac:dyDescent="0.3">
      <c r="B377" s="15" t="s">
        <v>18</v>
      </c>
      <c r="C377" s="58" t="s">
        <v>197</v>
      </c>
      <c r="D377" s="29" t="s">
        <v>198</v>
      </c>
      <c r="E377" s="33" t="s">
        <v>199</v>
      </c>
      <c r="F377" s="27" t="s">
        <v>171</v>
      </c>
      <c r="G377" s="9">
        <v>7.83</v>
      </c>
      <c r="H377" s="9">
        <v>0.75</v>
      </c>
      <c r="I377" s="57">
        <v>31</v>
      </c>
      <c r="J377" s="15">
        <f t="shared" ref="J377:J386" si="60">ROUND(G377*I377*H377,2)</f>
        <v>182.05</v>
      </c>
      <c r="K377" s="15">
        <f t="shared" ref="K377:K386" si="61">ROUND(0.2359*J377,2)</f>
        <v>42.95</v>
      </c>
      <c r="L377" s="15">
        <f t="shared" ref="L377:L386" si="62">J377+K377</f>
        <v>225</v>
      </c>
    </row>
    <row r="378" spans="1:12" ht="27.6" x14ac:dyDescent="0.3">
      <c r="B378" s="15" t="s">
        <v>37</v>
      </c>
      <c r="C378" s="58" t="s">
        <v>197</v>
      </c>
      <c r="D378" s="29" t="s">
        <v>40</v>
      </c>
      <c r="E378" s="33" t="s">
        <v>199</v>
      </c>
      <c r="F378" s="27" t="s">
        <v>171</v>
      </c>
      <c r="G378" s="9">
        <v>5.33</v>
      </c>
      <c r="H378" s="9">
        <v>0.75</v>
      </c>
      <c r="I378" s="57">
        <v>65</v>
      </c>
      <c r="J378" s="15">
        <f t="shared" si="60"/>
        <v>259.83999999999997</v>
      </c>
      <c r="K378" s="15">
        <f t="shared" si="61"/>
        <v>61.3</v>
      </c>
      <c r="L378" s="15">
        <f t="shared" si="62"/>
        <v>321.14</v>
      </c>
    </row>
    <row r="379" spans="1:12" ht="27.6" x14ac:dyDescent="0.3">
      <c r="B379" s="15" t="s">
        <v>43</v>
      </c>
      <c r="C379" s="58" t="s">
        <v>197</v>
      </c>
      <c r="D379" s="29" t="s">
        <v>40</v>
      </c>
      <c r="E379" s="33" t="s">
        <v>199</v>
      </c>
      <c r="F379" s="27" t="s">
        <v>171</v>
      </c>
      <c r="G379" s="9">
        <v>5.55</v>
      </c>
      <c r="H379" s="9">
        <v>0.75</v>
      </c>
      <c r="I379" s="57">
        <v>27</v>
      </c>
      <c r="J379" s="15">
        <f t="shared" si="60"/>
        <v>112.39</v>
      </c>
      <c r="K379" s="15">
        <f t="shared" si="61"/>
        <v>26.51</v>
      </c>
      <c r="L379" s="15">
        <f t="shared" si="62"/>
        <v>138.9</v>
      </c>
    </row>
    <row r="380" spans="1:12" ht="27.6" x14ac:dyDescent="0.3">
      <c r="B380" s="15" t="s">
        <v>47</v>
      </c>
      <c r="C380" s="58" t="s">
        <v>197</v>
      </c>
      <c r="D380" s="29" t="s">
        <v>40</v>
      </c>
      <c r="E380" s="28" t="s">
        <v>200</v>
      </c>
      <c r="F380" s="27" t="s">
        <v>171</v>
      </c>
      <c r="G380" s="9">
        <v>5.55</v>
      </c>
      <c r="H380" s="9">
        <v>0.75</v>
      </c>
      <c r="I380" s="57">
        <v>1</v>
      </c>
      <c r="J380" s="15">
        <f t="shared" si="60"/>
        <v>4.16</v>
      </c>
      <c r="K380" s="15">
        <f t="shared" si="61"/>
        <v>0.98</v>
      </c>
      <c r="L380" s="15">
        <f t="shared" si="62"/>
        <v>5.1400000000000006</v>
      </c>
    </row>
    <row r="381" spans="1:12" ht="27.6" x14ac:dyDescent="0.3">
      <c r="B381" s="15" t="s">
        <v>50</v>
      </c>
      <c r="C381" s="58" t="s">
        <v>197</v>
      </c>
      <c r="D381" s="29" t="s">
        <v>42</v>
      </c>
      <c r="E381" s="33" t="s">
        <v>199</v>
      </c>
      <c r="F381" s="27" t="s">
        <v>171</v>
      </c>
      <c r="G381" s="9">
        <v>5.05</v>
      </c>
      <c r="H381" s="9">
        <v>0.75</v>
      </c>
      <c r="I381" s="57">
        <v>44</v>
      </c>
      <c r="J381" s="15">
        <f t="shared" si="60"/>
        <v>166.65</v>
      </c>
      <c r="K381" s="15">
        <f t="shared" si="61"/>
        <v>39.31</v>
      </c>
      <c r="L381" s="15">
        <f t="shared" si="62"/>
        <v>205.96</v>
      </c>
    </row>
    <row r="382" spans="1:12" ht="27.6" x14ac:dyDescent="0.3">
      <c r="B382" s="15" t="s">
        <v>55</v>
      </c>
      <c r="C382" s="58" t="s">
        <v>197</v>
      </c>
      <c r="D382" s="29" t="s">
        <v>42</v>
      </c>
      <c r="E382" s="33" t="s">
        <v>199</v>
      </c>
      <c r="F382" s="27" t="s">
        <v>171</v>
      </c>
      <c r="G382" s="9">
        <v>4.53</v>
      </c>
      <c r="H382" s="9">
        <v>0.75</v>
      </c>
      <c r="I382" s="57">
        <v>87</v>
      </c>
      <c r="J382" s="15">
        <f t="shared" si="60"/>
        <v>295.58</v>
      </c>
      <c r="K382" s="15">
        <f t="shared" si="61"/>
        <v>69.73</v>
      </c>
      <c r="L382" s="15">
        <f t="shared" si="62"/>
        <v>365.31</v>
      </c>
    </row>
    <row r="383" spans="1:12" ht="27.6" x14ac:dyDescent="0.3">
      <c r="B383" s="15" t="s">
        <v>63</v>
      </c>
      <c r="C383" s="58" t="s">
        <v>197</v>
      </c>
      <c r="D383" s="29" t="s">
        <v>42</v>
      </c>
      <c r="E383" s="33" t="s">
        <v>199</v>
      </c>
      <c r="F383" s="27" t="s">
        <v>171</v>
      </c>
      <c r="G383" s="9">
        <v>4.53</v>
      </c>
      <c r="H383" s="9">
        <v>0.75</v>
      </c>
      <c r="I383" s="57">
        <v>30</v>
      </c>
      <c r="J383" s="15">
        <f t="shared" si="60"/>
        <v>101.93</v>
      </c>
      <c r="K383" s="15">
        <f t="shared" si="61"/>
        <v>24.05</v>
      </c>
      <c r="L383" s="15">
        <f t="shared" si="62"/>
        <v>125.98</v>
      </c>
    </row>
    <row r="384" spans="1:12" ht="27.6" x14ac:dyDescent="0.3">
      <c r="B384" s="15" t="s">
        <v>83</v>
      </c>
      <c r="C384" s="58" t="s">
        <v>197</v>
      </c>
      <c r="D384" s="29" t="s">
        <v>42</v>
      </c>
      <c r="E384" s="33" t="s">
        <v>201</v>
      </c>
      <c r="F384" s="27" t="s">
        <v>171</v>
      </c>
      <c r="G384" s="9">
        <v>5</v>
      </c>
      <c r="H384" s="9">
        <v>0.75</v>
      </c>
      <c r="I384" s="57">
        <v>8</v>
      </c>
      <c r="J384" s="15">
        <f t="shared" si="60"/>
        <v>30</v>
      </c>
      <c r="K384" s="15">
        <f t="shared" si="61"/>
        <v>7.08</v>
      </c>
      <c r="L384" s="15">
        <f t="shared" si="62"/>
        <v>37.08</v>
      </c>
    </row>
    <row r="385" spans="1:12" ht="27.6" x14ac:dyDescent="0.3">
      <c r="B385" s="15" t="s">
        <v>97</v>
      </c>
      <c r="C385" s="58" t="s">
        <v>197</v>
      </c>
      <c r="D385" s="29" t="s">
        <v>42</v>
      </c>
      <c r="E385" s="33" t="s">
        <v>199</v>
      </c>
      <c r="F385" s="27" t="s">
        <v>171</v>
      </c>
      <c r="G385" s="9">
        <v>4.53</v>
      </c>
      <c r="H385" s="9">
        <v>0.75</v>
      </c>
      <c r="I385" s="57">
        <v>9</v>
      </c>
      <c r="J385" s="15">
        <f t="shared" si="60"/>
        <v>30.58</v>
      </c>
      <c r="K385" s="15">
        <f t="shared" si="61"/>
        <v>7.21</v>
      </c>
      <c r="L385" s="15">
        <f t="shared" si="62"/>
        <v>37.79</v>
      </c>
    </row>
    <row r="386" spans="1:12" ht="27.6" x14ac:dyDescent="0.3">
      <c r="B386" s="15" t="s">
        <v>107</v>
      </c>
      <c r="C386" s="58" t="s">
        <v>197</v>
      </c>
      <c r="D386" s="29" t="s">
        <v>42</v>
      </c>
      <c r="E386" s="33" t="s">
        <v>199</v>
      </c>
      <c r="F386" s="27" t="s">
        <v>171</v>
      </c>
      <c r="G386" s="9">
        <v>5.05</v>
      </c>
      <c r="H386" s="9">
        <v>0.75</v>
      </c>
      <c r="I386" s="57">
        <v>86</v>
      </c>
      <c r="J386" s="15">
        <f t="shared" si="60"/>
        <v>325.73</v>
      </c>
      <c r="K386" s="15">
        <f t="shared" si="61"/>
        <v>76.84</v>
      </c>
      <c r="L386" s="15">
        <f t="shared" si="62"/>
        <v>402.57000000000005</v>
      </c>
    </row>
    <row r="387" spans="1:12" x14ac:dyDescent="0.3">
      <c r="B387" s="21"/>
      <c r="C387" s="30" t="s">
        <v>11</v>
      </c>
      <c r="D387" s="56"/>
      <c r="E387" s="55"/>
      <c r="F387" s="54"/>
      <c r="G387" s="18"/>
      <c r="H387" s="18"/>
      <c r="I387" s="42">
        <f>SUM(I377:I386)</f>
        <v>388</v>
      </c>
      <c r="J387" s="42">
        <f>SUM(J377:J386)</f>
        <v>1508.9099999999999</v>
      </c>
      <c r="K387" s="42">
        <f>SUM(K377:K386)</f>
        <v>355.95999999999992</v>
      </c>
      <c r="L387" s="42">
        <f>ROUND(SUM(L377:L386),2)</f>
        <v>1864.87</v>
      </c>
    </row>
    <row r="388" spans="1:12" ht="87" customHeight="1" x14ac:dyDescent="0.3">
      <c r="A388" s="13" t="s">
        <v>202</v>
      </c>
      <c r="B388" s="13" t="s">
        <v>203</v>
      </c>
      <c r="C388" s="53"/>
      <c r="D388" s="52"/>
      <c r="E388" s="51"/>
      <c r="F388" s="40"/>
      <c r="G388" s="10"/>
      <c r="H388" s="16" t="s">
        <v>204</v>
      </c>
      <c r="I388" s="39"/>
      <c r="J388" s="38"/>
      <c r="K388" s="38"/>
      <c r="L388" s="38"/>
    </row>
    <row r="389" spans="1:12" ht="96" x14ac:dyDescent="0.3">
      <c r="B389" s="48" t="s">
        <v>18</v>
      </c>
      <c r="C389" s="47" t="s">
        <v>203</v>
      </c>
      <c r="D389" s="47" t="s">
        <v>42</v>
      </c>
      <c r="E389" s="46" t="s">
        <v>205</v>
      </c>
      <c r="F389" s="27" t="s">
        <v>171</v>
      </c>
      <c r="G389" s="45">
        <v>5.2862</v>
      </c>
      <c r="H389" s="19">
        <v>0.3</v>
      </c>
      <c r="I389" s="44">
        <v>37</v>
      </c>
      <c r="J389" s="43">
        <v>58.68</v>
      </c>
      <c r="K389" s="43">
        <v>13.84</v>
      </c>
      <c r="L389" s="43">
        <v>72.52</v>
      </c>
    </row>
    <row r="390" spans="1:12" ht="96" x14ac:dyDescent="0.3">
      <c r="B390" s="48" t="s">
        <v>37</v>
      </c>
      <c r="C390" s="47" t="s">
        <v>203</v>
      </c>
      <c r="D390" s="47" t="s">
        <v>42</v>
      </c>
      <c r="E390" s="46" t="s">
        <v>205</v>
      </c>
      <c r="F390" s="27" t="s">
        <v>171</v>
      </c>
      <c r="G390" s="45">
        <v>5.0772000000000004</v>
      </c>
      <c r="H390" s="19">
        <v>0.3</v>
      </c>
      <c r="I390" s="44">
        <v>37</v>
      </c>
      <c r="J390" s="43">
        <v>56.36</v>
      </c>
      <c r="K390" s="43">
        <v>13.3</v>
      </c>
      <c r="L390" s="43">
        <v>69.66</v>
      </c>
    </row>
    <row r="391" spans="1:12" ht="96" x14ac:dyDescent="0.3">
      <c r="B391" s="48" t="s">
        <v>43</v>
      </c>
      <c r="C391" s="47" t="s">
        <v>203</v>
      </c>
      <c r="D391" s="47" t="s">
        <v>42</v>
      </c>
      <c r="E391" s="46" t="s">
        <v>205</v>
      </c>
      <c r="F391" s="27" t="s">
        <v>171</v>
      </c>
      <c r="G391" s="45">
        <v>5.0772000000000004</v>
      </c>
      <c r="H391" s="19">
        <v>0.3</v>
      </c>
      <c r="I391" s="44">
        <v>26</v>
      </c>
      <c r="J391" s="43">
        <v>39.6</v>
      </c>
      <c r="K391" s="43">
        <v>9.34</v>
      </c>
      <c r="L391" s="43">
        <v>48.94</v>
      </c>
    </row>
    <row r="392" spans="1:12" ht="96" x14ac:dyDescent="0.3">
      <c r="B392" s="48" t="s">
        <v>47</v>
      </c>
      <c r="C392" s="47" t="s">
        <v>203</v>
      </c>
      <c r="D392" s="47" t="s">
        <v>42</v>
      </c>
      <c r="E392" s="46" t="s">
        <v>205</v>
      </c>
      <c r="F392" s="27" t="s">
        <v>171</v>
      </c>
      <c r="G392" s="45">
        <v>5.0780000000000003</v>
      </c>
      <c r="H392" s="19">
        <v>0.3</v>
      </c>
      <c r="I392" s="44">
        <v>48</v>
      </c>
      <c r="J392" s="43">
        <v>73.12</v>
      </c>
      <c r="K392" s="43">
        <v>17.25</v>
      </c>
      <c r="L392" s="43">
        <v>90.37</v>
      </c>
    </row>
    <row r="393" spans="1:12" ht="96" x14ac:dyDescent="0.3">
      <c r="B393" s="48" t="s">
        <v>50</v>
      </c>
      <c r="C393" s="47" t="s">
        <v>203</v>
      </c>
      <c r="D393" s="47" t="s">
        <v>42</v>
      </c>
      <c r="E393" s="46" t="s">
        <v>205</v>
      </c>
      <c r="F393" s="27" t="s">
        <v>171</v>
      </c>
      <c r="G393" s="45">
        <v>5.0780000000000003</v>
      </c>
      <c r="H393" s="19">
        <v>0.3</v>
      </c>
      <c r="I393" s="44">
        <v>9</v>
      </c>
      <c r="J393" s="43">
        <v>13.71</v>
      </c>
      <c r="K393" s="43">
        <v>3.23</v>
      </c>
      <c r="L393" s="43">
        <v>16.940000000000001</v>
      </c>
    </row>
    <row r="394" spans="1:12" ht="96" x14ac:dyDescent="0.3">
      <c r="B394" s="48" t="s">
        <v>55</v>
      </c>
      <c r="C394" s="47" t="s">
        <v>203</v>
      </c>
      <c r="D394" s="47" t="s">
        <v>42</v>
      </c>
      <c r="E394" s="46" t="s">
        <v>205</v>
      </c>
      <c r="F394" s="27" t="s">
        <v>171</v>
      </c>
      <c r="G394" s="45">
        <v>5.5849000000000002</v>
      </c>
      <c r="H394" s="19">
        <v>0.3</v>
      </c>
      <c r="I394" s="44">
        <v>40</v>
      </c>
      <c r="J394" s="43">
        <v>67.02</v>
      </c>
      <c r="K394" s="43">
        <v>14.7</v>
      </c>
      <c r="L394" s="43">
        <v>81.72</v>
      </c>
    </row>
    <row r="395" spans="1:12" ht="96" x14ac:dyDescent="0.3">
      <c r="B395" s="48" t="s">
        <v>63</v>
      </c>
      <c r="C395" s="47" t="s">
        <v>203</v>
      </c>
      <c r="D395" s="47" t="s">
        <v>42</v>
      </c>
      <c r="E395" s="46" t="s">
        <v>205</v>
      </c>
      <c r="F395" s="27" t="s">
        <v>171</v>
      </c>
      <c r="G395" s="45">
        <v>5.2862</v>
      </c>
      <c r="H395" s="19">
        <v>0.3</v>
      </c>
      <c r="I395" s="44">
        <v>45</v>
      </c>
      <c r="J395" s="43">
        <v>71.36</v>
      </c>
      <c r="K395" s="43">
        <v>16.829999999999998</v>
      </c>
      <c r="L395" s="43">
        <v>88.19</v>
      </c>
    </row>
    <row r="396" spans="1:12" ht="96" x14ac:dyDescent="0.3">
      <c r="B396" s="48" t="s">
        <v>83</v>
      </c>
      <c r="C396" s="47" t="s">
        <v>203</v>
      </c>
      <c r="D396" s="47" t="s">
        <v>42</v>
      </c>
      <c r="E396" s="46" t="s">
        <v>205</v>
      </c>
      <c r="F396" s="27" t="s">
        <v>171</v>
      </c>
      <c r="G396" s="45">
        <v>5.4355000000000002</v>
      </c>
      <c r="H396" s="19">
        <v>0.3</v>
      </c>
      <c r="I396" s="44">
        <v>105</v>
      </c>
      <c r="J396" s="43">
        <v>171.22</v>
      </c>
      <c r="K396" s="43">
        <v>37.56</v>
      </c>
      <c r="L396" s="43">
        <v>208.78</v>
      </c>
    </row>
    <row r="397" spans="1:12" ht="96" x14ac:dyDescent="0.3">
      <c r="B397" s="48" t="s">
        <v>97</v>
      </c>
      <c r="C397" s="47" t="s">
        <v>203</v>
      </c>
      <c r="D397" s="47" t="s">
        <v>42</v>
      </c>
      <c r="E397" s="46" t="s">
        <v>205</v>
      </c>
      <c r="F397" s="27" t="s">
        <v>171</v>
      </c>
      <c r="G397" s="45">
        <v>5.5849000000000002</v>
      </c>
      <c r="H397" s="19">
        <v>0.3</v>
      </c>
      <c r="I397" s="44">
        <v>39</v>
      </c>
      <c r="J397" s="43">
        <v>65.34</v>
      </c>
      <c r="K397" s="43">
        <v>15.41</v>
      </c>
      <c r="L397" s="43">
        <v>80.75</v>
      </c>
    </row>
    <row r="398" spans="1:12" ht="96" x14ac:dyDescent="0.3">
      <c r="B398" s="48" t="s">
        <v>107</v>
      </c>
      <c r="C398" s="47" t="s">
        <v>203</v>
      </c>
      <c r="D398" s="47" t="s">
        <v>42</v>
      </c>
      <c r="E398" s="46" t="s">
        <v>205</v>
      </c>
      <c r="F398" s="27" t="s">
        <v>171</v>
      </c>
      <c r="G398" s="45">
        <v>5.5849000000000002</v>
      </c>
      <c r="H398" s="19">
        <v>0.3</v>
      </c>
      <c r="I398" s="44">
        <v>69</v>
      </c>
      <c r="J398" s="43">
        <v>115.61</v>
      </c>
      <c r="K398" s="43">
        <v>27.27</v>
      </c>
      <c r="L398" s="43">
        <v>142.88</v>
      </c>
    </row>
    <row r="399" spans="1:12" ht="96" x14ac:dyDescent="0.3">
      <c r="B399" s="48" t="s">
        <v>130</v>
      </c>
      <c r="C399" s="47" t="s">
        <v>203</v>
      </c>
      <c r="D399" s="47" t="s">
        <v>42</v>
      </c>
      <c r="E399" s="46" t="s">
        <v>205</v>
      </c>
      <c r="F399" s="27" t="s">
        <v>171</v>
      </c>
      <c r="G399" s="45">
        <v>5.5849000000000002</v>
      </c>
      <c r="H399" s="19">
        <v>0.34</v>
      </c>
      <c r="I399" s="44">
        <v>65</v>
      </c>
      <c r="J399" s="43">
        <v>123.98</v>
      </c>
      <c r="K399" s="43">
        <v>29.25</v>
      </c>
      <c r="L399" s="43">
        <v>153.22999999999999</v>
      </c>
    </row>
    <row r="400" spans="1:12" ht="96" x14ac:dyDescent="0.3">
      <c r="B400" s="48" t="s">
        <v>137</v>
      </c>
      <c r="C400" s="47" t="s">
        <v>203</v>
      </c>
      <c r="D400" s="47" t="s">
        <v>42</v>
      </c>
      <c r="E400" s="46" t="s">
        <v>205</v>
      </c>
      <c r="F400" s="27" t="s">
        <v>171</v>
      </c>
      <c r="G400" s="45">
        <v>5.5849000000000002</v>
      </c>
      <c r="H400" s="19">
        <v>0.3</v>
      </c>
      <c r="I400" s="44">
        <v>36</v>
      </c>
      <c r="J400" s="43">
        <v>60.32</v>
      </c>
      <c r="K400" s="43">
        <v>14.23</v>
      </c>
      <c r="L400" s="43">
        <v>74.55</v>
      </c>
    </row>
    <row r="401" spans="2:12" ht="96" x14ac:dyDescent="0.3">
      <c r="B401" s="48" t="s">
        <v>164</v>
      </c>
      <c r="C401" s="47" t="s">
        <v>203</v>
      </c>
      <c r="D401" s="47" t="s">
        <v>42</v>
      </c>
      <c r="E401" s="46" t="s">
        <v>205</v>
      </c>
      <c r="F401" s="27" t="s">
        <v>171</v>
      </c>
      <c r="G401" s="45">
        <v>5.5849000000000002</v>
      </c>
      <c r="H401" s="19">
        <v>0.3</v>
      </c>
      <c r="I401" s="44">
        <v>37</v>
      </c>
      <c r="J401" s="43">
        <v>61.99</v>
      </c>
      <c r="K401" s="43">
        <v>14.63</v>
      </c>
      <c r="L401" s="43">
        <v>76.62</v>
      </c>
    </row>
    <row r="402" spans="2:12" ht="96" x14ac:dyDescent="0.3">
      <c r="B402" s="48" t="s">
        <v>166</v>
      </c>
      <c r="C402" s="47" t="s">
        <v>203</v>
      </c>
      <c r="D402" s="47" t="s">
        <v>42</v>
      </c>
      <c r="E402" s="46" t="s">
        <v>205</v>
      </c>
      <c r="F402" s="27" t="s">
        <v>171</v>
      </c>
      <c r="G402" s="45">
        <v>5.5849000000000002</v>
      </c>
      <c r="H402" s="19">
        <v>0.3</v>
      </c>
      <c r="I402" s="44">
        <v>54</v>
      </c>
      <c r="J402" s="43">
        <v>90.48</v>
      </c>
      <c r="K402" s="43">
        <v>21.34</v>
      </c>
      <c r="L402" s="43">
        <v>111.82</v>
      </c>
    </row>
    <row r="403" spans="2:12" ht="96" x14ac:dyDescent="0.3">
      <c r="B403" s="48" t="s">
        <v>174</v>
      </c>
      <c r="C403" s="47" t="s">
        <v>203</v>
      </c>
      <c r="D403" s="47" t="s">
        <v>42</v>
      </c>
      <c r="E403" s="46" t="s">
        <v>205</v>
      </c>
      <c r="F403" s="27" t="s">
        <v>171</v>
      </c>
      <c r="G403" s="45">
        <v>5.5849000000000002</v>
      </c>
      <c r="H403" s="19">
        <v>0.3</v>
      </c>
      <c r="I403" s="44">
        <v>27</v>
      </c>
      <c r="J403" s="43">
        <v>45.24</v>
      </c>
      <c r="K403" s="43">
        <v>10.67</v>
      </c>
      <c r="L403" s="43">
        <v>55.91</v>
      </c>
    </row>
    <row r="404" spans="2:12" ht="96" x14ac:dyDescent="0.3">
      <c r="B404" s="48" t="s">
        <v>182</v>
      </c>
      <c r="C404" s="47" t="s">
        <v>203</v>
      </c>
      <c r="D404" s="47" t="s">
        <v>42</v>
      </c>
      <c r="E404" s="46" t="s">
        <v>205</v>
      </c>
      <c r="F404" s="27" t="s">
        <v>171</v>
      </c>
      <c r="G404" s="45">
        <v>5.5849000000000002</v>
      </c>
      <c r="H404" s="19">
        <v>0.3</v>
      </c>
      <c r="I404" s="44">
        <v>66</v>
      </c>
      <c r="J404" s="43">
        <v>110.58</v>
      </c>
      <c r="K404" s="43">
        <v>26.09</v>
      </c>
      <c r="L404" s="43">
        <v>136.66999999999999</v>
      </c>
    </row>
    <row r="405" spans="2:12" ht="96" x14ac:dyDescent="0.3">
      <c r="B405" s="48" t="s">
        <v>196</v>
      </c>
      <c r="C405" s="47" t="s">
        <v>203</v>
      </c>
      <c r="D405" s="47" t="s">
        <v>42</v>
      </c>
      <c r="E405" s="46" t="s">
        <v>205</v>
      </c>
      <c r="F405" s="27" t="s">
        <v>171</v>
      </c>
      <c r="G405" s="45">
        <v>5.0772000000000004</v>
      </c>
      <c r="H405" s="19">
        <v>0.3</v>
      </c>
      <c r="I405" s="44">
        <v>81</v>
      </c>
      <c r="J405" s="43">
        <v>123.38</v>
      </c>
      <c r="K405" s="43">
        <v>29.1</v>
      </c>
      <c r="L405" s="43">
        <v>152.47999999999999</v>
      </c>
    </row>
    <row r="406" spans="2:12" ht="96" x14ac:dyDescent="0.3">
      <c r="B406" s="48" t="s">
        <v>202</v>
      </c>
      <c r="C406" s="47" t="s">
        <v>203</v>
      </c>
      <c r="D406" s="47" t="s">
        <v>42</v>
      </c>
      <c r="E406" s="46" t="s">
        <v>205</v>
      </c>
      <c r="F406" s="27" t="s">
        <v>171</v>
      </c>
      <c r="G406" s="45">
        <v>5.0772000000000004</v>
      </c>
      <c r="H406" s="19">
        <v>0.38</v>
      </c>
      <c r="I406" s="44">
        <v>33</v>
      </c>
      <c r="J406" s="43">
        <v>63.97</v>
      </c>
      <c r="K406" s="43">
        <v>15.09</v>
      </c>
      <c r="L406" s="43">
        <v>79.06</v>
      </c>
    </row>
    <row r="407" spans="2:12" ht="96" x14ac:dyDescent="0.3">
      <c r="B407" s="48" t="s">
        <v>206</v>
      </c>
      <c r="C407" s="47" t="s">
        <v>203</v>
      </c>
      <c r="D407" s="47" t="s">
        <v>75</v>
      </c>
      <c r="E407" s="46" t="s">
        <v>205</v>
      </c>
      <c r="F407" s="27" t="s">
        <v>171</v>
      </c>
      <c r="G407" s="45">
        <v>8.1242999999999999</v>
      </c>
      <c r="H407" s="19">
        <v>0.3</v>
      </c>
      <c r="I407" s="44">
        <v>64</v>
      </c>
      <c r="J407" s="43">
        <v>155.99</v>
      </c>
      <c r="K407" s="43">
        <v>36.799999999999997</v>
      </c>
      <c r="L407" s="43">
        <v>192.79</v>
      </c>
    </row>
    <row r="408" spans="2:12" ht="96" x14ac:dyDescent="0.3">
      <c r="B408" s="48" t="s">
        <v>207</v>
      </c>
      <c r="C408" s="47" t="s">
        <v>203</v>
      </c>
      <c r="D408" s="47" t="s">
        <v>208</v>
      </c>
      <c r="E408" s="46" t="s">
        <v>205</v>
      </c>
      <c r="F408" s="27" t="s">
        <v>171</v>
      </c>
      <c r="G408" s="45">
        <v>6.1821999999999999</v>
      </c>
      <c r="H408" s="19">
        <v>0.3</v>
      </c>
      <c r="I408" s="44">
        <v>114</v>
      </c>
      <c r="J408" s="43">
        <v>211.43</v>
      </c>
      <c r="K408" s="43">
        <v>46.38</v>
      </c>
      <c r="L408" s="43">
        <v>257.81</v>
      </c>
    </row>
    <row r="409" spans="2:12" ht="96" x14ac:dyDescent="0.3">
      <c r="B409" s="48" t="s">
        <v>209</v>
      </c>
      <c r="C409" s="47" t="s">
        <v>203</v>
      </c>
      <c r="D409" s="47" t="s">
        <v>208</v>
      </c>
      <c r="E409" s="46" t="s">
        <v>205</v>
      </c>
      <c r="F409" s="27" t="s">
        <v>171</v>
      </c>
      <c r="G409" s="45">
        <v>5.7938999999999998</v>
      </c>
      <c r="H409" s="19">
        <v>0.3</v>
      </c>
      <c r="I409" s="44">
        <v>102</v>
      </c>
      <c r="J409" s="43">
        <v>177.29</v>
      </c>
      <c r="K409" s="43">
        <v>38.89</v>
      </c>
      <c r="L409" s="43">
        <v>216.18</v>
      </c>
    </row>
    <row r="410" spans="2:12" ht="96" x14ac:dyDescent="0.3">
      <c r="B410" s="48" t="s">
        <v>210</v>
      </c>
      <c r="C410" s="47" t="s">
        <v>203</v>
      </c>
      <c r="D410" s="47" t="s">
        <v>211</v>
      </c>
      <c r="E410" s="46" t="s">
        <v>205</v>
      </c>
      <c r="F410" s="50">
        <v>885</v>
      </c>
      <c r="G410" s="45"/>
      <c r="H410" s="19">
        <v>0.22</v>
      </c>
      <c r="I410" s="44">
        <v>120</v>
      </c>
      <c r="J410" s="43">
        <v>190.78</v>
      </c>
      <c r="K410" s="43">
        <v>41.86</v>
      </c>
      <c r="L410" s="43">
        <v>232.64</v>
      </c>
    </row>
    <row r="411" spans="2:12" ht="96" x14ac:dyDescent="0.3">
      <c r="B411" s="48" t="s">
        <v>212</v>
      </c>
      <c r="C411" s="47" t="s">
        <v>203</v>
      </c>
      <c r="D411" s="47" t="s">
        <v>208</v>
      </c>
      <c r="E411" s="46" t="s">
        <v>205</v>
      </c>
      <c r="F411" s="27" t="s">
        <v>171</v>
      </c>
      <c r="G411" s="45">
        <v>5.4653999999999998</v>
      </c>
      <c r="H411" s="19">
        <v>0.3</v>
      </c>
      <c r="I411" s="44">
        <v>112</v>
      </c>
      <c r="J411" s="43">
        <v>183.64</v>
      </c>
      <c r="K411" s="43">
        <v>43.32</v>
      </c>
      <c r="L411" s="43">
        <v>226.96</v>
      </c>
    </row>
    <row r="412" spans="2:12" ht="96" x14ac:dyDescent="0.3">
      <c r="B412" s="48" t="s">
        <v>213</v>
      </c>
      <c r="C412" s="47" t="s">
        <v>203</v>
      </c>
      <c r="D412" s="47" t="s">
        <v>208</v>
      </c>
      <c r="E412" s="46" t="s">
        <v>205</v>
      </c>
      <c r="F412" s="27" t="s">
        <v>171</v>
      </c>
      <c r="G412" s="45">
        <v>5.5549999999999997</v>
      </c>
      <c r="H412" s="19">
        <v>0.3</v>
      </c>
      <c r="I412" s="44">
        <v>90</v>
      </c>
      <c r="J412" s="43">
        <v>149.99</v>
      </c>
      <c r="K412" s="43">
        <v>35.380000000000003</v>
      </c>
      <c r="L412" s="43">
        <v>185.37</v>
      </c>
    </row>
    <row r="413" spans="2:12" ht="96" x14ac:dyDescent="0.3">
      <c r="B413" s="48" t="s">
        <v>214</v>
      </c>
      <c r="C413" s="47" t="s">
        <v>203</v>
      </c>
      <c r="D413" s="47" t="s">
        <v>208</v>
      </c>
      <c r="E413" s="46" t="s">
        <v>205</v>
      </c>
      <c r="F413" s="27" t="s">
        <v>171</v>
      </c>
      <c r="G413" s="45">
        <v>5.7938999999999998</v>
      </c>
      <c r="H413" s="19">
        <v>0.3</v>
      </c>
      <c r="I413" s="44">
        <v>88</v>
      </c>
      <c r="J413" s="43">
        <v>152.96</v>
      </c>
      <c r="K413" s="43">
        <v>33.56</v>
      </c>
      <c r="L413" s="43">
        <v>186.52</v>
      </c>
    </row>
    <row r="414" spans="2:12" ht="96" x14ac:dyDescent="0.3">
      <c r="B414" s="48" t="s">
        <v>215</v>
      </c>
      <c r="C414" s="47" t="s">
        <v>203</v>
      </c>
      <c r="D414" s="47" t="s">
        <v>208</v>
      </c>
      <c r="E414" s="46" t="s">
        <v>205</v>
      </c>
      <c r="F414" s="50">
        <v>930</v>
      </c>
      <c r="G414" s="45"/>
      <c r="H414" s="19">
        <v>0.22</v>
      </c>
      <c r="I414" s="44">
        <v>120</v>
      </c>
      <c r="J414" s="43">
        <v>200.48</v>
      </c>
      <c r="K414" s="43">
        <v>47.29</v>
      </c>
      <c r="L414" s="43">
        <v>247.77</v>
      </c>
    </row>
    <row r="415" spans="2:12" ht="96" x14ac:dyDescent="0.3">
      <c r="B415" s="48" t="s">
        <v>216</v>
      </c>
      <c r="C415" s="47" t="s">
        <v>203</v>
      </c>
      <c r="D415" s="47" t="s">
        <v>42</v>
      </c>
      <c r="E415" s="46" t="s">
        <v>205</v>
      </c>
      <c r="F415" s="27" t="s">
        <v>171</v>
      </c>
      <c r="G415" s="45">
        <v>5.5849000000000002</v>
      </c>
      <c r="H415" s="19">
        <v>0.3</v>
      </c>
      <c r="I415" s="44">
        <v>32</v>
      </c>
      <c r="J415" s="43">
        <v>60.32</v>
      </c>
      <c r="K415" s="43">
        <v>14.23</v>
      </c>
      <c r="L415" s="43">
        <v>74.55</v>
      </c>
    </row>
    <row r="416" spans="2:12" ht="96" x14ac:dyDescent="0.3">
      <c r="B416" s="48" t="s">
        <v>217</v>
      </c>
      <c r="C416" s="47" t="s">
        <v>203</v>
      </c>
      <c r="D416" s="47" t="s">
        <v>208</v>
      </c>
      <c r="E416" s="46" t="s">
        <v>205</v>
      </c>
      <c r="F416" s="27" t="s">
        <v>171</v>
      </c>
      <c r="G416" s="45">
        <v>6.1821999999999999</v>
      </c>
      <c r="H416" s="19">
        <v>0.3</v>
      </c>
      <c r="I416" s="44">
        <v>19</v>
      </c>
      <c r="J416" s="43">
        <v>35.24</v>
      </c>
      <c r="K416" s="43">
        <v>8.31</v>
      </c>
      <c r="L416" s="43">
        <v>43.55</v>
      </c>
    </row>
    <row r="417" spans="1:12" ht="96" x14ac:dyDescent="0.3">
      <c r="B417" s="48" t="s">
        <v>218</v>
      </c>
      <c r="C417" s="47" t="s">
        <v>203</v>
      </c>
      <c r="D417" s="47" t="s">
        <v>42</v>
      </c>
      <c r="E417" s="46" t="s">
        <v>205</v>
      </c>
      <c r="F417" s="27" t="s">
        <v>171</v>
      </c>
      <c r="G417" s="45">
        <v>5.0772000000000004</v>
      </c>
      <c r="H417" s="19">
        <v>0.3</v>
      </c>
      <c r="I417" s="49">
        <v>127</v>
      </c>
      <c r="J417" s="43">
        <v>193.44</v>
      </c>
      <c r="K417" s="43">
        <v>45.63</v>
      </c>
      <c r="L417" s="43">
        <v>239.07</v>
      </c>
    </row>
    <row r="418" spans="1:12" ht="96" x14ac:dyDescent="0.3">
      <c r="B418" s="48" t="s">
        <v>219</v>
      </c>
      <c r="C418" s="47" t="s">
        <v>203</v>
      </c>
      <c r="D418" s="47" t="s">
        <v>42</v>
      </c>
      <c r="E418" s="46" t="s">
        <v>205</v>
      </c>
      <c r="F418" s="27" t="s">
        <v>171</v>
      </c>
      <c r="G418" s="45">
        <v>5.0772000000000004</v>
      </c>
      <c r="H418" s="19">
        <v>0.3</v>
      </c>
      <c r="I418" s="44">
        <v>127</v>
      </c>
      <c r="J418" s="43">
        <v>193.44</v>
      </c>
      <c r="K418" s="43">
        <v>45.63</v>
      </c>
      <c r="L418" s="43">
        <v>239.07</v>
      </c>
    </row>
    <row r="419" spans="1:12" ht="139.19999999999999" customHeight="1" x14ac:dyDescent="0.3">
      <c r="B419" s="48" t="s">
        <v>220</v>
      </c>
      <c r="C419" s="47" t="s">
        <v>203</v>
      </c>
      <c r="D419" s="47" t="s">
        <v>208</v>
      </c>
      <c r="E419" s="46" t="s">
        <v>205</v>
      </c>
      <c r="F419" s="27" t="s">
        <v>171</v>
      </c>
      <c r="G419" s="45">
        <v>5.7938999999999998</v>
      </c>
      <c r="H419" s="19">
        <v>0.3</v>
      </c>
      <c r="I419" s="44">
        <v>16</v>
      </c>
      <c r="J419" s="43">
        <v>27.81</v>
      </c>
      <c r="K419" s="43">
        <v>6.1</v>
      </c>
      <c r="L419" s="43">
        <v>33.909999999999997</v>
      </c>
    </row>
    <row r="420" spans="1:12" ht="139.80000000000001" customHeight="1" x14ac:dyDescent="0.3">
      <c r="B420" s="48" t="s">
        <v>221</v>
      </c>
      <c r="C420" s="47" t="s">
        <v>203</v>
      </c>
      <c r="D420" s="47" t="s">
        <v>42</v>
      </c>
      <c r="E420" s="46" t="s">
        <v>205</v>
      </c>
      <c r="F420" s="27" t="s">
        <v>171</v>
      </c>
      <c r="G420" s="45">
        <v>5.0772000000000004</v>
      </c>
      <c r="H420" s="19">
        <v>0.3</v>
      </c>
      <c r="I420" s="44">
        <v>127</v>
      </c>
      <c r="J420" s="43">
        <v>193.44</v>
      </c>
      <c r="K420" s="43">
        <v>45.63</v>
      </c>
      <c r="L420" s="43">
        <v>239.07</v>
      </c>
    </row>
    <row r="421" spans="1:12" x14ac:dyDescent="0.3">
      <c r="C421" s="30" t="s">
        <v>11</v>
      </c>
      <c r="D421" s="29"/>
      <c r="E421" s="28"/>
      <c r="F421" s="27"/>
      <c r="G421" s="9"/>
      <c r="H421" s="9"/>
      <c r="I421" s="42">
        <f>SUM(I389:I420)</f>
        <v>2112</v>
      </c>
      <c r="J421" s="41">
        <f>SUM(J389:J420)</f>
        <v>3538.21</v>
      </c>
      <c r="K421" s="41">
        <f>SUM(K389:K420)</f>
        <v>818.13999999999987</v>
      </c>
      <c r="L421" s="41">
        <f>ROUND(SUM(L389:L420),2)</f>
        <v>4356.3500000000004</v>
      </c>
    </row>
    <row r="422" spans="1:12" ht="72.599999999999994" customHeight="1" x14ac:dyDescent="0.3">
      <c r="B422" s="130" t="s">
        <v>222</v>
      </c>
      <c r="C422" s="130"/>
      <c r="D422" s="130"/>
      <c r="E422" s="130"/>
      <c r="F422" s="130"/>
      <c r="G422" s="130"/>
      <c r="H422" s="130"/>
      <c r="I422" s="130"/>
      <c r="J422" s="130"/>
      <c r="K422" s="130"/>
      <c r="L422" s="130"/>
    </row>
    <row r="423" spans="1:12" x14ac:dyDescent="0.3">
      <c r="A423" s="13" t="s">
        <v>206</v>
      </c>
      <c r="B423" s="131" t="s">
        <v>223</v>
      </c>
      <c r="C423" s="132"/>
      <c r="D423" s="132"/>
      <c r="E423" s="133"/>
      <c r="F423" s="40"/>
      <c r="G423" s="10"/>
      <c r="H423" s="10"/>
      <c r="I423" s="39"/>
      <c r="J423" s="38"/>
      <c r="K423" s="38"/>
      <c r="L423" s="38"/>
    </row>
    <row r="424" spans="1:12" ht="108.6" customHeight="1" x14ac:dyDescent="0.3">
      <c r="B424" s="32">
        <v>1</v>
      </c>
      <c r="C424" s="34" t="s">
        <v>224</v>
      </c>
      <c r="D424" s="29" t="s">
        <v>8</v>
      </c>
      <c r="E424" s="33" t="s">
        <v>225</v>
      </c>
      <c r="F424" s="27">
        <v>1282</v>
      </c>
      <c r="G424" s="9">
        <v>7.6574</v>
      </c>
      <c r="H424" s="9">
        <f t="shared" ref="H424:H455" si="63">G424*0.75</f>
        <v>5.7430500000000002</v>
      </c>
      <c r="I424" s="32">
        <v>52</v>
      </c>
      <c r="J424" s="14">
        <f>I424*H424</f>
        <v>298.6386</v>
      </c>
      <c r="K424" s="31">
        <f t="shared" ref="K424:K438" si="64">J424*23.59%</f>
        <v>70.448845739999996</v>
      </c>
      <c r="L424" s="31">
        <f>J424+K424</f>
        <v>369.08744574000002</v>
      </c>
    </row>
    <row r="425" spans="1:12" ht="110.4" customHeight="1" x14ac:dyDescent="0.3">
      <c r="B425" s="32">
        <v>2</v>
      </c>
      <c r="C425" s="34" t="s">
        <v>224</v>
      </c>
      <c r="D425" s="29" t="s">
        <v>8</v>
      </c>
      <c r="E425" s="33" t="s">
        <v>225</v>
      </c>
      <c r="F425" s="27">
        <v>1282</v>
      </c>
      <c r="G425" s="9">
        <v>7.6574</v>
      </c>
      <c r="H425" s="9">
        <f t="shared" si="63"/>
        <v>5.7430500000000002</v>
      </c>
      <c r="I425" s="37">
        <v>76.5</v>
      </c>
      <c r="J425" s="14">
        <f>I425*H425+0.01</f>
        <v>439.35332499999998</v>
      </c>
      <c r="K425" s="31">
        <f t="shared" si="64"/>
        <v>103.6434493675</v>
      </c>
      <c r="L425" s="31">
        <f>J425+K425-0.01</f>
        <v>542.98677436749995</v>
      </c>
    </row>
    <row r="426" spans="1:12" ht="110.4" customHeight="1" x14ac:dyDescent="0.3">
      <c r="B426" s="32">
        <v>3</v>
      </c>
      <c r="C426" s="34" t="s">
        <v>224</v>
      </c>
      <c r="D426" s="29" t="s">
        <v>8</v>
      </c>
      <c r="E426" s="33" t="s">
        <v>225</v>
      </c>
      <c r="F426" s="27">
        <v>1282</v>
      </c>
      <c r="G426" s="9">
        <v>7.6574</v>
      </c>
      <c r="H426" s="9">
        <f t="shared" si="63"/>
        <v>5.7430500000000002</v>
      </c>
      <c r="I426" s="32">
        <v>46</v>
      </c>
      <c r="J426" s="14">
        <f t="shared" ref="J426:J444" si="65">I426*H426</f>
        <v>264.18029999999999</v>
      </c>
      <c r="K426" s="31">
        <f t="shared" si="64"/>
        <v>62.320132769999994</v>
      </c>
      <c r="L426" s="31">
        <f>J426+K426</f>
        <v>326.50043276999997</v>
      </c>
    </row>
    <row r="427" spans="1:12" ht="108.6" customHeight="1" x14ac:dyDescent="0.3">
      <c r="B427" s="32">
        <v>4</v>
      </c>
      <c r="C427" s="34" t="s">
        <v>224</v>
      </c>
      <c r="D427" s="29" t="s">
        <v>8</v>
      </c>
      <c r="E427" s="33" t="s">
        <v>225</v>
      </c>
      <c r="F427" s="27">
        <v>1282</v>
      </c>
      <c r="G427" s="9">
        <v>7.6574</v>
      </c>
      <c r="H427" s="9">
        <f t="shared" si="63"/>
        <v>5.7430500000000002</v>
      </c>
      <c r="I427" s="36">
        <v>45.5</v>
      </c>
      <c r="J427" s="14">
        <f t="shared" si="65"/>
        <v>261.30877500000003</v>
      </c>
      <c r="K427" s="31">
        <f t="shared" si="64"/>
        <v>61.642740022500007</v>
      </c>
      <c r="L427" s="31">
        <f>J427+K427</f>
        <v>322.95151502250002</v>
      </c>
    </row>
    <row r="428" spans="1:12" ht="60" x14ac:dyDescent="0.3">
      <c r="B428" s="32">
        <v>5</v>
      </c>
      <c r="C428" s="34" t="s">
        <v>224</v>
      </c>
      <c r="D428" s="29" t="s">
        <v>226</v>
      </c>
      <c r="E428" s="33" t="s">
        <v>227</v>
      </c>
      <c r="F428" s="27">
        <v>1282</v>
      </c>
      <c r="G428" s="9">
        <v>7.6574</v>
      </c>
      <c r="H428" s="9">
        <f t="shared" si="63"/>
        <v>5.7430500000000002</v>
      </c>
      <c r="I428" s="32">
        <v>2</v>
      </c>
      <c r="J428" s="14">
        <f t="shared" si="65"/>
        <v>11.4861</v>
      </c>
      <c r="K428" s="31">
        <f t="shared" si="64"/>
        <v>2.70957099</v>
      </c>
      <c r="L428" s="31">
        <f>J428+K428</f>
        <v>14.19567099</v>
      </c>
    </row>
    <row r="429" spans="1:12" ht="109.8" customHeight="1" x14ac:dyDescent="0.3">
      <c r="B429" s="32">
        <v>6</v>
      </c>
      <c r="C429" s="34" t="s">
        <v>224</v>
      </c>
      <c r="D429" s="29" t="s">
        <v>228</v>
      </c>
      <c r="E429" s="33" t="s">
        <v>225</v>
      </c>
      <c r="F429" s="27">
        <v>1140</v>
      </c>
      <c r="G429" s="9">
        <v>6.8091999999999997</v>
      </c>
      <c r="H429" s="9">
        <f t="shared" si="63"/>
        <v>5.1068999999999996</v>
      </c>
      <c r="I429" s="32">
        <v>60</v>
      </c>
      <c r="J429" s="14">
        <f t="shared" si="65"/>
        <v>306.41399999999999</v>
      </c>
      <c r="K429" s="31">
        <f t="shared" si="64"/>
        <v>72.283062599999994</v>
      </c>
      <c r="L429" s="31">
        <f>J429+K429-0.01</f>
        <v>378.68706259999999</v>
      </c>
    </row>
    <row r="430" spans="1:12" ht="111" customHeight="1" x14ac:dyDescent="0.3">
      <c r="B430" s="32">
        <v>7</v>
      </c>
      <c r="C430" s="34" t="s">
        <v>224</v>
      </c>
      <c r="D430" s="29" t="s">
        <v>228</v>
      </c>
      <c r="E430" s="33" t="s">
        <v>225</v>
      </c>
      <c r="F430" s="27">
        <v>1140</v>
      </c>
      <c r="G430" s="9">
        <v>6.8091999999999997</v>
      </c>
      <c r="H430" s="9">
        <f t="shared" si="63"/>
        <v>5.1068999999999996</v>
      </c>
      <c r="I430" s="36">
        <v>62.5</v>
      </c>
      <c r="J430" s="14">
        <f t="shared" si="65"/>
        <v>319.18124999999998</v>
      </c>
      <c r="K430" s="31">
        <f t="shared" si="64"/>
        <v>75.294856874999994</v>
      </c>
      <c r="L430" s="31">
        <f>J430+K430-0.01</f>
        <v>394.46610687499998</v>
      </c>
    </row>
    <row r="431" spans="1:12" ht="109.8" customHeight="1" x14ac:dyDescent="0.3">
      <c r="B431" s="32">
        <v>8</v>
      </c>
      <c r="C431" s="34" t="s">
        <v>224</v>
      </c>
      <c r="D431" s="29" t="s">
        <v>228</v>
      </c>
      <c r="E431" s="33" t="s">
        <v>225</v>
      </c>
      <c r="F431" s="27">
        <v>1140</v>
      </c>
      <c r="G431" s="9">
        <v>6.8091999999999997</v>
      </c>
      <c r="H431" s="9">
        <f t="shared" si="63"/>
        <v>5.1068999999999996</v>
      </c>
      <c r="I431" s="36">
        <v>52.5</v>
      </c>
      <c r="J431" s="14">
        <f t="shared" si="65"/>
        <v>268.11224999999996</v>
      </c>
      <c r="K431" s="31">
        <f t="shared" si="64"/>
        <v>63.247679774999988</v>
      </c>
      <c r="L431" s="31">
        <f>J431+K431</f>
        <v>331.35992977499996</v>
      </c>
    </row>
    <row r="432" spans="1:12" ht="109.8" customHeight="1" x14ac:dyDescent="0.3">
      <c r="B432" s="32">
        <v>9</v>
      </c>
      <c r="C432" s="34" t="s">
        <v>224</v>
      </c>
      <c r="D432" s="29" t="s">
        <v>228</v>
      </c>
      <c r="E432" s="33" t="s">
        <v>225</v>
      </c>
      <c r="F432" s="27">
        <v>1140</v>
      </c>
      <c r="G432" s="9">
        <v>6.8091999999999997</v>
      </c>
      <c r="H432" s="9">
        <f t="shared" si="63"/>
        <v>5.1068999999999996</v>
      </c>
      <c r="I432" s="36">
        <v>44.5</v>
      </c>
      <c r="J432" s="14">
        <f t="shared" si="65"/>
        <v>227.25704999999999</v>
      </c>
      <c r="K432" s="31">
        <f t="shared" si="64"/>
        <v>53.609938094999997</v>
      </c>
      <c r="L432" s="31">
        <f>J432+K432</f>
        <v>280.86698809500001</v>
      </c>
    </row>
    <row r="433" spans="2:12" ht="108" x14ac:dyDescent="0.3">
      <c r="B433" s="32">
        <v>10</v>
      </c>
      <c r="C433" s="34" t="s">
        <v>224</v>
      </c>
      <c r="D433" s="29" t="s">
        <v>229</v>
      </c>
      <c r="E433" s="33" t="s">
        <v>230</v>
      </c>
      <c r="F433" s="27">
        <v>1073</v>
      </c>
      <c r="G433" s="9">
        <v>6.4089999999999998</v>
      </c>
      <c r="H433" s="9">
        <f t="shared" si="63"/>
        <v>4.8067500000000001</v>
      </c>
      <c r="I433" s="32">
        <v>37</v>
      </c>
      <c r="J433" s="14">
        <f t="shared" si="65"/>
        <v>177.84975</v>
      </c>
      <c r="K433" s="31">
        <f t="shared" si="64"/>
        <v>41.954756025000002</v>
      </c>
      <c r="L433" s="31">
        <f>J433+K433</f>
        <v>219.80450602499999</v>
      </c>
    </row>
    <row r="434" spans="2:12" ht="108" x14ac:dyDescent="0.3">
      <c r="B434" s="32">
        <v>11</v>
      </c>
      <c r="C434" s="34" t="s">
        <v>224</v>
      </c>
      <c r="D434" s="29" t="s">
        <v>229</v>
      </c>
      <c r="E434" s="33" t="s">
        <v>230</v>
      </c>
      <c r="F434" s="27">
        <v>1073</v>
      </c>
      <c r="G434" s="9">
        <v>6.4089999999999998</v>
      </c>
      <c r="H434" s="9">
        <f t="shared" si="63"/>
        <v>4.8067500000000001</v>
      </c>
      <c r="I434" s="32">
        <v>15</v>
      </c>
      <c r="J434" s="14">
        <f t="shared" si="65"/>
        <v>72.101250000000007</v>
      </c>
      <c r="K434" s="31">
        <f t="shared" si="64"/>
        <v>17.008684875</v>
      </c>
      <c r="L434" s="31">
        <f>J434+K434</f>
        <v>89.109934875000008</v>
      </c>
    </row>
    <row r="435" spans="2:12" ht="108" x14ac:dyDescent="0.3">
      <c r="B435" s="32">
        <v>12</v>
      </c>
      <c r="C435" s="34" t="s">
        <v>224</v>
      </c>
      <c r="D435" s="29" t="s">
        <v>229</v>
      </c>
      <c r="E435" s="33" t="s">
        <v>230</v>
      </c>
      <c r="F435" s="27">
        <v>1073</v>
      </c>
      <c r="G435" s="9">
        <v>6.4089999999999998</v>
      </c>
      <c r="H435" s="9">
        <f t="shared" si="63"/>
        <v>4.8067500000000001</v>
      </c>
      <c r="I435" s="32">
        <v>36.5</v>
      </c>
      <c r="J435" s="14">
        <f t="shared" si="65"/>
        <v>175.44637499999999</v>
      </c>
      <c r="K435" s="31">
        <f t="shared" si="64"/>
        <v>41.387799862499996</v>
      </c>
      <c r="L435" s="31">
        <f>J435+K435+0.01</f>
        <v>216.84417486249998</v>
      </c>
    </row>
    <row r="436" spans="2:12" ht="108" x14ac:dyDescent="0.3">
      <c r="B436" s="32">
        <v>13</v>
      </c>
      <c r="C436" s="34" t="s">
        <v>224</v>
      </c>
      <c r="D436" s="29" t="s">
        <v>229</v>
      </c>
      <c r="E436" s="33" t="s">
        <v>230</v>
      </c>
      <c r="F436" s="27">
        <v>1153</v>
      </c>
      <c r="G436" s="9">
        <v>6.8868999999999998</v>
      </c>
      <c r="H436" s="9">
        <f t="shared" si="63"/>
        <v>5.1651749999999996</v>
      </c>
      <c r="I436" s="32">
        <v>39</v>
      </c>
      <c r="J436" s="14">
        <f t="shared" si="65"/>
        <v>201.44182499999999</v>
      </c>
      <c r="K436" s="31">
        <f t="shared" si="64"/>
        <v>47.520126517499996</v>
      </c>
      <c r="L436" s="31">
        <f t="shared" ref="L436:L447" si="66">J436+K436</f>
        <v>248.96195151749998</v>
      </c>
    </row>
    <row r="437" spans="2:12" ht="108" x14ac:dyDescent="0.3">
      <c r="B437" s="32">
        <v>14</v>
      </c>
      <c r="C437" s="34" t="s">
        <v>224</v>
      </c>
      <c r="D437" s="29" t="s">
        <v>229</v>
      </c>
      <c r="E437" s="33" t="s">
        <v>230</v>
      </c>
      <c r="F437" s="27">
        <v>1073</v>
      </c>
      <c r="G437" s="9">
        <v>6.4089999999999998</v>
      </c>
      <c r="H437" s="9">
        <f t="shared" si="63"/>
        <v>4.8067500000000001</v>
      </c>
      <c r="I437" s="32">
        <v>24.5</v>
      </c>
      <c r="J437" s="14">
        <f t="shared" si="65"/>
        <v>117.76537500000001</v>
      </c>
      <c r="K437" s="31">
        <f t="shared" si="64"/>
        <v>27.780851962500002</v>
      </c>
      <c r="L437" s="31">
        <f t="shared" si="66"/>
        <v>145.54622696250001</v>
      </c>
    </row>
    <row r="438" spans="2:12" ht="108" x14ac:dyDescent="0.3">
      <c r="B438" s="32">
        <v>15</v>
      </c>
      <c r="C438" s="34" t="s">
        <v>224</v>
      </c>
      <c r="D438" s="29" t="s">
        <v>229</v>
      </c>
      <c r="E438" s="33" t="s">
        <v>230</v>
      </c>
      <c r="F438" s="27">
        <v>1073</v>
      </c>
      <c r="G438" s="9">
        <v>6.4089999999999998</v>
      </c>
      <c r="H438" s="9">
        <f t="shared" si="63"/>
        <v>4.8067500000000001</v>
      </c>
      <c r="I438" s="32">
        <v>15</v>
      </c>
      <c r="J438" s="14">
        <f t="shared" si="65"/>
        <v>72.101250000000007</v>
      </c>
      <c r="K438" s="31">
        <f t="shared" si="64"/>
        <v>17.008684875</v>
      </c>
      <c r="L438" s="31">
        <f t="shared" si="66"/>
        <v>89.109934875000008</v>
      </c>
    </row>
    <row r="439" spans="2:12" ht="108" x14ac:dyDescent="0.3">
      <c r="B439" s="32">
        <v>16</v>
      </c>
      <c r="C439" s="34" t="s">
        <v>224</v>
      </c>
      <c r="D439" s="29" t="s">
        <v>9</v>
      </c>
      <c r="E439" s="33" t="s">
        <v>230</v>
      </c>
      <c r="F439" s="27">
        <v>924</v>
      </c>
      <c r="G439" s="9">
        <v>5.5190999999999999</v>
      </c>
      <c r="H439" s="9">
        <f t="shared" si="63"/>
        <v>4.1393249999999995</v>
      </c>
      <c r="I439" s="32">
        <v>32.5</v>
      </c>
      <c r="J439" s="14">
        <f t="shared" si="65"/>
        <v>134.52806249999998</v>
      </c>
      <c r="K439" s="31">
        <f>J439*20.77%</f>
        <v>27.941478581249996</v>
      </c>
      <c r="L439" s="31">
        <f t="shared" si="66"/>
        <v>162.46954108124999</v>
      </c>
    </row>
    <row r="440" spans="2:12" ht="108" x14ac:dyDescent="0.3">
      <c r="B440" s="32">
        <v>17</v>
      </c>
      <c r="C440" s="34" t="s">
        <v>224</v>
      </c>
      <c r="D440" s="29" t="s">
        <v>9</v>
      </c>
      <c r="E440" s="33" t="s">
        <v>230</v>
      </c>
      <c r="F440" s="27">
        <v>924</v>
      </c>
      <c r="G440" s="9">
        <v>5.5190999999999999</v>
      </c>
      <c r="H440" s="9">
        <f t="shared" si="63"/>
        <v>4.1393249999999995</v>
      </c>
      <c r="I440" s="32">
        <v>33</v>
      </c>
      <c r="J440" s="14">
        <f t="shared" si="65"/>
        <v>136.59772499999997</v>
      </c>
      <c r="K440" s="31">
        <f t="shared" ref="K440:K456" si="67">J440*23.59%</f>
        <v>32.223403327499994</v>
      </c>
      <c r="L440" s="31">
        <f t="shared" si="66"/>
        <v>168.82112832749996</v>
      </c>
    </row>
    <row r="441" spans="2:12" ht="108" x14ac:dyDescent="0.3">
      <c r="B441" s="32">
        <v>18</v>
      </c>
      <c r="C441" s="34" t="s">
        <v>224</v>
      </c>
      <c r="D441" s="29" t="s">
        <v>9</v>
      </c>
      <c r="E441" s="33" t="s">
        <v>230</v>
      </c>
      <c r="F441" s="27">
        <v>924</v>
      </c>
      <c r="G441" s="9">
        <v>5.5190999999999999</v>
      </c>
      <c r="H441" s="9">
        <f t="shared" si="63"/>
        <v>4.1393249999999995</v>
      </c>
      <c r="I441" s="32">
        <v>29.5</v>
      </c>
      <c r="J441" s="14">
        <f t="shared" si="65"/>
        <v>122.11008749999999</v>
      </c>
      <c r="K441" s="31">
        <f t="shared" si="67"/>
        <v>28.805769641249999</v>
      </c>
      <c r="L441" s="31">
        <f t="shared" si="66"/>
        <v>150.91585714125</v>
      </c>
    </row>
    <row r="442" spans="2:12" ht="108" x14ac:dyDescent="0.3">
      <c r="B442" s="32">
        <v>19</v>
      </c>
      <c r="C442" s="34" t="s">
        <v>224</v>
      </c>
      <c r="D442" s="29" t="s">
        <v>9</v>
      </c>
      <c r="E442" s="33" t="s">
        <v>230</v>
      </c>
      <c r="F442" s="27">
        <v>924</v>
      </c>
      <c r="G442" s="9">
        <v>5.5190999999999999</v>
      </c>
      <c r="H442" s="9">
        <f t="shared" si="63"/>
        <v>4.1393249999999995</v>
      </c>
      <c r="I442" s="32">
        <v>31</v>
      </c>
      <c r="J442" s="14">
        <f t="shared" si="65"/>
        <v>128.319075</v>
      </c>
      <c r="K442" s="31">
        <f t="shared" si="67"/>
        <v>30.270469792499998</v>
      </c>
      <c r="L442" s="31">
        <f t="shared" si="66"/>
        <v>158.58954479249999</v>
      </c>
    </row>
    <row r="443" spans="2:12" ht="108" x14ac:dyDescent="0.3">
      <c r="B443" s="32">
        <v>20</v>
      </c>
      <c r="C443" s="34" t="s">
        <v>224</v>
      </c>
      <c r="D443" s="29" t="s">
        <v>229</v>
      </c>
      <c r="E443" s="33" t="s">
        <v>230</v>
      </c>
      <c r="F443" s="27">
        <v>1153</v>
      </c>
      <c r="G443" s="9">
        <v>6.8868999999999998</v>
      </c>
      <c r="H443" s="9">
        <f t="shared" si="63"/>
        <v>5.1651749999999996</v>
      </c>
      <c r="I443" s="32">
        <v>40.5</v>
      </c>
      <c r="J443" s="14">
        <f t="shared" si="65"/>
        <v>209.18958749999999</v>
      </c>
      <c r="K443" s="31">
        <f t="shared" si="67"/>
        <v>49.347823691249999</v>
      </c>
      <c r="L443" s="31">
        <f t="shared" si="66"/>
        <v>258.53741119124999</v>
      </c>
    </row>
    <row r="444" spans="2:12" ht="108" x14ac:dyDescent="0.3">
      <c r="B444" s="32">
        <v>21</v>
      </c>
      <c r="C444" s="34" t="s">
        <v>224</v>
      </c>
      <c r="D444" s="29" t="s">
        <v>229</v>
      </c>
      <c r="E444" s="33" t="s">
        <v>230</v>
      </c>
      <c r="F444" s="27">
        <v>1073</v>
      </c>
      <c r="G444" s="9">
        <v>6.4089999999999998</v>
      </c>
      <c r="H444" s="9">
        <f t="shared" si="63"/>
        <v>4.8067500000000001</v>
      </c>
      <c r="I444" s="32">
        <v>38</v>
      </c>
      <c r="J444" s="14">
        <f t="shared" si="65"/>
        <v>182.65649999999999</v>
      </c>
      <c r="K444" s="31">
        <f t="shared" si="67"/>
        <v>43.088668349999999</v>
      </c>
      <c r="L444" s="31">
        <f t="shared" si="66"/>
        <v>225.74516835</v>
      </c>
    </row>
    <row r="445" spans="2:12" ht="108" x14ac:dyDescent="0.3">
      <c r="B445" s="32">
        <v>22</v>
      </c>
      <c r="C445" s="34" t="s">
        <v>224</v>
      </c>
      <c r="D445" s="29" t="s">
        <v>229</v>
      </c>
      <c r="E445" s="33" t="s">
        <v>230</v>
      </c>
      <c r="F445" s="27">
        <v>1073</v>
      </c>
      <c r="G445" s="9">
        <v>6.4089999999999998</v>
      </c>
      <c r="H445" s="9">
        <f t="shared" si="63"/>
        <v>4.8067500000000001</v>
      </c>
      <c r="I445" s="32">
        <v>18.5</v>
      </c>
      <c r="J445" s="14">
        <f>I445*H445+0.01</f>
        <v>88.934875000000005</v>
      </c>
      <c r="K445" s="31">
        <f t="shared" si="67"/>
        <v>20.979737012499999</v>
      </c>
      <c r="L445" s="31">
        <f t="shared" si="66"/>
        <v>109.9146120125</v>
      </c>
    </row>
    <row r="446" spans="2:12" ht="108" x14ac:dyDescent="0.3">
      <c r="B446" s="32">
        <v>23</v>
      </c>
      <c r="C446" s="34" t="s">
        <v>224</v>
      </c>
      <c r="D446" s="29" t="s">
        <v>229</v>
      </c>
      <c r="E446" s="33" t="s">
        <v>230</v>
      </c>
      <c r="F446" s="27">
        <v>1073</v>
      </c>
      <c r="G446" s="9">
        <v>6.4089999999999998</v>
      </c>
      <c r="H446" s="9">
        <f t="shared" si="63"/>
        <v>4.8067500000000001</v>
      </c>
      <c r="I446" s="32">
        <v>34.5</v>
      </c>
      <c r="J446" s="14">
        <f t="shared" ref="J446:J469" si="68">I446*H446</f>
        <v>165.832875</v>
      </c>
      <c r="K446" s="31">
        <f t="shared" si="67"/>
        <v>39.119975212500002</v>
      </c>
      <c r="L446" s="31">
        <f t="shared" si="66"/>
        <v>204.95285021250001</v>
      </c>
    </row>
    <row r="447" spans="2:12" ht="108" x14ac:dyDescent="0.3">
      <c r="B447" s="32">
        <v>24</v>
      </c>
      <c r="C447" s="34" t="s">
        <v>224</v>
      </c>
      <c r="D447" s="29" t="s">
        <v>229</v>
      </c>
      <c r="E447" s="33" t="s">
        <v>230</v>
      </c>
      <c r="F447" s="27">
        <v>1073</v>
      </c>
      <c r="G447" s="9">
        <v>6.4089999999999998</v>
      </c>
      <c r="H447" s="9">
        <f t="shared" si="63"/>
        <v>4.8067500000000001</v>
      </c>
      <c r="I447" s="32">
        <v>13</v>
      </c>
      <c r="J447" s="14">
        <f t="shared" si="68"/>
        <v>62.487749999999998</v>
      </c>
      <c r="K447" s="31">
        <f t="shared" si="67"/>
        <v>14.740860224999999</v>
      </c>
      <c r="L447" s="31">
        <f t="shared" si="66"/>
        <v>77.228610224999997</v>
      </c>
    </row>
    <row r="448" spans="2:12" ht="108" x14ac:dyDescent="0.3">
      <c r="B448" s="32">
        <v>25</v>
      </c>
      <c r="C448" s="34" t="s">
        <v>224</v>
      </c>
      <c r="D448" s="29" t="s">
        <v>229</v>
      </c>
      <c r="E448" s="33" t="s">
        <v>230</v>
      </c>
      <c r="F448" s="27">
        <v>1073</v>
      </c>
      <c r="G448" s="9">
        <v>6.4089999999999998</v>
      </c>
      <c r="H448" s="9">
        <f t="shared" si="63"/>
        <v>4.8067500000000001</v>
      </c>
      <c r="I448" s="32">
        <v>9.5</v>
      </c>
      <c r="J448" s="14">
        <f t="shared" si="68"/>
        <v>45.664124999999999</v>
      </c>
      <c r="K448" s="31">
        <f t="shared" si="67"/>
        <v>10.7721670875</v>
      </c>
      <c r="L448" s="31">
        <f>J448+K448-0.01</f>
        <v>56.426292087500002</v>
      </c>
    </row>
    <row r="449" spans="2:12" ht="108" x14ac:dyDescent="0.3">
      <c r="B449" s="32">
        <v>26</v>
      </c>
      <c r="C449" s="34" t="s">
        <v>224</v>
      </c>
      <c r="D449" s="29" t="s">
        <v>9</v>
      </c>
      <c r="E449" s="33" t="s">
        <v>230</v>
      </c>
      <c r="F449" s="27">
        <v>924</v>
      </c>
      <c r="G449" s="9">
        <v>5.5190999999999999</v>
      </c>
      <c r="H449" s="9">
        <f t="shared" si="63"/>
        <v>4.1393249999999995</v>
      </c>
      <c r="I449" s="32">
        <v>17.5</v>
      </c>
      <c r="J449" s="14">
        <f t="shared" si="68"/>
        <v>72.438187499999998</v>
      </c>
      <c r="K449" s="31">
        <f t="shared" si="67"/>
        <v>17.088168431250001</v>
      </c>
      <c r="L449" s="31">
        <f>J449+K449</f>
        <v>89.526355931249995</v>
      </c>
    </row>
    <row r="450" spans="2:12" ht="108" x14ac:dyDescent="0.3">
      <c r="B450" s="32">
        <v>27</v>
      </c>
      <c r="C450" s="34" t="s">
        <v>224</v>
      </c>
      <c r="D450" s="29" t="s">
        <v>9</v>
      </c>
      <c r="E450" s="33" t="s">
        <v>230</v>
      </c>
      <c r="F450" s="27">
        <v>924</v>
      </c>
      <c r="G450" s="9">
        <v>5.5190999999999999</v>
      </c>
      <c r="H450" s="9">
        <f t="shared" si="63"/>
        <v>4.1393249999999995</v>
      </c>
      <c r="I450" s="32">
        <v>34</v>
      </c>
      <c r="J450" s="14">
        <f t="shared" si="68"/>
        <v>140.73704999999998</v>
      </c>
      <c r="K450" s="31">
        <f t="shared" si="67"/>
        <v>33.199870094999994</v>
      </c>
      <c r="L450" s="31">
        <f>J450+K450</f>
        <v>173.93692009499998</v>
      </c>
    </row>
    <row r="451" spans="2:12" ht="108" x14ac:dyDescent="0.3">
      <c r="B451" s="32">
        <v>28</v>
      </c>
      <c r="C451" s="34" t="s">
        <v>224</v>
      </c>
      <c r="D451" s="29" t="s">
        <v>9</v>
      </c>
      <c r="E451" s="33" t="s">
        <v>230</v>
      </c>
      <c r="F451" s="27">
        <v>924</v>
      </c>
      <c r="G451" s="9">
        <v>5.5190999999999999</v>
      </c>
      <c r="H451" s="9">
        <f t="shared" si="63"/>
        <v>4.1393249999999995</v>
      </c>
      <c r="I451" s="32">
        <v>20</v>
      </c>
      <c r="J451" s="14">
        <f t="shared" si="68"/>
        <v>82.78649999999999</v>
      </c>
      <c r="K451" s="31">
        <f t="shared" si="67"/>
        <v>19.529335349999997</v>
      </c>
      <c r="L451" s="31">
        <f>J451+K451</f>
        <v>102.31583534999999</v>
      </c>
    </row>
    <row r="452" spans="2:12" ht="108" x14ac:dyDescent="0.3">
      <c r="B452" s="32">
        <v>29</v>
      </c>
      <c r="C452" s="34" t="s">
        <v>224</v>
      </c>
      <c r="D452" s="29" t="s">
        <v>9</v>
      </c>
      <c r="E452" s="33" t="s">
        <v>230</v>
      </c>
      <c r="F452" s="27">
        <v>924</v>
      </c>
      <c r="G452" s="9">
        <v>5.5190999999999999</v>
      </c>
      <c r="H452" s="9">
        <f t="shared" si="63"/>
        <v>4.1393249999999995</v>
      </c>
      <c r="I452" s="32">
        <v>7</v>
      </c>
      <c r="J452" s="14">
        <f t="shared" si="68"/>
        <v>28.975274999999996</v>
      </c>
      <c r="K452" s="31">
        <f t="shared" si="67"/>
        <v>6.8352673724999988</v>
      </c>
      <c r="L452" s="31">
        <f>J452+K452+0.01</f>
        <v>35.820542372499993</v>
      </c>
    </row>
    <row r="453" spans="2:12" ht="108" x14ac:dyDescent="0.3">
      <c r="B453" s="32">
        <v>30</v>
      </c>
      <c r="C453" s="34" t="s">
        <v>224</v>
      </c>
      <c r="D453" s="29" t="s">
        <v>9</v>
      </c>
      <c r="E453" s="33" t="s">
        <v>230</v>
      </c>
      <c r="F453" s="35">
        <v>740</v>
      </c>
      <c r="G453" s="9">
        <v>4.42</v>
      </c>
      <c r="H453" s="9">
        <f t="shared" si="63"/>
        <v>3.3149999999999999</v>
      </c>
      <c r="I453" s="32">
        <v>34</v>
      </c>
      <c r="J453" s="14">
        <f t="shared" si="68"/>
        <v>112.71</v>
      </c>
      <c r="K453" s="31">
        <f t="shared" si="67"/>
        <v>26.588289</v>
      </c>
      <c r="L453" s="31">
        <f>J453+K453</f>
        <v>139.29828899999998</v>
      </c>
    </row>
    <row r="454" spans="2:12" ht="108" x14ac:dyDescent="0.3">
      <c r="B454" s="32">
        <v>31</v>
      </c>
      <c r="C454" s="34" t="s">
        <v>224</v>
      </c>
      <c r="D454" s="29" t="s">
        <v>229</v>
      </c>
      <c r="E454" s="33" t="s">
        <v>230</v>
      </c>
      <c r="F454" s="27">
        <v>1073</v>
      </c>
      <c r="G454" s="9">
        <v>6.4089999999999998</v>
      </c>
      <c r="H454" s="9">
        <f t="shared" si="63"/>
        <v>4.8067500000000001</v>
      </c>
      <c r="I454" s="32">
        <v>21.5</v>
      </c>
      <c r="J454" s="14">
        <f t="shared" si="68"/>
        <v>103.345125</v>
      </c>
      <c r="K454" s="31">
        <f t="shared" si="67"/>
        <v>24.3791149875</v>
      </c>
      <c r="L454" s="31">
        <f>J454+K454+0.01</f>
        <v>127.7342399875</v>
      </c>
    </row>
    <row r="455" spans="2:12" ht="108" x14ac:dyDescent="0.3">
      <c r="B455" s="32">
        <v>32</v>
      </c>
      <c r="C455" s="34" t="s">
        <v>224</v>
      </c>
      <c r="D455" s="29" t="s">
        <v>229</v>
      </c>
      <c r="E455" s="33" t="s">
        <v>230</v>
      </c>
      <c r="F455" s="27">
        <v>1073</v>
      </c>
      <c r="G455" s="9">
        <v>6.4089999999999998</v>
      </c>
      <c r="H455" s="9">
        <f t="shared" si="63"/>
        <v>4.8067500000000001</v>
      </c>
      <c r="I455" s="32">
        <v>4.5</v>
      </c>
      <c r="J455" s="14">
        <f t="shared" si="68"/>
        <v>21.630375000000001</v>
      </c>
      <c r="K455" s="31">
        <f t="shared" si="67"/>
        <v>5.1026054625000006</v>
      </c>
      <c r="L455" s="31">
        <f t="shared" ref="L455:L460" si="69">J455+K455</f>
        <v>26.732980462500002</v>
      </c>
    </row>
    <row r="456" spans="2:12" ht="108" x14ac:dyDescent="0.3">
      <c r="B456" s="32">
        <v>33</v>
      </c>
      <c r="C456" s="34" t="s">
        <v>224</v>
      </c>
      <c r="D456" s="29" t="s">
        <v>229</v>
      </c>
      <c r="E456" s="33" t="s">
        <v>230</v>
      </c>
      <c r="F456" s="27">
        <v>1073</v>
      </c>
      <c r="G456" s="9">
        <v>6.4089999999999998</v>
      </c>
      <c r="H456" s="9">
        <f t="shared" ref="H456:H476" si="70">G456*0.75</f>
        <v>4.8067500000000001</v>
      </c>
      <c r="I456" s="32">
        <v>37</v>
      </c>
      <c r="J456" s="14">
        <f t="shared" si="68"/>
        <v>177.84975</v>
      </c>
      <c r="K456" s="31">
        <f t="shared" si="67"/>
        <v>41.954756025000002</v>
      </c>
      <c r="L456" s="31">
        <f t="shared" si="69"/>
        <v>219.80450602499999</v>
      </c>
    </row>
    <row r="457" spans="2:12" ht="108" x14ac:dyDescent="0.3">
      <c r="B457" s="32">
        <v>34</v>
      </c>
      <c r="C457" s="34" t="s">
        <v>224</v>
      </c>
      <c r="D457" s="29" t="s">
        <v>229</v>
      </c>
      <c r="E457" s="33" t="s">
        <v>230</v>
      </c>
      <c r="F457" s="27">
        <v>1073</v>
      </c>
      <c r="G457" s="9">
        <v>6.4089999999999998</v>
      </c>
      <c r="H457" s="9">
        <f t="shared" si="70"/>
        <v>4.8067500000000001</v>
      </c>
      <c r="I457" s="32">
        <v>30.5</v>
      </c>
      <c r="J457" s="14">
        <f t="shared" si="68"/>
        <v>146.605875</v>
      </c>
      <c r="K457" s="31">
        <f>J457*23.59%+0.01</f>
        <v>34.594325912499997</v>
      </c>
      <c r="L457" s="31">
        <f t="shared" si="69"/>
        <v>181.20020091250001</v>
      </c>
    </row>
    <row r="458" spans="2:12" ht="108" x14ac:dyDescent="0.3">
      <c r="B458" s="32">
        <v>35</v>
      </c>
      <c r="C458" s="34" t="s">
        <v>224</v>
      </c>
      <c r="D458" s="29" t="s">
        <v>229</v>
      </c>
      <c r="E458" s="33" t="s">
        <v>230</v>
      </c>
      <c r="F458" s="27">
        <v>1073</v>
      </c>
      <c r="G458" s="9">
        <v>6.4089999999999998</v>
      </c>
      <c r="H458" s="9">
        <f t="shared" si="70"/>
        <v>4.8067500000000001</v>
      </c>
      <c r="I458" s="32">
        <v>15</v>
      </c>
      <c r="J458" s="14">
        <f t="shared" si="68"/>
        <v>72.101250000000007</v>
      </c>
      <c r="K458" s="31">
        <f t="shared" ref="K458:K474" si="71">J458*23.59%</f>
        <v>17.008684875</v>
      </c>
      <c r="L458" s="31">
        <f t="shared" si="69"/>
        <v>89.109934875000008</v>
      </c>
    </row>
    <row r="459" spans="2:12" ht="108" x14ac:dyDescent="0.3">
      <c r="B459" s="32">
        <v>36</v>
      </c>
      <c r="C459" s="34" t="s">
        <v>224</v>
      </c>
      <c r="D459" s="29" t="s">
        <v>229</v>
      </c>
      <c r="E459" s="33" t="s">
        <v>230</v>
      </c>
      <c r="F459" s="27">
        <v>1073</v>
      </c>
      <c r="G459" s="9">
        <v>6.4089999999999998</v>
      </c>
      <c r="H459" s="9">
        <f t="shared" si="70"/>
        <v>4.8067500000000001</v>
      </c>
      <c r="I459" s="32">
        <v>22.5</v>
      </c>
      <c r="J459" s="14">
        <f t="shared" si="68"/>
        <v>108.151875</v>
      </c>
      <c r="K459" s="31">
        <f t="shared" si="71"/>
        <v>25.5130273125</v>
      </c>
      <c r="L459" s="31">
        <f t="shared" si="69"/>
        <v>133.6649023125</v>
      </c>
    </row>
    <row r="460" spans="2:12" ht="108" x14ac:dyDescent="0.3">
      <c r="B460" s="32">
        <v>37</v>
      </c>
      <c r="C460" s="34" t="s">
        <v>224</v>
      </c>
      <c r="D460" s="29" t="s">
        <v>229</v>
      </c>
      <c r="E460" s="33" t="s">
        <v>230</v>
      </c>
      <c r="F460" s="27">
        <v>1073</v>
      </c>
      <c r="G460" s="9">
        <v>6.4089999999999998</v>
      </c>
      <c r="H460" s="9">
        <f t="shared" si="70"/>
        <v>4.8067500000000001</v>
      </c>
      <c r="I460" s="32">
        <v>44.5</v>
      </c>
      <c r="J460" s="14">
        <f t="shared" si="68"/>
        <v>213.900375</v>
      </c>
      <c r="K460" s="31">
        <f t="shared" si="71"/>
        <v>50.459098462500002</v>
      </c>
      <c r="L460" s="31">
        <f t="shared" si="69"/>
        <v>264.35947346249998</v>
      </c>
    </row>
    <row r="461" spans="2:12" ht="108" x14ac:dyDescent="0.3">
      <c r="B461" s="32">
        <v>38</v>
      </c>
      <c r="C461" s="34" t="s">
        <v>224</v>
      </c>
      <c r="D461" s="29" t="s">
        <v>9</v>
      </c>
      <c r="E461" s="33" t="s">
        <v>230</v>
      </c>
      <c r="F461" s="27">
        <v>924</v>
      </c>
      <c r="G461" s="9">
        <v>5.5190999999999999</v>
      </c>
      <c r="H461" s="9">
        <f t="shared" si="70"/>
        <v>4.1393249999999995</v>
      </c>
      <c r="I461" s="32">
        <v>15.5</v>
      </c>
      <c r="J461" s="14">
        <f t="shared" si="68"/>
        <v>64.159537499999999</v>
      </c>
      <c r="K461" s="31">
        <f t="shared" si="71"/>
        <v>15.135234896249999</v>
      </c>
      <c r="L461" s="31">
        <f>J461+K461+0.01</f>
        <v>79.304772396250002</v>
      </c>
    </row>
    <row r="462" spans="2:12" ht="108" x14ac:dyDescent="0.3">
      <c r="B462" s="32">
        <v>39</v>
      </c>
      <c r="C462" s="34" t="s">
        <v>224</v>
      </c>
      <c r="D462" s="29" t="s">
        <v>9</v>
      </c>
      <c r="E462" s="33" t="s">
        <v>230</v>
      </c>
      <c r="F462" s="27">
        <v>924</v>
      </c>
      <c r="G462" s="9">
        <v>5.5190999999999999</v>
      </c>
      <c r="H462" s="9">
        <f t="shared" si="70"/>
        <v>4.1393249999999995</v>
      </c>
      <c r="I462" s="32">
        <v>23.5</v>
      </c>
      <c r="J462" s="14">
        <f t="shared" si="68"/>
        <v>97.274137499999995</v>
      </c>
      <c r="K462" s="31">
        <f t="shared" si="71"/>
        <v>22.94696903625</v>
      </c>
      <c r="L462" s="31">
        <f>J462+K462</f>
        <v>120.22110653624999</v>
      </c>
    </row>
    <row r="463" spans="2:12" ht="108" x14ac:dyDescent="0.3">
      <c r="B463" s="32">
        <v>40</v>
      </c>
      <c r="C463" s="34" t="s">
        <v>224</v>
      </c>
      <c r="D463" s="29" t="s">
        <v>9</v>
      </c>
      <c r="E463" s="33" t="s">
        <v>230</v>
      </c>
      <c r="F463" s="27">
        <v>924</v>
      </c>
      <c r="G463" s="9">
        <v>5.5190999999999999</v>
      </c>
      <c r="H463" s="9">
        <f t="shared" si="70"/>
        <v>4.1393249999999995</v>
      </c>
      <c r="I463" s="32">
        <v>23</v>
      </c>
      <c r="J463" s="14">
        <f t="shared" si="68"/>
        <v>95.204474999999988</v>
      </c>
      <c r="K463" s="31">
        <f t="shared" si="71"/>
        <v>22.458735652499996</v>
      </c>
      <c r="L463" s="31">
        <f>J463+K463</f>
        <v>117.66321065249998</v>
      </c>
    </row>
    <row r="464" spans="2:12" ht="108" x14ac:dyDescent="0.3">
      <c r="B464" s="32">
        <v>41</v>
      </c>
      <c r="C464" s="34" t="s">
        <v>224</v>
      </c>
      <c r="D464" s="29" t="s">
        <v>229</v>
      </c>
      <c r="E464" s="33" t="s">
        <v>230</v>
      </c>
      <c r="F464" s="27">
        <v>1073</v>
      </c>
      <c r="G464" s="9">
        <v>6.4089999999999998</v>
      </c>
      <c r="H464" s="9">
        <f t="shared" si="70"/>
        <v>4.8067500000000001</v>
      </c>
      <c r="I464" s="32">
        <v>22.5</v>
      </c>
      <c r="J464" s="14">
        <f t="shared" si="68"/>
        <v>108.151875</v>
      </c>
      <c r="K464" s="31">
        <f t="shared" si="71"/>
        <v>25.5130273125</v>
      </c>
      <c r="L464" s="31">
        <f>J464+K464</f>
        <v>133.6649023125</v>
      </c>
    </row>
    <row r="465" spans="2:12" ht="108" x14ac:dyDescent="0.3">
      <c r="B465" s="32">
        <v>42</v>
      </c>
      <c r="C465" s="34" t="s">
        <v>224</v>
      </c>
      <c r="D465" s="29" t="s">
        <v>229</v>
      </c>
      <c r="E465" s="33" t="s">
        <v>230</v>
      </c>
      <c r="F465" s="27">
        <v>1073</v>
      </c>
      <c r="G465" s="9">
        <v>6.4089999999999998</v>
      </c>
      <c r="H465" s="9">
        <f t="shared" si="70"/>
        <v>4.8067500000000001</v>
      </c>
      <c r="I465" s="32">
        <v>21</v>
      </c>
      <c r="J465" s="14">
        <f t="shared" si="68"/>
        <v>100.94175</v>
      </c>
      <c r="K465" s="31">
        <f t="shared" si="71"/>
        <v>23.812158825000001</v>
      </c>
      <c r="L465" s="31">
        <f>J465+K465</f>
        <v>124.753908825</v>
      </c>
    </row>
    <row r="466" spans="2:12" ht="108" x14ac:dyDescent="0.3">
      <c r="B466" s="32">
        <v>43</v>
      </c>
      <c r="C466" s="34" t="s">
        <v>224</v>
      </c>
      <c r="D466" s="29" t="s">
        <v>229</v>
      </c>
      <c r="E466" s="33" t="s">
        <v>230</v>
      </c>
      <c r="F466" s="27">
        <v>1073</v>
      </c>
      <c r="G466" s="9">
        <v>6.4089999999999998</v>
      </c>
      <c r="H466" s="9">
        <f t="shared" si="70"/>
        <v>4.8067500000000001</v>
      </c>
      <c r="I466" s="32">
        <v>24</v>
      </c>
      <c r="J466" s="14">
        <f t="shared" si="68"/>
        <v>115.36199999999999</v>
      </c>
      <c r="K466" s="31">
        <f t="shared" si="71"/>
        <v>27.2138958</v>
      </c>
      <c r="L466" s="31">
        <f>J466+K466-0.01</f>
        <v>142.56589579999999</v>
      </c>
    </row>
    <row r="467" spans="2:12" ht="108" x14ac:dyDescent="0.3">
      <c r="B467" s="32">
        <v>44</v>
      </c>
      <c r="C467" s="34" t="s">
        <v>224</v>
      </c>
      <c r="D467" s="29" t="s">
        <v>229</v>
      </c>
      <c r="E467" s="33" t="s">
        <v>230</v>
      </c>
      <c r="F467" s="27">
        <v>1153</v>
      </c>
      <c r="G467" s="9">
        <v>6.8868999999999998</v>
      </c>
      <c r="H467" s="9">
        <f t="shared" si="70"/>
        <v>5.1651749999999996</v>
      </c>
      <c r="I467" s="32">
        <v>13</v>
      </c>
      <c r="J467" s="14">
        <f t="shared" si="68"/>
        <v>67.147274999999993</v>
      </c>
      <c r="K467" s="31">
        <f t="shared" si="71"/>
        <v>15.840042172499999</v>
      </c>
      <c r="L467" s="31">
        <f>J467+K467</f>
        <v>82.987317172499985</v>
      </c>
    </row>
    <row r="468" spans="2:12" ht="108" x14ac:dyDescent="0.3">
      <c r="B468" s="32">
        <v>45</v>
      </c>
      <c r="C468" s="34" t="s">
        <v>224</v>
      </c>
      <c r="D468" s="29" t="s">
        <v>229</v>
      </c>
      <c r="E468" s="33" t="s">
        <v>230</v>
      </c>
      <c r="F468" s="27">
        <v>1073</v>
      </c>
      <c r="G468" s="9">
        <v>6.4089999999999998</v>
      </c>
      <c r="H468" s="9">
        <f t="shared" si="70"/>
        <v>4.8067500000000001</v>
      </c>
      <c r="I468" s="32">
        <v>13.5</v>
      </c>
      <c r="J468" s="14">
        <f t="shared" si="68"/>
        <v>64.891125000000002</v>
      </c>
      <c r="K468" s="31">
        <f t="shared" si="71"/>
        <v>15.307816387500001</v>
      </c>
      <c r="L468" s="31">
        <f>J468+K468</f>
        <v>80.1989413875</v>
      </c>
    </row>
    <row r="469" spans="2:12" ht="108" x14ac:dyDescent="0.3">
      <c r="B469" s="32">
        <v>46</v>
      </c>
      <c r="C469" s="34" t="s">
        <v>224</v>
      </c>
      <c r="D469" s="29" t="s">
        <v>229</v>
      </c>
      <c r="E469" s="33" t="s">
        <v>230</v>
      </c>
      <c r="F469" s="27">
        <v>1073</v>
      </c>
      <c r="G469" s="9">
        <v>6.4089999999999998</v>
      </c>
      <c r="H469" s="9">
        <f t="shared" si="70"/>
        <v>4.8067500000000001</v>
      </c>
      <c r="I469" s="32">
        <v>28.5</v>
      </c>
      <c r="J469" s="14">
        <f t="shared" si="68"/>
        <v>136.99237500000001</v>
      </c>
      <c r="K469" s="31">
        <f t="shared" si="71"/>
        <v>32.316501262500005</v>
      </c>
      <c r="L469" s="31">
        <f>J469+K469</f>
        <v>169.30887626250001</v>
      </c>
    </row>
    <row r="470" spans="2:12" ht="108" x14ac:dyDescent="0.3">
      <c r="B470" s="32">
        <v>47</v>
      </c>
      <c r="C470" s="34" t="s">
        <v>224</v>
      </c>
      <c r="D470" s="29" t="s">
        <v>229</v>
      </c>
      <c r="E470" s="33" t="s">
        <v>230</v>
      </c>
      <c r="F470" s="27">
        <v>1073</v>
      </c>
      <c r="G470" s="9">
        <v>6.4089999999999998</v>
      </c>
      <c r="H470" s="9">
        <f t="shared" si="70"/>
        <v>4.8067500000000001</v>
      </c>
      <c r="I470" s="32">
        <v>12.5</v>
      </c>
      <c r="J470" s="14">
        <f>I470*H470+0.01</f>
        <v>60.094374999999999</v>
      </c>
      <c r="K470" s="31">
        <f t="shared" si="71"/>
        <v>14.1762630625</v>
      </c>
      <c r="L470" s="31">
        <f>J470+K470</f>
        <v>74.270638062499998</v>
      </c>
    </row>
    <row r="471" spans="2:12" ht="108" x14ac:dyDescent="0.3">
      <c r="B471" s="32">
        <v>48</v>
      </c>
      <c r="C471" s="34" t="s">
        <v>224</v>
      </c>
      <c r="D471" s="29" t="s">
        <v>229</v>
      </c>
      <c r="E471" s="33" t="s">
        <v>230</v>
      </c>
      <c r="F471" s="27">
        <v>1073</v>
      </c>
      <c r="G471" s="9">
        <v>6.4089999999999998</v>
      </c>
      <c r="H471" s="9">
        <f t="shared" si="70"/>
        <v>4.8067500000000001</v>
      </c>
      <c r="I471" s="32">
        <v>16.5</v>
      </c>
      <c r="J471" s="14">
        <f t="shared" ref="J471:J476" si="72">I471*H471</f>
        <v>79.311374999999998</v>
      </c>
      <c r="K471" s="31">
        <f t="shared" si="71"/>
        <v>18.709553362499999</v>
      </c>
      <c r="L471" s="31">
        <f>J471+K471</f>
        <v>98.020928362500001</v>
      </c>
    </row>
    <row r="472" spans="2:12" ht="108" x14ac:dyDescent="0.3">
      <c r="B472" s="32">
        <v>49</v>
      </c>
      <c r="C472" s="34" t="s">
        <v>224</v>
      </c>
      <c r="D472" s="29" t="s">
        <v>9</v>
      </c>
      <c r="E472" s="33" t="s">
        <v>230</v>
      </c>
      <c r="F472" s="27">
        <v>924</v>
      </c>
      <c r="G472" s="9">
        <v>5.5190999999999999</v>
      </c>
      <c r="H472" s="9">
        <f t="shared" si="70"/>
        <v>4.1393249999999995</v>
      </c>
      <c r="I472" s="32">
        <v>6.5</v>
      </c>
      <c r="J472" s="14">
        <f t="shared" si="72"/>
        <v>26.905612499999997</v>
      </c>
      <c r="K472" s="31">
        <f t="shared" si="71"/>
        <v>6.3470339887499989</v>
      </c>
      <c r="L472" s="31">
        <f>J472+K472+0.01</f>
        <v>33.262646488749994</v>
      </c>
    </row>
    <row r="473" spans="2:12" ht="108" x14ac:dyDescent="0.3">
      <c r="B473" s="32">
        <v>50</v>
      </c>
      <c r="C473" s="34" t="s">
        <v>224</v>
      </c>
      <c r="D473" s="29" t="s">
        <v>9</v>
      </c>
      <c r="E473" s="33" t="s">
        <v>230</v>
      </c>
      <c r="F473" s="27">
        <v>924</v>
      </c>
      <c r="G473" s="9">
        <v>5.5190999999999999</v>
      </c>
      <c r="H473" s="9">
        <f t="shared" si="70"/>
        <v>4.1393249999999995</v>
      </c>
      <c r="I473" s="32">
        <v>3</v>
      </c>
      <c r="J473" s="14">
        <f t="shared" si="72"/>
        <v>12.417974999999998</v>
      </c>
      <c r="K473" s="31">
        <f t="shared" si="71"/>
        <v>2.9294003024999995</v>
      </c>
      <c r="L473" s="31">
        <f>J473+K473</f>
        <v>15.347375302499998</v>
      </c>
    </row>
    <row r="474" spans="2:12" ht="108" x14ac:dyDescent="0.3">
      <c r="B474" s="32">
        <v>51</v>
      </c>
      <c r="C474" s="34" t="s">
        <v>224</v>
      </c>
      <c r="D474" s="29" t="s">
        <v>9</v>
      </c>
      <c r="E474" s="33" t="s">
        <v>230</v>
      </c>
      <c r="F474" s="35">
        <v>740</v>
      </c>
      <c r="G474" s="9">
        <v>4.42</v>
      </c>
      <c r="H474" s="9">
        <f t="shared" si="70"/>
        <v>3.3149999999999999</v>
      </c>
      <c r="I474" s="32">
        <v>25</v>
      </c>
      <c r="J474" s="14">
        <f t="shared" si="72"/>
        <v>82.875</v>
      </c>
      <c r="K474" s="31">
        <f t="shared" si="71"/>
        <v>19.550212500000001</v>
      </c>
      <c r="L474" s="31">
        <f>J474+K474</f>
        <v>102.4252125</v>
      </c>
    </row>
    <row r="475" spans="2:12" ht="36.6" customHeight="1" x14ac:dyDescent="0.3">
      <c r="B475" s="32">
        <v>52</v>
      </c>
      <c r="C475" s="34" t="s">
        <v>224</v>
      </c>
      <c r="D475" s="29" t="s">
        <v>231</v>
      </c>
      <c r="E475" s="33" t="s">
        <v>232</v>
      </c>
      <c r="F475" s="27">
        <v>509</v>
      </c>
      <c r="G475" s="9">
        <v>3.0402999999999998</v>
      </c>
      <c r="H475" s="9">
        <f t="shared" si="70"/>
        <v>2.2802249999999997</v>
      </c>
      <c r="I475" s="32">
        <v>7</v>
      </c>
      <c r="J475" s="14">
        <f t="shared" si="72"/>
        <v>15.961574999999998</v>
      </c>
      <c r="K475" s="31">
        <f>J475*23.59%-0.01</f>
        <v>3.7553355424999997</v>
      </c>
      <c r="L475" s="31">
        <f>J475+K475</f>
        <v>19.716910542499999</v>
      </c>
    </row>
    <row r="476" spans="2:12" ht="39" customHeight="1" x14ac:dyDescent="0.3">
      <c r="B476" s="32">
        <v>53</v>
      </c>
      <c r="C476" s="34" t="s">
        <v>224</v>
      </c>
      <c r="D476" s="29" t="s">
        <v>231</v>
      </c>
      <c r="E476" s="33" t="s">
        <v>232</v>
      </c>
      <c r="F476" s="27">
        <v>509</v>
      </c>
      <c r="G476" s="9">
        <v>3.0402999999999998</v>
      </c>
      <c r="H476" s="9">
        <f t="shared" si="70"/>
        <v>2.2802249999999997</v>
      </c>
      <c r="I476" s="32">
        <v>7</v>
      </c>
      <c r="J476" s="14">
        <f t="shared" si="72"/>
        <v>15.961574999999998</v>
      </c>
      <c r="K476" s="31">
        <f>J476*21.94%</f>
        <v>3.5019695549999996</v>
      </c>
      <c r="L476" s="31">
        <f>J476+K476</f>
        <v>19.463544554999999</v>
      </c>
    </row>
    <row r="477" spans="2:12" x14ac:dyDescent="0.3">
      <c r="B477" s="21"/>
      <c r="C477" s="30" t="s">
        <v>11</v>
      </c>
      <c r="D477" s="29"/>
      <c r="E477" s="28"/>
      <c r="F477" s="27"/>
      <c r="G477" s="9"/>
      <c r="H477" s="9"/>
      <c r="I477" s="26">
        <f>SUM(I424:I476)</f>
        <v>1438.5</v>
      </c>
      <c r="J477" s="26">
        <f>SUM(J424:J476)+0.01</f>
        <v>6913.8518124999991</v>
      </c>
      <c r="K477" s="26">
        <f>SUM(K424:K476)</f>
        <v>1626.9182262187505</v>
      </c>
      <c r="L477" s="26">
        <f>ROUND(SUM(L424:L476)+0.01,2)</f>
        <v>8540.77</v>
      </c>
    </row>
  </sheetData>
  <mergeCells count="9">
    <mergeCell ref="E312:E350"/>
    <mergeCell ref="E353:E359"/>
    <mergeCell ref="B422:L422"/>
    <mergeCell ref="B423:E423"/>
    <mergeCell ref="A6:L6"/>
    <mergeCell ref="B9:H9"/>
    <mergeCell ref="B64:F64"/>
    <mergeCell ref="B74:L74"/>
    <mergeCell ref="C186:H186"/>
  </mergeCells>
  <pageMargins left="0.7" right="0.7" top="0.75" bottom="0.75" header="0.3" footer="0.3"/>
  <pageSetup paperSize="9" scale="54" fitToHeight="0"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riska piemaksa</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anotācijai</dc:title>
  <dc:creator>Inga Ošiņa</dc:creator>
  <cp:lastModifiedBy>Inga Ošiņa</cp:lastModifiedBy>
  <cp:lastPrinted>2021-11-27T16:16:38Z</cp:lastPrinted>
  <dcterms:created xsi:type="dcterms:W3CDTF">2021-11-17T06:58:27Z</dcterms:created>
  <dcterms:modified xsi:type="dcterms:W3CDTF">2021-12-01T15:10:38Z</dcterms:modified>
</cp:coreProperties>
</file>