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nga.osina\Desktop\LNG PIEPRASĪJUMI\Covid piemaksas un virsstundu apmaksa\PAŠVALDĪBAS\Ārkārtas situāc_11.10.2021-11.01.2022\LNG_2021_okt\Uz FM\"/>
    </mc:Choice>
  </mc:AlternateContent>
  <bookViews>
    <workbookView xWindow="0" yWindow="0" windowWidth="23040" windowHeight="9192"/>
  </bookViews>
  <sheets>
    <sheet name="nakts darbs" sheetId="9" r:id="rId1"/>
  </sheets>
  <definedNames>
    <definedName name="_xlnm.Print_Titles" localSheetId="0">'nakts darbs'!$8:$8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32" i="9" l="1"/>
  <c r="J431" i="9"/>
  <c r="I431" i="9"/>
  <c r="G431" i="9"/>
  <c r="I430" i="9"/>
  <c r="G430" i="9"/>
  <c r="I429" i="9"/>
  <c r="G429" i="9"/>
  <c r="I428" i="9"/>
  <c r="J428" i="9" s="1"/>
  <c r="K428" i="9" s="1"/>
  <c r="G428" i="9"/>
  <c r="I427" i="9"/>
  <c r="J427" i="9" s="1"/>
  <c r="G427" i="9"/>
  <c r="I426" i="9"/>
  <c r="J426" i="9" s="1"/>
  <c r="G426" i="9"/>
  <c r="I425" i="9"/>
  <c r="J425" i="9" s="1"/>
  <c r="K425" i="9" s="1"/>
  <c r="G425" i="9"/>
  <c r="I424" i="9"/>
  <c r="G424" i="9"/>
  <c r="I423" i="9"/>
  <c r="J423" i="9" s="1"/>
  <c r="G423" i="9"/>
  <c r="I422" i="9"/>
  <c r="G422" i="9"/>
  <c r="I421" i="9"/>
  <c r="J421" i="9" s="1"/>
  <c r="G421" i="9"/>
  <c r="I420" i="9"/>
  <c r="G420" i="9"/>
  <c r="I419" i="9"/>
  <c r="J419" i="9" s="1"/>
  <c r="G419" i="9"/>
  <c r="I418" i="9"/>
  <c r="G418" i="9"/>
  <c r="K415" i="9"/>
  <c r="K416" i="9" s="1"/>
  <c r="J415" i="9"/>
  <c r="I415" i="9"/>
  <c r="H415" i="9"/>
  <c r="H410" i="9"/>
  <c r="I409" i="9"/>
  <c r="I408" i="9"/>
  <c r="J408" i="9" s="1"/>
  <c r="I407" i="9"/>
  <c r="J407" i="9" s="1"/>
  <c r="I406" i="9"/>
  <c r="J406" i="9" s="1"/>
  <c r="I405" i="9"/>
  <c r="I404" i="9"/>
  <c r="J404" i="9" s="1"/>
  <c r="I403" i="9"/>
  <c r="J403" i="9" s="1"/>
  <c r="I402" i="9"/>
  <c r="J402" i="9" s="1"/>
  <c r="I401" i="9"/>
  <c r="H398" i="9"/>
  <c r="I397" i="9"/>
  <c r="I396" i="9"/>
  <c r="I395" i="9"/>
  <c r="J395" i="9" s="1"/>
  <c r="K395" i="9" s="1"/>
  <c r="I394" i="9"/>
  <c r="J394" i="9" s="1"/>
  <c r="I393" i="9"/>
  <c r="I392" i="9"/>
  <c r="H388" i="9"/>
  <c r="G387" i="9"/>
  <c r="I387" i="9" s="1"/>
  <c r="G386" i="9"/>
  <c r="I386" i="9" s="1"/>
  <c r="F385" i="9"/>
  <c r="G385" i="9" s="1"/>
  <c r="I385" i="9" s="1"/>
  <c r="G384" i="9"/>
  <c r="I384" i="9" s="1"/>
  <c r="J384" i="9" s="1"/>
  <c r="F384" i="9"/>
  <c r="F383" i="9"/>
  <c r="G383" i="9" s="1"/>
  <c r="I383" i="9" s="1"/>
  <c r="F382" i="9"/>
  <c r="G382" i="9" s="1"/>
  <c r="I382" i="9" s="1"/>
  <c r="F381" i="9"/>
  <c r="G381" i="9" s="1"/>
  <c r="I381" i="9" s="1"/>
  <c r="G380" i="9"/>
  <c r="I380" i="9" s="1"/>
  <c r="F380" i="9"/>
  <c r="F379" i="9"/>
  <c r="G378" i="9"/>
  <c r="I378" i="9" s="1"/>
  <c r="J378" i="9" s="1"/>
  <c r="F377" i="9"/>
  <c r="G376" i="9"/>
  <c r="I376" i="9" s="1"/>
  <c r="F375" i="9"/>
  <c r="G375" i="9" s="1"/>
  <c r="I375" i="9" s="1"/>
  <c r="G374" i="9"/>
  <c r="I374" i="9" s="1"/>
  <c r="F373" i="9"/>
  <c r="G373" i="9" s="1"/>
  <c r="I373" i="9" s="1"/>
  <c r="K372" i="9"/>
  <c r="G372" i="9"/>
  <c r="I372" i="9" s="1"/>
  <c r="F371" i="9"/>
  <c r="G371" i="9" s="1"/>
  <c r="I371" i="9" s="1"/>
  <c r="K371" i="9" s="1"/>
  <c r="H368" i="9"/>
  <c r="F367" i="9"/>
  <c r="F366" i="9"/>
  <c r="G366" i="9" s="1"/>
  <c r="I366" i="9" s="1"/>
  <c r="F365" i="9"/>
  <c r="G365" i="9" s="1"/>
  <c r="I365" i="9" s="1"/>
  <c r="F364" i="9"/>
  <c r="F363" i="9"/>
  <c r="G363" i="9" s="1"/>
  <c r="I363" i="9" s="1"/>
  <c r="F362" i="9"/>
  <c r="G362" i="9" s="1"/>
  <c r="I362" i="9" s="1"/>
  <c r="F361" i="9"/>
  <c r="H358" i="9"/>
  <c r="G357" i="9"/>
  <c r="I357" i="9" s="1"/>
  <c r="G356" i="9"/>
  <c r="I356" i="9" s="1"/>
  <c r="J356" i="9" s="1"/>
  <c r="G355" i="9"/>
  <c r="I355" i="9" s="1"/>
  <c r="J355" i="9" s="1"/>
  <c r="G354" i="9"/>
  <c r="I354" i="9" s="1"/>
  <c r="G353" i="9"/>
  <c r="I353" i="9" s="1"/>
  <c r="J353" i="9" s="1"/>
  <c r="G352" i="9"/>
  <c r="I352" i="9" s="1"/>
  <c r="G351" i="9"/>
  <c r="I351" i="9" s="1"/>
  <c r="J351" i="9" s="1"/>
  <c r="K351" i="9" s="1"/>
  <c r="G350" i="9"/>
  <c r="I350" i="9" s="1"/>
  <c r="G349" i="9"/>
  <c r="I349" i="9" s="1"/>
  <c r="J349" i="9" s="1"/>
  <c r="G348" i="9"/>
  <c r="I348" i="9" s="1"/>
  <c r="J348" i="9" s="1"/>
  <c r="G347" i="9"/>
  <c r="I347" i="9" s="1"/>
  <c r="J347" i="9" s="1"/>
  <c r="I346" i="9"/>
  <c r="G346" i="9"/>
  <c r="G345" i="9"/>
  <c r="I345" i="9" s="1"/>
  <c r="G344" i="9"/>
  <c r="I344" i="9" s="1"/>
  <c r="G343" i="9"/>
  <c r="I343" i="9" s="1"/>
  <c r="G342" i="9"/>
  <c r="I342" i="9" s="1"/>
  <c r="J342" i="9" s="1"/>
  <c r="G341" i="9"/>
  <c r="I341" i="9" s="1"/>
  <c r="G340" i="9"/>
  <c r="I340" i="9" s="1"/>
  <c r="J340" i="9" s="1"/>
  <c r="G339" i="9"/>
  <c r="I339" i="9" s="1"/>
  <c r="J339" i="9" s="1"/>
  <c r="G338" i="9"/>
  <c r="I338" i="9" s="1"/>
  <c r="G337" i="9"/>
  <c r="I337" i="9" s="1"/>
  <c r="J337" i="9" s="1"/>
  <c r="G336" i="9"/>
  <c r="I336" i="9" s="1"/>
  <c r="G335" i="9"/>
  <c r="I335" i="9" s="1"/>
  <c r="G334" i="9"/>
  <c r="I334" i="9" s="1"/>
  <c r="J334" i="9" s="1"/>
  <c r="G333" i="9"/>
  <c r="I333" i="9" s="1"/>
  <c r="J333" i="9" s="1"/>
  <c r="G332" i="9"/>
  <c r="I332" i="9" s="1"/>
  <c r="G331" i="9"/>
  <c r="I331" i="9" s="1"/>
  <c r="G330" i="9"/>
  <c r="I330" i="9" s="1"/>
  <c r="G329" i="9"/>
  <c r="I329" i="9" s="1"/>
  <c r="G328" i="9"/>
  <c r="I328" i="9" s="1"/>
  <c r="G327" i="9"/>
  <c r="I327" i="9" s="1"/>
  <c r="G326" i="9"/>
  <c r="I326" i="9" s="1"/>
  <c r="J326" i="9" s="1"/>
  <c r="G325" i="9"/>
  <c r="I325" i="9" s="1"/>
  <c r="G324" i="9"/>
  <c r="I324" i="9" s="1"/>
  <c r="G323" i="9"/>
  <c r="I323" i="9" s="1"/>
  <c r="J323" i="9" s="1"/>
  <c r="G322" i="9"/>
  <c r="I322" i="9" s="1"/>
  <c r="G321" i="9"/>
  <c r="I321" i="9" s="1"/>
  <c r="J321" i="9" s="1"/>
  <c r="G320" i="9"/>
  <c r="I320" i="9" s="1"/>
  <c r="G319" i="9"/>
  <c r="I319" i="9" s="1"/>
  <c r="J319" i="9" s="1"/>
  <c r="K319" i="9" s="1"/>
  <c r="G318" i="9"/>
  <c r="I318" i="9" s="1"/>
  <c r="K317" i="9"/>
  <c r="I317" i="9"/>
  <c r="J317" i="9" s="1"/>
  <c r="G317" i="9"/>
  <c r="G316" i="9"/>
  <c r="I316" i="9" s="1"/>
  <c r="J316" i="9" s="1"/>
  <c r="K316" i="9" s="1"/>
  <c r="G315" i="9"/>
  <c r="I315" i="9" s="1"/>
  <c r="G314" i="9"/>
  <c r="I314" i="9" s="1"/>
  <c r="G313" i="9"/>
  <c r="I313" i="9" s="1"/>
  <c r="I312" i="9"/>
  <c r="G312" i="9"/>
  <c r="G311" i="9"/>
  <c r="I311" i="9" s="1"/>
  <c r="G310" i="9"/>
  <c r="I310" i="9" s="1"/>
  <c r="J310" i="9" s="1"/>
  <c r="G309" i="9"/>
  <c r="I309" i="9" s="1"/>
  <c r="G308" i="9"/>
  <c r="I308" i="9" s="1"/>
  <c r="G307" i="9"/>
  <c r="I307" i="9" s="1"/>
  <c r="J307" i="9" s="1"/>
  <c r="K307" i="9" s="1"/>
  <c r="I306" i="9"/>
  <c r="G306" i="9"/>
  <c r="G305" i="9"/>
  <c r="I305" i="9" s="1"/>
  <c r="J305" i="9" s="1"/>
  <c r="G304" i="9"/>
  <c r="I304" i="9" s="1"/>
  <c r="G303" i="9"/>
  <c r="I303" i="9" s="1"/>
  <c r="J303" i="9" s="1"/>
  <c r="G302" i="9"/>
  <c r="I302" i="9" s="1"/>
  <c r="I301" i="9"/>
  <c r="G301" i="9"/>
  <c r="G300" i="9"/>
  <c r="I300" i="9" s="1"/>
  <c r="J300" i="9" s="1"/>
  <c r="G299" i="9"/>
  <c r="I299" i="9" s="1"/>
  <c r="G298" i="9"/>
  <c r="I298" i="9" s="1"/>
  <c r="G297" i="9"/>
  <c r="I297" i="9" s="1"/>
  <c r="G296" i="9"/>
  <c r="I296" i="9" s="1"/>
  <c r="J296" i="9" s="1"/>
  <c r="G295" i="9"/>
  <c r="I295" i="9" s="1"/>
  <c r="G294" i="9"/>
  <c r="I294" i="9" s="1"/>
  <c r="G293" i="9"/>
  <c r="I293" i="9" s="1"/>
  <c r="G292" i="9"/>
  <c r="I292" i="9" s="1"/>
  <c r="G291" i="9"/>
  <c r="I291" i="9" s="1"/>
  <c r="G290" i="9"/>
  <c r="I290" i="9" s="1"/>
  <c r="J290" i="9" s="1"/>
  <c r="I289" i="9"/>
  <c r="J289" i="9" s="1"/>
  <c r="G289" i="9"/>
  <c r="G288" i="9"/>
  <c r="I288" i="9" s="1"/>
  <c r="G287" i="9"/>
  <c r="I287" i="9" s="1"/>
  <c r="G286" i="9"/>
  <c r="I286" i="9" s="1"/>
  <c r="I285" i="9"/>
  <c r="J285" i="9" s="1"/>
  <c r="G285" i="9"/>
  <c r="G284" i="9"/>
  <c r="I284" i="9" s="1"/>
  <c r="G283" i="9"/>
  <c r="I283" i="9" s="1"/>
  <c r="G282" i="9"/>
  <c r="I282" i="9" s="1"/>
  <c r="J282" i="9" s="1"/>
  <c r="G281" i="9"/>
  <c r="I281" i="9" s="1"/>
  <c r="G280" i="9"/>
  <c r="I280" i="9" s="1"/>
  <c r="G279" i="9"/>
  <c r="I279" i="9" s="1"/>
  <c r="G278" i="9"/>
  <c r="I278" i="9" s="1"/>
  <c r="G277" i="9"/>
  <c r="I277" i="9" s="1"/>
  <c r="J277" i="9" s="1"/>
  <c r="G276" i="9"/>
  <c r="I276" i="9" s="1"/>
  <c r="G275" i="9"/>
  <c r="I275" i="9" s="1"/>
  <c r="J275" i="9" s="1"/>
  <c r="G274" i="9"/>
  <c r="I274" i="9" s="1"/>
  <c r="J274" i="9" s="1"/>
  <c r="G273" i="9"/>
  <c r="I273" i="9" s="1"/>
  <c r="G272" i="9"/>
  <c r="I272" i="9" s="1"/>
  <c r="G271" i="9"/>
  <c r="I271" i="9" s="1"/>
  <c r="G270" i="9"/>
  <c r="I270" i="9" s="1"/>
  <c r="J270" i="9" s="1"/>
  <c r="I269" i="9"/>
  <c r="G269" i="9"/>
  <c r="G268" i="9"/>
  <c r="I268" i="9" s="1"/>
  <c r="G267" i="9"/>
  <c r="I267" i="9" s="1"/>
  <c r="G266" i="9"/>
  <c r="I266" i="9" s="1"/>
  <c r="J266" i="9" s="1"/>
  <c r="G265" i="9"/>
  <c r="I265" i="9" s="1"/>
  <c r="G264" i="9"/>
  <c r="I264" i="9" s="1"/>
  <c r="I263" i="9"/>
  <c r="G263" i="9"/>
  <c r="G262" i="9"/>
  <c r="I262" i="9" s="1"/>
  <c r="G261" i="9"/>
  <c r="I261" i="9" s="1"/>
  <c r="G260" i="9"/>
  <c r="I260" i="9" s="1"/>
  <c r="G259" i="9"/>
  <c r="I259" i="9" s="1"/>
  <c r="G258" i="9"/>
  <c r="I258" i="9" s="1"/>
  <c r="G257" i="9"/>
  <c r="I257" i="9" s="1"/>
  <c r="G256" i="9"/>
  <c r="I256" i="9" s="1"/>
  <c r="J256" i="9" s="1"/>
  <c r="G255" i="9"/>
  <c r="I255" i="9" s="1"/>
  <c r="G254" i="9"/>
  <c r="I254" i="9" s="1"/>
  <c r="G253" i="9"/>
  <c r="I253" i="9" s="1"/>
  <c r="J253" i="9" s="1"/>
  <c r="I252" i="9"/>
  <c r="G252" i="9"/>
  <c r="G251" i="9"/>
  <c r="I251" i="9" s="1"/>
  <c r="G250" i="9"/>
  <c r="I250" i="9" s="1"/>
  <c r="J250" i="9" s="1"/>
  <c r="G249" i="9"/>
  <c r="I249" i="9" s="1"/>
  <c r="J249" i="9" s="1"/>
  <c r="G248" i="9"/>
  <c r="I248" i="9" s="1"/>
  <c r="G247" i="9"/>
  <c r="I247" i="9" s="1"/>
  <c r="G246" i="9"/>
  <c r="I246" i="9" s="1"/>
  <c r="J246" i="9" s="1"/>
  <c r="I245" i="9"/>
  <c r="G245" i="9"/>
  <c r="G244" i="9"/>
  <c r="I244" i="9" s="1"/>
  <c r="G243" i="9"/>
  <c r="I243" i="9" s="1"/>
  <c r="J243" i="9" s="1"/>
  <c r="K243" i="9" s="1"/>
  <c r="I242" i="9"/>
  <c r="J242" i="9" s="1"/>
  <c r="G242" i="9"/>
  <c r="G241" i="9"/>
  <c r="I241" i="9" s="1"/>
  <c r="G240" i="9"/>
  <c r="I240" i="9" s="1"/>
  <c r="G239" i="9"/>
  <c r="I239" i="9" s="1"/>
  <c r="G238" i="9"/>
  <c r="I238" i="9" s="1"/>
  <c r="J238" i="9" s="1"/>
  <c r="G237" i="9"/>
  <c r="I237" i="9" s="1"/>
  <c r="J236" i="9"/>
  <c r="G236" i="9"/>
  <c r="I236" i="9" s="1"/>
  <c r="G235" i="9"/>
  <c r="I235" i="9" s="1"/>
  <c r="I234" i="9"/>
  <c r="G234" i="9"/>
  <c r="G233" i="9"/>
  <c r="I233" i="9" s="1"/>
  <c r="G232" i="9"/>
  <c r="I232" i="9" s="1"/>
  <c r="J232" i="9" s="1"/>
  <c r="G231" i="9"/>
  <c r="I231" i="9" s="1"/>
  <c r="J231" i="9" s="1"/>
  <c r="G230" i="9"/>
  <c r="I230" i="9" s="1"/>
  <c r="J230" i="9" s="1"/>
  <c r="G229" i="9"/>
  <c r="I229" i="9" s="1"/>
  <c r="G228" i="9"/>
  <c r="I228" i="9" s="1"/>
  <c r="G227" i="9"/>
  <c r="I227" i="9" s="1"/>
  <c r="G226" i="9"/>
  <c r="I226" i="9" s="1"/>
  <c r="G225" i="9"/>
  <c r="I225" i="9" s="1"/>
  <c r="G224" i="9"/>
  <c r="I224" i="9" s="1"/>
  <c r="J224" i="9" s="1"/>
  <c r="G223" i="9"/>
  <c r="I223" i="9" s="1"/>
  <c r="J223" i="9" s="1"/>
  <c r="I222" i="9"/>
  <c r="J222" i="9" s="1"/>
  <c r="G222" i="9"/>
  <c r="G221" i="9"/>
  <c r="I221" i="9" s="1"/>
  <c r="J220" i="9"/>
  <c r="G220" i="9"/>
  <c r="I220" i="9" s="1"/>
  <c r="G219" i="9"/>
  <c r="I219" i="9" s="1"/>
  <c r="I218" i="9"/>
  <c r="G218" i="9"/>
  <c r="G217" i="9"/>
  <c r="I217" i="9" s="1"/>
  <c r="G216" i="9"/>
  <c r="I216" i="9" s="1"/>
  <c r="J216" i="9" s="1"/>
  <c r="G215" i="9"/>
  <c r="I215" i="9" s="1"/>
  <c r="J215" i="9" s="1"/>
  <c r="K215" i="9" s="1"/>
  <c r="G214" i="9"/>
  <c r="I214" i="9" s="1"/>
  <c r="J214" i="9" s="1"/>
  <c r="I213" i="9"/>
  <c r="G213" i="9"/>
  <c r="G212" i="9"/>
  <c r="I212" i="9" s="1"/>
  <c r="I211" i="9"/>
  <c r="J211" i="9" s="1"/>
  <c r="G211" i="9"/>
  <c r="G210" i="9"/>
  <c r="I210" i="9" s="1"/>
  <c r="G209" i="9"/>
  <c r="I209" i="9" s="1"/>
  <c r="G208" i="9"/>
  <c r="I208" i="9" s="1"/>
  <c r="J208" i="9" s="1"/>
  <c r="G207" i="9"/>
  <c r="I207" i="9" s="1"/>
  <c r="I206" i="9"/>
  <c r="J206" i="9" s="1"/>
  <c r="G206" i="9"/>
  <c r="G205" i="9"/>
  <c r="I205" i="9" s="1"/>
  <c r="G204" i="9"/>
  <c r="I204" i="9" s="1"/>
  <c r="G203" i="9"/>
  <c r="I203" i="9" s="1"/>
  <c r="G202" i="9"/>
  <c r="I202" i="9" s="1"/>
  <c r="G201" i="9"/>
  <c r="I201" i="9" s="1"/>
  <c r="G200" i="9"/>
  <c r="I200" i="9" s="1"/>
  <c r="J200" i="9" s="1"/>
  <c r="G199" i="9"/>
  <c r="I199" i="9" s="1"/>
  <c r="J199" i="9" s="1"/>
  <c r="G198" i="9"/>
  <c r="I198" i="9" s="1"/>
  <c r="J198" i="9" s="1"/>
  <c r="G197" i="9"/>
  <c r="I197" i="9" s="1"/>
  <c r="G196" i="9"/>
  <c r="I196" i="9" s="1"/>
  <c r="G195" i="9"/>
  <c r="I195" i="9" s="1"/>
  <c r="J195" i="9" s="1"/>
  <c r="G194" i="9"/>
  <c r="I194" i="9" s="1"/>
  <c r="G193" i="9"/>
  <c r="I193" i="9" s="1"/>
  <c r="G192" i="9"/>
  <c r="I192" i="9" s="1"/>
  <c r="J192" i="9" s="1"/>
  <c r="G191" i="9"/>
  <c r="I191" i="9" s="1"/>
  <c r="G190" i="9"/>
  <c r="I190" i="9" s="1"/>
  <c r="J190" i="9" s="1"/>
  <c r="G189" i="9"/>
  <c r="I189" i="9" s="1"/>
  <c r="G188" i="9"/>
  <c r="I188" i="9" s="1"/>
  <c r="G187" i="9"/>
  <c r="I187" i="9" s="1"/>
  <c r="G186" i="9"/>
  <c r="I186" i="9" s="1"/>
  <c r="G185" i="9"/>
  <c r="I185" i="9" s="1"/>
  <c r="I184" i="9"/>
  <c r="J184" i="9" s="1"/>
  <c r="G184" i="9"/>
  <c r="G183" i="9"/>
  <c r="I183" i="9" s="1"/>
  <c r="G182" i="9"/>
  <c r="I182" i="9" s="1"/>
  <c r="G181" i="9"/>
  <c r="I181" i="9" s="1"/>
  <c r="J181" i="9" s="1"/>
  <c r="G180" i="9"/>
  <c r="I180" i="9" s="1"/>
  <c r="J180" i="9" s="1"/>
  <c r="G179" i="9"/>
  <c r="I179" i="9" s="1"/>
  <c r="G178" i="9"/>
  <c r="I178" i="9" s="1"/>
  <c r="G177" i="9"/>
  <c r="I177" i="9" s="1"/>
  <c r="G176" i="9"/>
  <c r="I176" i="9" s="1"/>
  <c r="J176" i="9" s="1"/>
  <c r="G175" i="9"/>
  <c r="I175" i="9" s="1"/>
  <c r="G174" i="9"/>
  <c r="I174" i="9" s="1"/>
  <c r="G173" i="9"/>
  <c r="I173" i="9" s="1"/>
  <c r="G172" i="9"/>
  <c r="I172" i="9" s="1"/>
  <c r="J172" i="9" s="1"/>
  <c r="G171" i="9"/>
  <c r="I171" i="9" s="1"/>
  <c r="I170" i="9"/>
  <c r="G170" i="9"/>
  <c r="G169" i="9"/>
  <c r="I169" i="9" s="1"/>
  <c r="J169" i="9" s="1"/>
  <c r="G168" i="9"/>
  <c r="I168" i="9" s="1"/>
  <c r="G167" i="9"/>
  <c r="I167" i="9" s="1"/>
  <c r="J167" i="9" s="1"/>
  <c r="I166" i="9"/>
  <c r="G166" i="9"/>
  <c r="G165" i="9"/>
  <c r="I165" i="9" s="1"/>
  <c r="G164" i="9"/>
  <c r="I164" i="9" s="1"/>
  <c r="G163" i="9"/>
  <c r="I163" i="9" s="1"/>
  <c r="J163" i="9" s="1"/>
  <c r="G162" i="9"/>
  <c r="I162" i="9" s="1"/>
  <c r="J161" i="9"/>
  <c r="G161" i="9"/>
  <c r="I161" i="9" s="1"/>
  <c r="G160" i="9"/>
  <c r="I160" i="9" s="1"/>
  <c r="H157" i="9"/>
  <c r="G156" i="9"/>
  <c r="I156" i="9" s="1"/>
  <c r="G155" i="9"/>
  <c r="I155" i="9" s="1"/>
  <c r="J155" i="9" s="1"/>
  <c r="G154" i="9"/>
  <c r="I154" i="9" s="1"/>
  <c r="G153" i="9"/>
  <c r="I153" i="9" s="1"/>
  <c r="J153" i="9" s="1"/>
  <c r="G152" i="9"/>
  <c r="I152" i="9" s="1"/>
  <c r="G151" i="9"/>
  <c r="I151" i="9" s="1"/>
  <c r="K148" i="9"/>
  <c r="K149" i="9" s="1"/>
  <c r="J148" i="9"/>
  <c r="I148" i="9"/>
  <c r="H148" i="9"/>
  <c r="H110" i="9"/>
  <c r="F109" i="9"/>
  <c r="G109" i="9" s="1"/>
  <c r="I109" i="9" s="1"/>
  <c r="F108" i="9"/>
  <c r="G108" i="9" s="1"/>
  <c r="I108" i="9" s="1"/>
  <c r="F107" i="9"/>
  <c r="G107" i="9" s="1"/>
  <c r="I107" i="9" s="1"/>
  <c r="F106" i="9"/>
  <c r="G106" i="9" s="1"/>
  <c r="I106" i="9" s="1"/>
  <c r="J106" i="9" s="1"/>
  <c r="F105" i="9"/>
  <c r="G105" i="9" s="1"/>
  <c r="I105" i="9" s="1"/>
  <c r="H102" i="9"/>
  <c r="G101" i="9"/>
  <c r="I101" i="9" s="1"/>
  <c r="J101" i="9" s="1"/>
  <c r="G100" i="9"/>
  <c r="I100" i="9" s="1"/>
  <c r="G99" i="9"/>
  <c r="I99" i="9" s="1"/>
  <c r="G98" i="9"/>
  <c r="I98" i="9" s="1"/>
  <c r="J98" i="9" s="1"/>
  <c r="G97" i="9"/>
  <c r="I97" i="9" s="1"/>
  <c r="G96" i="9"/>
  <c r="I96" i="9" s="1"/>
  <c r="G95" i="9"/>
  <c r="I95" i="9" s="1"/>
  <c r="G94" i="9"/>
  <c r="I94" i="9" s="1"/>
  <c r="J94" i="9" s="1"/>
  <c r="F93" i="9"/>
  <c r="I92" i="9"/>
  <c r="G92" i="9"/>
  <c r="G91" i="9"/>
  <c r="I91" i="9" s="1"/>
  <c r="G90" i="9"/>
  <c r="I90" i="9" s="1"/>
  <c r="G89" i="9"/>
  <c r="I89" i="9" s="1"/>
  <c r="G88" i="9"/>
  <c r="I88" i="9" s="1"/>
  <c r="G87" i="9"/>
  <c r="I87" i="9" s="1"/>
  <c r="J87" i="9" s="1"/>
  <c r="F87" i="9"/>
  <c r="F86" i="9"/>
  <c r="G86" i="9" s="1"/>
  <c r="I86" i="9" s="1"/>
  <c r="F85" i="9"/>
  <c r="G85" i="9" s="1"/>
  <c r="I85" i="9" s="1"/>
  <c r="G84" i="9"/>
  <c r="I84" i="9" s="1"/>
  <c r="G83" i="9"/>
  <c r="I83" i="9" s="1"/>
  <c r="J82" i="9"/>
  <c r="G82" i="9"/>
  <c r="I82" i="9" s="1"/>
  <c r="G81" i="9"/>
  <c r="I81" i="9" s="1"/>
  <c r="J81" i="9" s="1"/>
  <c r="G80" i="9"/>
  <c r="I80" i="9" s="1"/>
  <c r="G79" i="9"/>
  <c r="I79" i="9" s="1"/>
  <c r="G78" i="9"/>
  <c r="I78" i="9" s="1"/>
  <c r="J78" i="9" s="1"/>
  <c r="G77" i="9"/>
  <c r="I77" i="9" s="1"/>
  <c r="G76" i="9"/>
  <c r="I76" i="9" s="1"/>
  <c r="G75" i="9"/>
  <c r="I75" i="9" s="1"/>
  <c r="G74" i="9"/>
  <c r="I74" i="9" s="1"/>
  <c r="G73" i="9"/>
  <c r="I73" i="9" s="1"/>
  <c r="J73" i="9" s="1"/>
  <c r="G72" i="9"/>
  <c r="I72" i="9" s="1"/>
  <c r="G71" i="9"/>
  <c r="I71" i="9" s="1"/>
  <c r="G70" i="9"/>
  <c r="I70" i="9" s="1"/>
  <c r="J70" i="9" s="1"/>
  <c r="G69" i="9"/>
  <c r="I69" i="9" s="1"/>
  <c r="J69" i="9" s="1"/>
  <c r="G68" i="9"/>
  <c r="I68" i="9" s="1"/>
  <c r="G67" i="9"/>
  <c r="I67" i="9" s="1"/>
  <c r="G66" i="9"/>
  <c r="I66" i="9" s="1"/>
  <c r="G65" i="9"/>
  <c r="I65" i="9" s="1"/>
  <c r="I64" i="9"/>
  <c r="G64" i="9"/>
  <c r="G63" i="9"/>
  <c r="I63" i="9" s="1"/>
  <c r="G62" i="9"/>
  <c r="I62" i="9" s="1"/>
  <c r="F61" i="9"/>
  <c r="G61" i="9" s="1"/>
  <c r="I61" i="9" s="1"/>
  <c r="G60" i="9"/>
  <c r="I60" i="9" s="1"/>
  <c r="I59" i="9"/>
  <c r="G59" i="9"/>
  <c r="G58" i="9"/>
  <c r="I58" i="9" s="1"/>
  <c r="G57" i="9"/>
  <c r="I57" i="9" s="1"/>
  <c r="G56" i="9"/>
  <c r="I56" i="9" s="1"/>
  <c r="G55" i="9"/>
  <c r="I55" i="9" s="1"/>
  <c r="F54" i="9"/>
  <c r="F53" i="9"/>
  <c r="G52" i="9"/>
  <c r="I52" i="9" s="1"/>
  <c r="G51" i="9"/>
  <c r="I51" i="9" s="1"/>
  <c r="G50" i="9"/>
  <c r="I50" i="9" s="1"/>
  <c r="G49" i="9"/>
  <c r="I49" i="9" s="1"/>
  <c r="F49" i="9"/>
  <c r="H46" i="9"/>
  <c r="G45" i="9"/>
  <c r="I45" i="9" s="1"/>
  <c r="G44" i="9"/>
  <c r="I44" i="9" s="1"/>
  <c r="G43" i="9"/>
  <c r="I43" i="9" s="1"/>
  <c r="G42" i="9"/>
  <c r="I42" i="9" s="1"/>
  <c r="G41" i="9"/>
  <c r="I41" i="9" s="1"/>
  <c r="H38" i="9"/>
  <c r="F37" i="9"/>
  <c r="G37" i="9" s="1"/>
  <c r="I37" i="9" s="1"/>
  <c r="J37" i="9" s="1"/>
  <c r="F36" i="9"/>
  <c r="G36" i="9" s="1"/>
  <c r="I36" i="9" s="1"/>
  <c r="F35" i="9"/>
  <c r="G35" i="9" s="1"/>
  <c r="I35" i="9" s="1"/>
  <c r="J35" i="9" s="1"/>
  <c r="F34" i="9"/>
  <c r="G34" i="9" s="1"/>
  <c r="I34" i="9" s="1"/>
  <c r="G33" i="9"/>
  <c r="I33" i="9" s="1"/>
  <c r="J33" i="9" s="1"/>
  <c r="F33" i="9"/>
  <c r="F32" i="9"/>
  <c r="G32" i="9" s="1"/>
  <c r="I32" i="9" s="1"/>
  <c r="J32" i="9" s="1"/>
  <c r="G31" i="9"/>
  <c r="I31" i="9" s="1"/>
  <c r="F31" i="9"/>
  <c r="F30" i="9"/>
  <c r="G30" i="9" s="1"/>
  <c r="I30" i="9" s="1"/>
  <c r="F29" i="9"/>
  <c r="G29" i="9" s="1"/>
  <c r="I29" i="9" s="1"/>
  <c r="J29" i="9" s="1"/>
  <c r="F28" i="9"/>
  <c r="G28" i="9" s="1"/>
  <c r="I28" i="9" s="1"/>
  <c r="J28" i="9" s="1"/>
  <c r="F27" i="9"/>
  <c r="G27" i="9" s="1"/>
  <c r="I27" i="9" s="1"/>
  <c r="F26" i="9"/>
  <c r="G26" i="9" s="1"/>
  <c r="I26" i="9" s="1"/>
  <c r="J26" i="9" s="1"/>
  <c r="F25" i="9"/>
  <c r="G25" i="9" s="1"/>
  <c r="I25" i="9" s="1"/>
  <c r="F24" i="9"/>
  <c r="G24" i="9" s="1"/>
  <c r="I24" i="9" s="1"/>
  <c r="J24" i="9" s="1"/>
  <c r="F23" i="9"/>
  <c r="G23" i="9" s="1"/>
  <c r="I23" i="9" s="1"/>
  <c r="J23" i="9" s="1"/>
  <c r="F22" i="9"/>
  <c r="G22" i="9" s="1"/>
  <c r="I22" i="9" s="1"/>
  <c r="H19" i="9"/>
  <c r="J18" i="9"/>
  <c r="I18" i="9"/>
  <c r="I17" i="9"/>
  <c r="F15" i="9"/>
  <c r="G15" i="9" s="1"/>
  <c r="I15" i="9" s="1"/>
  <c r="F14" i="9"/>
  <c r="G14" i="9" s="1"/>
  <c r="I14" i="9" s="1"/>
  <c r="K286" i="9" l="1"/>
  <c r="H10" i="9"/>
  <c r="J286" i="9"/>
  <c r="J371" i="9"/>
  <c r="K348" i="9"/>
  <c r="K267" i="9"/>
  <c r="K70" i="9"/>
  <c r="J267" i="9"/>
  <c r="I410" i="9"/>
  <c r="I38" i="9"/>
  <c r="J299" i="9"/>
  <c r="K299" i="9" s="1"/>
  <c r="K184" i="9"/>
  <c r="J262" i="9"/>
  <c r="K262" i="9" s="1"/>
  <c r="J335" i="9"/>
  <c r="K335" i="9" s="1"/>
  <c r="J429" i="9"/>
  <c r="K429" i="9" s="1"/>
  <c r="K199" i="9"/>
  <c r="J278" i="9"/>
  <c r="K278" i="9" s="1"/>
  <c r="J420" i="9"/>
  <c r="K420" i="9" s="1"/>
  <c r="K242" i="9"/>
  <c r="I110" i="9"/>
  <c r="J105" i="9"/>
  <c r="K24" i="9"/>
  <c r="K26" i="9"/>
  <c r="K28" i="9"/>
  <c r="K32" i="9"/>
  <c r="I46" i="9"/>
  <c r="J42" i="9"/>
  <c r="J86" i="9"/>
  <c r="J108" i="9"/>
  <c r="K33" i="9"/>
  <c r="K35" i="9"/>
  <c r="K37" i="9"/>
  <c r="J68" i="9"/>
  <c r="J84" i="9"/>
  <c r="J83" i="9"/>
  <c r="I19" i="9"/>
  <c r="J14" i="9"/>
  <c r="J95" i="9"/>
  <c r="K95" i="9" s="1"/>
  <c r="K23" i="9"/>
  <c r="K29" i="9"/>
  <c r="J43" i="9"/>
  <c r="K43" i="9" s="1"/>
  <c r="J15" i="9"/>
  <c r="K15" i="9" s="1"/>
  <c r="J49" i="9"/>
  <c r="K49" i="9" s="1"/>
  <c r="J96" i="9"/>
  <c r="K96" i="9" s="1"/>
  <c r="J109" i="9"/>
  <c r="J44" i="9"/>
  <c r="K44" i="9" s="1"/>
  <c r="J80" i="9"/>
  <c r="K80" i="9" s="1"/>
  <c r="J85" i="9"/>
  <c r="K85" i="9" s="1"/>
  <c r="J100" i="9"/>
  <c r="K100" i="9" s="1"/>
  <c r="J107" i="9"/>
  <c r="J52" i="9"/>
  <c r="J22" i="9"/>
  <c r="J25" i="9"/>
  <c r="J27" i="9"/>
  <c r="J30" i="9"/>
  <c r="J31" i="9"/>
  <c r="J34" i="9"/>
  <c r="J36" i="9"/>
  <c r="J45" i="9"/>
  <c r="J60" i="9"/>
  <c r="K60" i="9" s="1"/>
  <c r="J63" i="9"/>
  <c r="K63" i="9" s="1"/>
  <c r="J66" i="9"/>
  <c r="K66" i="9" s="1"/>
  <c r="K69" i="9"/>
  <c r="J77" i="9"/>
  <c r="J92" i="9"/>
  <c r="K98" i="9"/>
  <c r="J170" i="9"/>
  <c r="K170" i="9" s="1"/>
  <c r="J51" i="9"/>
  <c r="G54" i="9"/>
  <c r="I54" i="9" s="1"/>
  <c r="J57" i="9"/>
  <c r="J71" i="9"/>
  <c r="J74" i="9"/>
  <c r="J89" i="9"/>
  <c r="J97" i="9"/>
  <c r="J162" i="9"/>
  <c r="J164" i="9"/>
  <c r="J166" i="9"/>
  <c r="K166" i="9" s="1"/>
  <c r="J168" i="9"/>
  <c r="K181" i="9"/>
  <c r="J234" i="9"/>
  <c r="J376" i="9"/>
  <c r="K376" i="9"/>
  <c r="J91" i="9"/>
  <c r="I358" i="9"/>
  <c r="J160" i="9"/>
  <c r="J177" i="9"/>
  <c r="J268" i="9"/>
  <c r="K268" i="9"/>
  <c r="J287" i="9"/>
  <c r="K287" i="9" s="1"/>
  <c r="K18" i="9"/>
  <c r="J50" i="9"/>
  <c r="K50" i="9" s="1"/>
  <c r="G53" i="9"/>
  <c r="I53" i="9" s="1"/>
  <c r="J59" i="9"/>
  <c r="K82" i="9"/>
  <c r="J88" i="9"/>
  <c r="J154" i="9"/>
  <c r="J189" i="9"/>
  <c r="K224" i="9"/>
  <c r="J240" i="9"/>
  <c r="K266" i="9"/>
  <c r="J329" i="9"/>
  <c r="J186" i="9"/>
  <c r="J196" i="9"/>
  <c r="K196" i="9" s="1"/>
  <c r="J41" i="9"/>
  <c r="J65" i="9"/>
  <c r="K65" i="9" s="1"/>
  <c r="J99" i="9"/>
  <c r="J156" i="9"/>
  <c r="J175" i="9"/>
  <c r="K175" i="9" s="1"/>
  <c r="J17" i="9"/>
  <c r="J56" i="9"/>
  <c r="K56" i="9" s="1"/>
  <c r="J62" i="9"/>
  <c r="K62" i="9" s="1"/>
  <c r="K81" i="9"/>
  <c r="G93" i="9"/>
  <c r="I93" i="9" s="1"/>
  <c r="K99" i="9"/>
  <c r="J152" i="9"/>
  <c r="K156" i="9"/>
  <c r="K167" i="9"/>
  <c r="K169" i="9"/>
  <c r="J173" i="9"/>
  <c r="J194" i="9"/>
  <c r="J201" i="9"/>
  <c r="K201" i="9" s="1"/>
  <c r="J312" i="9"/>
  <c r="K312" i="9" s="1"/>
  <c r="J79" i="9"/>
  <c r="J179" i="9"/>
  <c r="K179" i="9" s="1"/>
  <c r="J203" i="9"/>
  <c r="K73" i="9"/>
  <c r="J76" i="9"/>
  <c r="K94" i="9"/>
  <c r="J64" i="9"/>
  <c r="K64" i="9" s="1"/>
  <c r="J67" i="9"/>
  <c r="K87" i="9"/>
  <c r="J90" i="9"/>
  <c r="K101" i="9"/>
  <c r="K106" i="9"/>
  <c r="K161" i="9"/>
  <c r="K163" i="9"/>
  <c r="J165" i="9"/>
  <c r="J182" i="9"/>
  <c r="K182" i="9" s="1"/>
  <c r="J72" i="9"/>
  <c r="J75" i="9"/>
  <c r="J178" i="9"/>
  <c r="K178" i="9"/>
  <c r="J187" i="9"/>
  <c r="K192" i="9"/>
  <c r="J202" i="9"/>
  <c r="K202" i="9" s="1"/>
  <c r="J207" i="9"/>
  <c r="J210" i="9"/>
  <c r="J55" i="9"/>
  <c r="K55" i="9" s="1"/>
  <c r="J61" i="9"/>
  <c r="K61" i="9" s="1"/>
  <c r="K92" i="9"/>
  <c r="I157" i="9"/>
  <c r="K153" i="9"/>
  <c r="K155" i="9"/>
  <c r="J174" i="9"/>
  <c r="K174" i="9" s="1"/>
  <c r="J183" i="9"/>
  <c r="J205" i="9"/>
  <c r="K205" i="9"/>
  <c r="J58" i="9"/>
  <c r="K78" i="9"/>
  <c r="J151" i="9"/>
  <c r="K151" i="9" s="1"/>
  <c r="K172" i="9"/>
  <c r="K176" i="9"/>
  <c r="K183" i="9"/>
  <c r="J188" i="9"/>
  <c r="J193" i="9"/>
  <c r="J226" i="9"/>
  <c r="J294" i="9"/>
  <c r="K180" i="9"/>
  <c r="J185" i="9"/>
  <c r="J209" i="9"/>
  <c r="K211" i="9"/>
  <c r="J213" i="9"/>
  <c r="K232" i="9"/>
  <c r="K236" i="9"/>
  <c r="J247" i="9"/>
  <c r="K247" i="9"/>
  <c r="J273" i="9"/>
  <c r="J281" i="9"/>
  <c r="J301" i="9"/>
  <c r="J346" i="9"/>
  <c r="K346" i="9"/>
  <c r="G361" i="9"/>
  <c r="I361" i="9" s="1"/>
  <c r="J217" i="9"/>
  <c r="J221" i="9"/>
  <c r="K221" i="9" s="1"/>
  <c r="J241" i="9"/>
  <c r="K241" i="9" s="1"/>
  <c r="J252" i="9"/>
  <c r="K252" i="9"/>
  <c r="J254" i="9"/>
  <c r="K254" i="9" s="1"/>
  <c r="J258" i="9"/>
  <c r="J292" i="9"/>
  <c r="J295" i="9"/>
  <c r="J304" i="9"/>
  <c r="K304" i="9" s="1"/>
  <c r="J313" i="9"/>
  <c r="J365" i="9"/>
  <c r="J219" i="9"/>
  <c r="K223" i="9"/>
  <c r="J225" i="9"/>
  <c r="K227" i="9"/>
  <c r="J229" i="9"/>
  <c r="J245" i="9"/>
  <c r="K245" i="9" s="1"/>
  <c r="K248" i="9"/>
  <c r="J271" i="9"/>
  <c r="J279" i="9"/>
  <c r="K279" i="9" s="1"/>
  <c r="J288" i="9"/>
  <c r="K288" i="9" s="1"/>
  <c r="K306" i="9"/>
  <c r="J322" i="9"/>
  <c r="J327" i="9"/>
  <c r="K385" i="9"/>
  <c r="J385" i="9"/>
  <c r="J191" i="9"/>
  <c r="K191" i="9" s="1"/>
  <c r="J204" i="9"/>
  <c r="K204" i="9" s="1"/>
  <c r="J227" i="9"/>
  <c r="K229" i="9"/>
  <c r="K231" i="9"/>
  <c r="J233" i="9"/>
  <c r="K233" i="9" s="1"/>
  <c r="J237" i="9"/>
  <c r="J239" i="9"/>
  <c r="K239" i="9"/>
  <c r="J248" i="9"/>
  <c r="K250" i="9"/>
  <c r="J259" i="9"/>
  <c r="K259" i="9" s="1"/>
  <c r="J263" i="9"/>
  <c r="J265" i="9"/>
  <c r="J284" i="9"/>
  <c r="K284" i="9" s="1"/>
  <c r="J306" i="9"/>
  <c r="J344" i="9"/>
  <c r="K354" i="9"/>
  <c r="K382" i="9"/>
  <c r="J382" i="9"/>
  <c r="J386" i="9"/>
  <c r="K386" i="9"/>
  <c r="J171" i="9"/>
  <c r="K200" i="9"/>
  <c r="J212" i="9"/>
  <c r="J235" i="9"/>
  <c r="J269" i="9"/>
  <c r="K274" i="9"/>
  <c r="J298" i="9"/>
  <c r="J311" i="9"/>
  <c r="J314" i="9"/>
  <c r="J325" i="9"/>
  <c r="K325" i="9"/>
  <c r="K208" i="9"/>
  <c r="J218" i="9"/>
  <c r="K246" i="9"/>
  <c r="J255" i="9"/>
  <c r="J257" i="9"/>
  <c r="K257" i="9" s="1"/>
  <c r="J272" i="9"/>
  <c r="K272" i="9" s="1"/>
  <c r="J276" i="9"/>
  <c r="K276" i="9" s="1"/>
  <c r="J280" i="9"/>
  <c r="K282" i="9"/>
  <c r="J293" i="9"/>
  <c r="K293" i="9" s="1"/>
  <c r="J309" i="9"/>
  <c r="K309" i="9"/>
  <c r="J318" i="9"/>
  <c r="J345" i="9"/>
  <c r="K345" i="9" s="1"/>
  <c r="J357" i="9"/>
  <c r="K357" i="9" s="1"/>
  <c r="J363" i="9"/>
  <c r="K363" i="9"/>
  <c r="G379" i="9"/>
  <c r="I379" i="9" s="1"/>
  <c r="K190" i="9"/>
  <c r="K195" i="9"/>
  <c r="J197" i="9"/>
  <c r="K216" i="9"/>
  <c r="K220" i="9"/>
  <c r="J228" i="9"/>
  <c r="J244" i="9"/>
  <c r="K249" i="9"/>
  <c r="J251" i="9"/>
  <c r="J260" i="9"/>
  <c r="K260" i="9" s="1"/>
  <c r="J264" i="9"/>
  <c r="K264" i="9" s="1"/>
  <c r="K289" i="9"/>
  <c r="K296" i="9"/>
  <c r="K323" i="9"/>
  <c r="J336" i="9"/>
  <c r="K336" i="9" s="1"/>
  <c r="K198" i="9"/>
  <c r="K206" i="9"/>
  <c r="K214" i="9"/>
  <c r="K222" i="9"/>
  <c r="K230" i="9"/>
  <c r="K238" i="9"/>
  <c r="K270" i="9"/>
  <c r="K285" i="9"/>
  <c r="J291" i="9"/>
  <c r="K340" i="9"/>
  <c r="K342" i="9"/>
  <c r="K349" i="9"/>
  <c r="G367" i="9"/>
  <c r="I367" i="9" s="1"/>
  <c r="K423" i="9"/>
  <c r="J320" i="9"/>
  <c r="K320" i="9" s="1"/>
  <c r="J396" i="9"/>
  <c r="K419" i="9"/>
  <c r="J331" i="9"/>
  <c r="K333" i="9"/>
  <c r="K339" i="9"/>
  <c r="J341" i="9"/>
  <c r="K341" i="9" s="1"/>
  <c r="K394" i="9"/>
  <c r="K406" i="9"/>
  <c r="J424" i="9"/>
  <c r="J261" i="9"/>
  <c r="K303" i="9"/>
  <c r="J315" i="9"/>
  <c r="K315" i="9" s="1"/>
  <c r="J338" i="9"/>
  <c r="K338" i="9" s="1"/>
  <c r="J350" i="9"/>
  <c r="J352" i="9"/>
  <c r="K352" i="9"/>
  <c r="J354" i="9"/>
  <c r="K355" i="9"/>
  <c r="G364" i="9"/>
  <c r="I364" i="9" s="1"/>
  <c r="G377" i="9"/>
  <c r="I377" i="9" s="1"/>
  <c r="K380" i="9"/>
  <c r="K383" i="9"/>
  <c r="J383" i="9"/>
  <c r="J392" i="9"/>
  <c r="K392" i="9" s="1"/>
  <c r="I398" i="9"/>
  <c r="J397" i="9"/>
  <c r="K404" i="9"/>
  <c r="K253" i="9"/>
  <c r="K275" i="9"/>
  <c r="K290" i="9"/>
  <c r="J297" i="9"/>
  <c r="K300" i="9"/>
  <c r="J308" i="9"/>
  <c r="K321" i="9"/>
  <c r="J324" i="9"/>
  <c r="K324" i="9" s="1"/>
  <c r="K326" i="9"/>
  <c r="J343" i="9"/>
  <c r="K343" i="9" s="1"/>
  <c r="K347" i="9"/>
  <c r="J373" i="9"/>
  <c r="K373" i="9"/>
  <c r="J380" i="9"/>
  <c r="K397" i="9"/>
  <c r="K256" i="9"/>
  <c r="K277" i="9"/>
  <c r="J283" i="9"/>
  <c r="J302" i="9"/>
  <c r="K302" i="9" s="1"/>
  <c r="K310" i="9"/>
  <c r="J328" i="9"/>
  <c r="J330" i="9"/>
  <c r="J332" i="9"/>
  <c r="K356" i="9"/>
  <c r="J362" i="9"/>
  <c r="J366" i="9"/>
  <c r="K366" i="9" s="1"/>
  <c r="K378" i="9"/>
  <c r="K384" i="9"/>
  <c r="J393" i="9"/>
  <c r="K407" i="9"/>
  <c r="J418" i="9"/>
  <c r="I432" i="9"/>
  <c r="K353" i="9"/>
  <c r="K381" i="9"/>
  <c r="J381" i="9"/>
  <c r="K387" i="9"/>
  <c r="J387" i="9"/>
  <c r="K375" i="9"/>
  <c r="J375" i="9"/>
  <c r="K402" i="9"/>
  <c r="J422" i="9"/>
  <c r="K334" i="9"/>
  <c r="J372" i="9"/>
  <c r="K374" i="9"/>
  <c r="J374" i="9"/>
  <c r="K403" i="9"/>
  <c r="K421" i="9"/>
  <c r="K426" i="9"/>
  <c r="K305" i="9"/>
  <c r="K337" i="9"/>
  <c r="K431" i="9"/>
  <c r="K408" i="9"/>
  <c r="K427" i="9"/>
  <c r="J401" i="9"/>
  <c r="K401" i="9" s="1"/>
  <c r="J405" i="9"/>
  <c r="J409" i="9"/>
  <c r="J430" i="9"/>
  <c r="J358" i="9" l="1"/>
  <c r="K97" i="9"/>
  <c r="J38" i="9"/>
  <c r="K22" i="9"/>
  <c r="K430" i="9"/>
  <c r="K331" i="9"/>
  <c r="K396" i="9"/>
  <c r="K251" i="9"/>
  <c r="K311" i="9"/>
  <c r="K237" i="9"/>
  <c r="K344" i="9"/>
  <c r="K265" i="9"/>
  <c r="K313" i="9"/>
  <c r="K292" i="9"/>
  <c r="K301" i="9"/>
  <c r="K329" i="9"/>
  <c r="K189" i="9"/>
  <c r="K89" i="9"/>
  <c r="K57" i="9"/>
  <c r="K108" i="9"/>
  <c r="K188" i="9"/>
  <c r="J93" i="9"/>
  <c r="K93" i="9" s="1"/>
  <c r="J410" i="9"/>
  <c r="K283" i="9"/>
  <c r="J377" i="9"/>
  <c r="K377" i="9"/>
  <c r="K350" i="9"/>
  <c r="K244" i="9"/>
  <c r="K318" i="9"/>
  <c r="K235" i="9"/>
  <c r="K88" i="9"/>
  <c r="K77" i="9"/>
  <c r="J54" i="9"/>
  <c r="K36" i="9"/>
  <c r="J46" i="9"/>
  <c r="K46" i="9" s="1"/>
  <c r="K47" i="9" s="1"/>
  <c r="K405" i="9"/>
  <c r="K362" i="9"/>
  <c r="J398" i="9"/>
  <c r="J364" i="9"/>
  <c r="K228" i="9"/>
  <c r="K269" i="9"/>
  <c r="K327" i="9"/>
  <c r="K258" i="9"/>
  <c r="K217" i="9"/>
  <c r="K193" i="9"/>
  <c r="K210" i="9"/>
  <c r="K165" i="9"/>
  <c r="K194" i="9"/>
  <c r="K186" i="9"/>
  <c r="J53" i="9"/>
  <c r="K53" i="9" s="1"/>
  <c r="K74" i="9"/>
  <c r="K51" i="9"/>
  <c r="K34" i="9"/>
  <c r="K109" i="9"/>
  <c r="J19" i="9"/>
  <c r="K84" i="9"/>
  <c r="J110" i="9"/>
  <c r="K110" i="9" s="1"/>
  <c r="K111" i="9" s="1"/>
  <c r="K330" i="9"/>
  <c r="K422" i="9"/>
  <c r="K308" i="9"/>
  <c r="K261" i="9"/>
  <c r="K280" i="9"/>
  <c r="K365" i="9"/>
  <c r="J361" i="9"/>
  <c r="K361" i="9" s="1"/>
  <c r="I368" i="9"/>
  <c r="K209" i="9"/>
  <c r="K294" i="9"/>
  <c r="J157" i="9"/>
  <c r="K75" i="9"/>
  <c r="K207" i="9"/>
  <c r="K90" i="9"/>
  <c r="K203" i="9"/>
  <c r="K154" i="9"/>
  <c r="K76" i="9"/>
  <c r="K177" i="9"/>
  <c r="K91" i="9"/>
  <c r="K31" i="9"/>
  <c r="K107" i="9"/>
  <c r="I102" i="9"/>
  <c r="K14" i="9"/>
  <c r="K86" i="9"/>
  <c r="K332" i="9"/>
  <c r="J367" i="9"/>
  <c r="K393" i="9"/>
  <c r="K328" i="9"/>
  <c r="K379" i="9"/>
  <c r="J379" i="9"/>
  <c r="K314" i="9"/>
  <c r="K298" i="9"/>
  <c r="K212" i="9"/>
  <c r="K263" i="9"/>
  <c r="K171" i="9"/>
  <c r="K322" i="9"/>
  <c r="K295" i="9"/>
  <c r="K281" i="9"/>
  <c r="K187" i="9"/>
  <c r="K72" i="9"/>
  <c r="K173" i="9"/>
  <c r="K152" i="9"/>
  <c r="K240" i="9"/>
  <c r="K160" i="9"/>
  <c r="K59" i="9"/>
  <c r="K234" i="9"/>
  <c r="K164" i="9"/>
  <c r="K71" i="9"/>
  <c r="K30" i="9"/>
  <c r="K79" i="9"/>
  <c r="K105" i="9"/>
  <c r="K409" i="9"/>
  <c r="K424" i="9"/>
  <c r="K255" i="9"/>
  <c r="K273" i="9"/>
  <c r="K213" i="9"/>
  <c r="K45" i="9"/>
  <c r="K27" i="9"/>
  <c r="I10" i="9"/>
  <c r="J432" i="9"/>
  <c r="K418" i="9"/>
  <c r="K297" i="9"/>
  <c r="K291" i="9"/>
  <c r="K197" i="9"/>
  <c r="K218" i="9"/>
  <c r="K271" i="9"/>
  <c r="K225" i="9"/>
  <c r="K219" i="9"/>
  <c r="K185" i="9"/>
  <c r="K226" i="9"/>
  <c r="K67" i="9"/>
  <c r="K41" i="9"/>
  <c r="I388" i="9"/>
  <c r="K168" i="9"/>
  <c r="K162" i="9"/>
  <c r="K52" i="9"/>
  <c r="K25" i="9"/>
  <c r="K83" i="9"/>
  <c r="K68" i="9"/>
  <c r="K58" i="9"/>
  <c r="K42" i="9"/>
  <c r="K17" i="9"/>
  <c r="K432" i="9" l="1"/>
  <c r="K433" i="9" s="1"/>
  <c r="K398" i="9"/>
  <c r="K399" i="9" s="1"/>
  <c r="K19" i="9"/>
  <c r="K157" i="9"/>
  <c r="K158" i="9" s="1"/>
  <c r="K410" i="9"/>
  <c r="K411" i="9" s="1"/>
  <c r="K388" i="9"/>
  <c r="K389" i="9" s="1"/>
  <c r="J368" i="9"/>
  <c r="K54" i="9"/>
  <c r="K102" i="9" s="1"/>
  <c r="K103" i="9" s="1"/>
  <c r="J102" i="9"/>
  <c r="J10" i="9" s="1"/>
  <c r="J388" i="9"/>
  <c r="K20" i="9"/>
  <c r="K364" i="9"/>
  <c r="K358" i="9"/>
  <c r="K359" i="9" s="1"/>
  <c r="K367" i="9"/>
  <c r="K38" i="9"/>
  <c r="K39" i="9" s="1"/>
  <c r="K368" i="9" l="1"/>
  <c r="K369" i="9" s="1"/>
  <c r="K10" i="9"/>
  <c r="K11" i="9" s="1"/>
</calcChain>
</file>

<file path=xl/sharedStrings.xml><?xml version="1.0" encoding="utf-8"?>
<sst xmlns="http://schemas.openxmlformats.org/spreadsheetml/2006/main" count="867" uniqueCount="110">
  <si>
    <t>Struktūrvienība</t>
  </si>
  <si>
    <t>Amats</t>
  </si>
  <si>
    <t>“Par finanšu līdzekļu piešķiršanu no valsts budžeta programmas</t>
  </si>
  <si>
    <t xml:space="preserve"> “Līdzekļi neparedzētiem gadījumiem”” sākotnējās ietekmes novērtējuma ziņojumam (anotācijai)</t>
  </si>
  <si>
    <t>Ministru kabineta rīkojuma projekta</t>
  </si>
  <si>
    <t xml:space="preserve">Stundas algas  likme </t>
  </si>
  <si>
    <t>Nakts stundu skaits</t>
  </si>
  <si>
    <t>Piemaksa par nakts darbu</t>
  </si>
  <si>
    <t xml:space="preserve">DD VSAOI </t>
  </si>
  <si>
    <t>KOPĀ</t>
  </si>
  <si>
    <t>75% no kopsummas</t>
  </si>
  <si>
    <t>1.</t>
  </si>
  <si>
    <t>inspektors</t>
  </si>
  <si>
    <t>2.</t>
  </si>
  <si>
    <t>Priekšnieks</t>
  </si>
  <si>
    <t>Vecākais inspektors</t>
  </si>
  <si>
    <t>Inspektors</t>
  </si>
  <si>
    <t>4.</t>
  </si>
  <si>
    <t>5.</t>
  </si>
  <si>
    <t>Priekšnieka vietnieks</t>
  </si>
  <si>
    <t>Kārtībnieks</t>
  </si>
  <si>
    <t>6.</t>
  </si>
  <si>
    <t>pašvaldības policijas vadītājs</t>
  </si>
  <si>
    <t>vecākais inspektors</t>
  </si>
  <si>
    <t>7.</t>
  </si>
  <si>
    <t>8.</t>
  </si>
  <si>
    <t>priekšniece</t>
  </si>
  <si>
    <t>9.</t>
  </si>
  <si>
    <t>Vadība</t>
  </si>
  <si>
    <t>priekšnieks</t>
  </si>
  <si>
    <t>Satiksmes uzraudzības nodaļa</t>
  </si>
  <si>
    <t>Patruļpolicijas nodaļa</t>
  </si>
  <si>
    <t>Nepilngadīgo likumpārkāpumu prevencijas grupa</t>
  </si>
  <si>
    <t>priekšnieka vietnieks</t>
  </si>
  <si>
    <t>10.</t>
  </si>
  <si>
    <t>kārtībnieks</t>
  </si>
  <si>
    <t>11.</t>
  </si>
  <si>
    <t>Pašvaldības policija</t>
  </si>
  <si>
    <t>pašvaldības policijas inspektors</t>
  </si>
  <si>
    <t>12.</t>
  </si>
  <si>
    <t>13.</t>
  </si>
  <si>
    <t>14.</t>
  </si>
  <si>
    <t>Pašvaldības policijas priekšnieks</t>
  </si>
  <si>
    <t>Pašvaldības policijas inspektors</t>
  </si>
  <si>
    <t>Centra pārvalde</t>
  </si>
  <si>
    <t>Vecākā inspektore</t>
  </si>
  <si>
    <t>Inspektore</t>
  </si>
  <si>
    <t>DŪCAP</t>
  </si>
  <si>
    <t>Kārtībnieks-glābējs</t>
  </si>
  <si>
    <t>Inspektors-glābējs</t>
  </si>
  <si>
    <t>OVDUP</t>
  </si>
  <si>
    <t>Vidzemes pārvalde</t>
  </si>
  <si>
    <t>Ziemeļu pārvalde</t>
  </si>
  <si>
    <t>Kārtībniece</t>
  </si>
  <si>
    <t>Latgales pārvalde</t>
  </si>
  <si>
    <t>Kurzemes pārvalde</t>
  </si>
  <si>
    <t xml:space="preserve">Inspektors </t>
  </si>
  <si>
    <t xml:space="preserve">Inspektore </t>
  </si>
  <si>
    <t>Zemgales pārvalde</t>
  </si>
  <si>
    <t>Siguldas novada Pašvaldības policija</t>
  </si>
  <si>
    <t>Tukuma novada pašvaldības policija</t>
  </si>
  <si>
    <t>Jaunākais inspektors</t>
  </si>
  <si>
    <t>4.pielikums</t>
  </si>
  <si>
    <r>
      <t>Pašvaldību institūciju izdevumi (</t>
    </r>
    <r>
      <rPr>
        <b/>
        <i/>
        <sz val="12"/>
        <color indexed="8"/>
        <rFont val="Times New Roman"/>
        <family val="1"/>
        <charset val="186"/>
      </rPr>
      <t>euro</t>
    </r>
    <r>
      <rPr>
        <b/>
        <sz val="12"/>
        <color indexed="8"/>
        <rFont val="Times New Roman"/>
        <family val="1"/>
        <charset val="186"/>
      </rPr>
      <t>) pašvaldības policijas darbinieku piemaksai par nakts darbu iedzīvotāju pārvietošanās aizlieguma ievērošanas kontrolē laika periodā no 2021.gada 21.oktobra līdz 31.oktobrim laikposmā no plkst. 22.00 līdz plkst. 5.00</t>
    </r>
  </si>
  <si>
    <t>N.p.k.</t>
  </si>
  <si>
    <t>Mēnešalga</t>
  </si>
  <si>
    <t xml:space="preserve">Stundas algas likmes  apmērs piemaksas aprēķinā-šanai (0,5 no stundas algas likmes) </t>
  </si>
  <si>
    <r>
      <t>Kopā</t>
    </r>
    <r>
      <rPr>
        <sz val="11"/>
        <color indexed="8"/>
        <rFont val="Times New Roman"/>
        <family val="1"/>
        <charset val="186"/>
      </rPr>
      <t xml:space="preserve"> </t>
    </r>
    <r>
      <rPr>
        <b/>
        <sz val="11"/>
        <color indexed="8"/>
        <rFont val="Times New Roman"/>
        <family val="1"/>
        <charset val="186"/>
      </rPr>
      <t>piemaksa par nakts darbu un DD VSAOI</t>
    </r>
  </si>
  <si>
    <t>Aizkraukles novada pašvaldība</t>
  </si>
  <si>
    <t>1.1.</t>
  </si>
  <si>
    <t>Pļaviņu apvienības pārvaldes policija</t>
  </si>
  <si>
    <t>pašvaldības policijas priekšnieks</t>
  </si>
  <si>
    <t>pašvaldības policijas insepktors</t>
  </si>
  <si>
    <t>1.2.</t>
  </si>
  <si>
    <t>Kokneses apvienības pārvalde</t>
  </si>
  <si>
    <t>Daugavpils pilsētas pašvaldības policija</t>
  </si>
  <si>
    <t>Operatīvi dežūrējošā nodaļa</t>
  </si>
  <si>
    <t xml:space="preserve">vecākais kārtībnieks </t>
  </si>
  <si>
    <t>Satiksmes kontroles un glābšanas nodaļa</t>
  </si>
  <si>
    <t>jaunākais inspektors</t>
  </si>
  <si>
    <t xml:space="preserve">3. </t>
  </si>
  <si>
    <t>Gulbenes novada pašvaldības policija</t>
  </si>
  <si>
    <t xml:space="preserve"> priekšnieks</t>
  </si>
  <si>
    <t xml:space="preserve"> - </t>
  </si>
  <si>
    <t>Jelgavas valstspilsētas pašvaldības iestāde “Jelgavas pašvaldības policija”</t>
  </si>
  <si>
    <t>nodaļas priekšnieks</t>
  </si>
  <si>
    <t>inspektors-glābējs</t>
  </si>
  <si>
    <t>vecākais inspektors-glābējs</t>
  </si>
  <si>
    <t xml:space="preserve"> Jēkabpils pilsētas pašvaldības policija</t>
  </si>
  <si>
    <t>Liepājas Pilsētas Pašvaldības Policija</t>
  </si>
  <si>
    <t>Dežūrnodaļa</t>
  </si>
  <si>
    <t>Vecākais kārtībnieks</t>
  </si>
  <si>
    <t>Transposta kontroles nodaļa</t>
  </si>
  <si>
    <t>nod.priekšnieks</t>
  </si>
  <si>
    <t>Administratīvā nodaļa</t>
  </si>
  <si>
    <t>vecākais kārtībnieks</t>
  </si>
  <si>
    <t>Nepilngadīgo lietu nodaļa</t>
  </si>
  <si>
    <t>Limbažu novada pašvaldības policija</t>
  </si>
  <si>
    <t xml:space="preserve">Rīgas pašvaldības policija </t>
  </si>
  <si>
    <t>Salaspils Novada Dome</t>
  </si>
  <si>
    <t>Pašvaldības policijas vecākais inspektors</t>
  </si>
  <si>
    <t>Pašvaldības policijas priekšnieka vietnieks</t>
  </si>
  <si>
    <t>Pašvaldības policijas jaunākais inspektors</t>
  </si>
  <si>
    <t>Pašvaldības policijas jaunākais kārtībnieks</t>
  </si>
  <si>
    <t>Apgabala inspektors</t>
  </si>
  <si>
    <t>Vecākais apgabala inspektors</t>
  </si>
  <si>
    <t xml:space="preserve"> Smiltenes Pašvaldības policija</t>
  </si>
  <si>
    <t>Valkas novada pašvaldība</t>
  </si>
  <si>
    <t>Valkas novada Pašvaldības policija</t>
  </si>
  <si>
    <t>Valmieras novada pašvaldības policija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</si>
</sst>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0"/>
      <name val="Arial"/>
      <family val="2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86"/>
    </font>
    <font>
      <sz val="11"/>
      <name val="Times New Roman"/>
      <family val="1"/>
      <charset val="186"/>
    </font>
    <font>
      <sz val="11"/>
      <color theme="1"/>
      <name val="Times New Roman"/>
      <family val="1"/>
      <charset val="186"/>
    </font>
    <font>
      <sz val="10"/>
      <name val="Arial"/>
    </font>
    <font>
      <b/>
      <sz val="11"/>
      <color theme="1"/>
      <name val="Times New Roman"/>
      <family val="1"/>
      <charset val="186"/>
    </font>
    <font>
      <b/>
      <sz val="11"/>
      <color rgb="FF000000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1"/>
      <color rgb="FF000000"/>
      <name val="Times New Roman"/>
      <family val="1"/>
      <charset val="186"/>
    </font>
    <font>
      <sz val="11"/>
      <color rgb="FF000000"/>
      <name val="Calibri"/>
      <family val="2"/>
      <charset val="186"/>
    </font>
    <font>
      <sz val="11"/>
      <color indexed="8"/>
      <name val="Times New Roman"/>
      <family val="1"/>
      <charset val="186"/>
    </font>
    <font>
      <b/>
      <i/>
      <sz val="12"/>
      <color indexed="8"/>
      <name val="Times New Roman"/>
      <family val="1"/>
      <charset val="186"/>
    </font>
    <font>
      <b/>
      <sz val="12"/>
      <color indexed="8"/>
      <name val="Times New Roman"/>
      <family val="1"/>
      <charset val="186"/>
    </font>
    <font>
      <b/>
      <sz val="11"/>
      <color indexed="8"/>
      <name val="Times New Roman"/>
      <family val="1"/>
      <charset val="186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D966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FFFF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thin">
        <color rgb="FFA9A9A9"/>
      </left>
      <right style="thin">
        <color rgb="FFA9A9A9"/>
      </right>
      <top/>
      <bottom style="thin">
        <color rgb="FFA9A9A9"/>
      </bottom>
      <diagonal/>
    </border>
  </borders>
  <cellStyleXfs count="20">
    <xf numFmtId="0" fontId="0" fillId="0" borderId="0"/>
    <xf numFmtId="0" fontId="7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4" fillId="0" borderId="0"/>
    <xf numFmtId="0" fontId="11" fillId="0" borderId="0"/>
    <xf numFmtId="0" fontId="4" fillId="0" borderId="0"/>
    <xf numFmtId="0" fontId="3" fillId="0" borderId="0"/>
    <xf numFmtId="0" fontId="2" fillId="0" borderId="0"/>
    <xf numFmtId="0" fontId="8" fillId="0" borderId="0"/>
    <xf numFmtId="9" fontId="2" fillId="0" borderId="0" applyFont="0" applyFill="0" applyBorder="0" applyAlignment="0" applyProtection="0"/>
    <xf numFmtId="0" fontId="16" fillId="0" borderId="0"/>
    <xf numFmtId="0" fontId="2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</cellStyleXfs>
  <cellXfs count="135">
    <xf numFmtId="0" fontId="0" fillId="0" borderId="0" xfId="0"/>
    <xf numFmtId="0" fontId="12" fillId="0" borderId="0" xfId="17" applyFont="1" applyAlignment="1">
      <alignment horizontal="center" vertical="top"/>
    </xf>
    <xf numFmtId="0" fontId="10" fillId="0" borderId="0" xfId="17" applyFont="1" applyAlignment="1">
      <alignment horizontal="left" vertical="top"/>
    </xf>
    <xf numFmtId="0" fontId="10" fillId="0" borderId="0" xfId="17" applyFont="1" applyAlignment="1">
      <alignment horizontal="left" vertical="top" wrapText="1"/>
    </xf>
    <xf numFmtId="1" fontId="10" fillId="0" borderId="0" xfId="17" applyNumberFormat="1" applyFont="1" applyAlignment="1">
      <alignment horizontal="center" vertical="top" wrapText="1"/>
    </xf>
    <xf numFmtId="2" fontId="10" fillId="0" borderId="0" xfId="17" applyNumberFormat="1" applyFont="1" applyAlignment="1">
      <alignment horizontal="center" vertical="top" wrapText="1"/>
    </xf>
    <xf numFmtId="2" fontId="10" fillId="0" borderId="0" xfId="17" applyNumberFormat="1" applyFont="1" applyAlignment="1">
      <alignment horizontal="center" vertical="top"/>
    </xf>
    <xf numFmtId="2" fontId="10" fillId="0" borderId="0" xfId="17" applyNumberFormat="1" applyFont="1" applyAlignment="1">
      <alignment horizontal="right" vertical="top"/>
    </xf>
    <xf numFmtId="2" fontId="9" fillId="2" borderId="0" xfId="13" applyNumberFormat="1" applyFont="1" applyFill="1" applyAlignment="1">
      <alignment horizontal="right" vertical="top"/>
    </xf>
    <xf numFmtId="0" fontId="10" fillId="0" borderId="0" xfId="1" applyFont="1" applyAlignment="1">
      <alignment vertical="top"/>
    </xf>
    <xf numFmtId="0" fontId="10" fillId="0" borderId="0" xfId="1" applyFont="1" applyAlignment="1"/>
    <xf numFmtId="0" fontId="14" fillId="0" borderId="0" xfId="1" applyFont="1" applyAlignment="1">
      <alignment horizontal="center" vertical="top" wrapText="1"/>
    </xf>
    <xf numFmtId="0" fontId="12" fillId="0" borderId="0" xfId="1" applyFont="1" applyAlignment="1">
      <alignment vertical="top"/>
    </xf>
    <xf numFmtId="0" fontId="20" fillId="0" borderId="1" xfId="1" applyFont="1" applyBorder="1" applyAlignment="1">
      <alignment horizontal="left" vertical="center"/>
    </xf>
    <xf numFmtId="0" fontId="20" fillId="0" borderId="1" xfId="1" applyFont="1" applyBorder="1" applyAlignment="1">
      <alignment horizontal="center" vertical="center"/>
    </xf>
    <xf numFmtId="0" fontId="12" fillId="0" borderId="1" xfId="17" applyFont="1" applyBorder="1" applyAlignment="1">
      <alignment horizontal="center" vertical="center" wrapText="1"/>
    </xf>
    <xf numFmtId="1" fontId="12" fillId="0" borderId="1" xfId="1" applyNumberFormat="1" applyFont="1" applyBorder="1" applyAlignment="1">
      <alignment horizontal="center" vertical="center" wrapText="1"/>
    </xf>
    <xf numFmtId="2" fontId="12" fillId="0" borderId="1" xfId="1" applyNumberFormat="1" applyFont="1" applyBorder="1" applyAlignment="1">
      <alignment horizontal="center" vertical="center" wrapText="1"/>
    </xf>
    <xf numFmtId="2" fontId="20" fillId="0" borderId="1" xfId="1" applyNumberFormat="1" applyFont="1" applyBorder="1" applyAlignment="1">
      <alignment horizontal="center" vertical="center" wrapText="1"/>
    </xf>
    <xf numFmtId="0" fontId="20" fillId="0" borderId="1" xfId="1" applyFont="1" applyBorder="1" applyAlignment="1">
      <alignment horizontal="left" vertical="top"/>
    </xf>
    <xf numFmtId="0" fontId="12" fillId="0" borderId="1" xfId="1" applyFont="1" applyBorder="1" applyAlignment="1">
      <alignment horizontal="left" vertical="top" wrapText="1"/>
    </xf>
    <xf numFmtId="1" fontId="12" fillId="0" borderId="1" xfId="1" applyNumberFormat="1" applyFont="1" applyBorder="1" applyAlignment="1">
      <alignment horizontal="center" vertical="top" wrapText="1"/>
    </xf>
    <xf numFmtId="2" fontId="12" fillId="0" borderId="1" xfId="1" applyNumberFormat="1" applyFont="1" applyBorder="1" applyAlignment="1">
      <alignment horizontal="center" vertical="top" wrapText="1"/>
    </xf>
    <xf numFmtId="2" fontId="20" fillId="0" borderId="1" xfId="1" applyNumberFormat="1" applyFont="1" applyBorder="1" applyAlignment="1">
      <alignment horizontal="center" vertical="top" wrapText="1"/>
    </xf>
    <xf numFmtId="2" fontId="20" fillId="0" borderId="1" xfId="1" applyNumberFormat="1" applyFont="1" applyBorder="1" applyAlignment="1">
      <alignment horizontal="right" vertical="top" wrapText="1"/>
    </xf>
    <xf numFmtId="2" fontId="12" fillId="6" borderId="4" xfId="1" applyNumberFormat="1" applyFont="1" applyFill="1" applyBorder="1" applyAlignment="1">
      <alignment horizontal="right" vertical="top" wrapText="1"/>
    </xf>
    <xf numFmtId="2" fontId="12" fillId="6" borderId="5" xfId="1" applyNumberFormat="1" applyFont="1" applyFill="1" applyBorder="1" applyAlignment="1">
      <alignment horizontal="right" vertical="top" wrapText="1"/>
    </xf>
    <xf numFmtId="2" fontId="12" fillId="6" borderId="6" xfId="1" applyNumberFormat="1" applyFont="1" applyFill="1" applyBorder="1" applyAlignment="1">
      <alignment horizontal="right" vertical="top" wrapText="1"/>
    </xf>
    <xf numFmtId="4" fontId="13" fillId="6" borderId="1" xfId="18" applyNumberFormat="1" applyFont="1" applyFill="1" applyBorder="1" applyAlignment="1">
      <alignment horizontal="center" vertical="top" wrapText="1"/>
    </xf>
    <xf numFmtId="4" fontId="13" fillId="6" borderId="1" xfId="18" applyNumberFormat="1" applyFont="1" applyFill="1" applyBorder="1" applyAlignment="1">
      <alignment horizontal="right" vertical="top" wrapText="1"/>
    </xf>
    <xf numFmtId="0" fontId="20" fillId="0" borderId="3" xfId="1" applyFont="1" applyBorder="1" applyAlignment="1">
      <alignment horizontal="left" vertical="top"/>
    </xf>
    <xf numFmtId="0" fontId="12" fillId="0" borderId="3" xfId="1" applyFont="1" applyBorder="1" applyAlignment="1">
      <alignment horizontal="left" vertical="top" wrapText="1"/>
    </xf>
    <xf numFmtId="1" fontId="12" fillId="0" borderId="3" xfId="1" applyNumberFormat="1" applyFont="1" applyBorder="1" applyAlignment="1">
      <alignment horizontal="center" vertical="top" wrapText="1"/>
    </xf>
    <xf numFmtId="2" fontId="12" fillId="0" borderId="3" xfId="1" applyNumberFormat="1" applyFont="1" applyBorder="1" applyAlignment="1">
      <alignment horizontal="center" vertical="top" wrapText="1"/>
    </xf>
    <xf numFmtId="4" fontId="13" fillId="0" borderId="1" xfId="18" applyNumberFormat="1" applyFont="1" applyBorder="1" applyAlignment="1">
      <alignment horizontal="center" vertical="top" wrapText="1"/>
    </xf>
    <xf numFmtId="4" fontId="13" fillId="0" borderId="1" xfId="18" applyNumberFormat="1" applyFont="1" applyBorder="1" applyAlignment="1">
      <alignment horizontal="right" vertical="top" wrapText="1"/>
    </xf>
    <xf numFmtId="4" fontId="12" fillId="0" borderId="0" xfId="18" applyNumberFormat="1" applyFont="1" applyAlignment="1">
      <alignment horizontal="right" vertical="top"/>
    </xf>
    <xf numFmtId="0" fontId="12" fillId="3" borderId="1" xfId="1" applyFont="1" applyFill="1" applyBorder="1" applyAlignment="1">
      <alignment vertical="top"/>
    </xf>
    <xf numFmtId="0" fontId="20" fillId="3" borderId="1" xfId="1" applyFont="1" applyFill="1" applyBorder="1" applyAlignment="1">
      <alignment horizontal="left" vertical="top"/>
    </xf>
    <xf numFmtId="0" fontId="12" fillId="3" borderId="1" xfId="1" applyFont="1" applyFill="1" applyBorder="1" applyAlignment="1">
      <alignment horizontal="left" vertical="top" wrapText="1"/>
    </xf>
    <xf numFmtId="1" fontId="12" fillId="3" borderId="1" xfId="1" applyNumberFormat="1" applyFont="1" applyFill="1" applyBorder="1" applyAlignment="1">
      <alignment horizontal="center" vertical="top" wrapText="1"/>
    </xf>
    <xf numFmtId="2" fontId="12" fillId="3" borderId="1" xfId="1" applyNumberFormat="1" applyFont="1" applyFill="1" applyBorder="1" applyAlignment="1">
      <alignment horizontal="center" vertical="top" wrapText="1"/>
    </xf>
    <xf numFmtId="2" fontId="20" fillId="3" borderId="1" xfId="1" applyNumberFormat="1" applyFont="1" applyFill="1" applyBorder="1" applyAlignment="1">
      <alignment horizontal="center" vertical="top" wrapText="1"/>
    </xf>
    <xf numFmtId="2" fontId="20" fillId="3" borderId="1" xfId="1" applyNumberFormat="1" applyFont="1" applyFill="1" applyBorder="1" applyAlignment="1">
      <alignment horizontal="right" vertical="top" wrapText="1"/>
    </xf>
    <xf numFmtId="0" fontId="12" fillId="3" borderId="1" xfId="1" applyFont="1" applyFill="1" applyBorder="1" applyAlignment="1">
      <alignment horizontal="left" vertical="top"/>
    </xf>
    <xf numFmtId="0" fontId="10" fillId="3" borderId="1" xfId="1" applyFont="1" applyFill="1" applyBorder="1" applyAlignment="1">
      <alignment horizontal="left" vertical="top" wrapText="1"/>
    </xf>
    <xf numFmtId="1" fontId="10" fillId="3" borderId="1" xfId="1" applyNumberFormat="1" applyFont="1" applyFill="1" applyBorder="1" applyAlignment="1">
      <alignment horizontal="center" vertical="top"/>
    </xf>
    <xf numFmtId="2" fontId="12" fillId="4" borderId="1" xfId="1" applyNumberFormat="1" applyFont="1" applyFill="1" applyBorder="1" applyAlignment="1">
      <alignment horizontal="center" vertical="top"/>
    </xf>
    <xf numFmtId="2" fontId="12" fillId="4" borderId="2" xfId="1" applyNumberFormat="1" applyFont="1" applyFill="1" applyBorder="1" applyAlignment="1">
      <alignment horizontal="center" vertical="top"/>
    </xf>
    <xf numFmtId="2" fontId="12" fillId="4" borderId="2" xfId="1" applyNumberFormat="1" applyFont="1" applyFill="1" applyBorder="1" applyAlignment="1">
      <alignment horizontal="right" vertical="top"/>
    </xf>
    <xf numFmtId="0" fontId="10" fillId="0" borderId="2" xfId="1" applyFont="1" applyBorder="1" applyAlignment="1">
      <alignment horizontal="left" vertical="top"/>
    </xf>
    <xf numFmtId="0" fontId="10" fillId="0" borderId="2" xfId="1" applyFont="1" applyBorder="1" applyAlignment="1">
      <alignment horizontal="left" vertical="top" wrapText="1"/>
    </xf>
    <xf numFmtId="0" fontId="10" fillId="7" borderId="2" xfId="1" applyFont="1" applyFill="1" applyBorder="1" applyAlignment="1">
      <alignment horizontal="left" vertical="top" wrapText="1"/>
    </xf>
    <xf numFmtId="1" fontId="10" fillId="7" borderId="2" xfId="1" applyNumberFormat="1" applyFont="1" applyFill="1" applyBorder="1" applyAlignment="1">
      <alignment horizontal="center" vertical="top"/>
    </xf>
    <xf numFmtId="2" fontId="10" fillId="7" borderId="2" xfId="1" applyNumberFormat="1" applyFont="1" applyFill="1" applyBorder="1" applyAlignment="1">
      <alignment horizontal="center" vertical="top"/>
    </xf>
    <xf numFmtId="2" fontId="10" fillId="7" borderId="1" xfId="1" applyNumberFormat="1" applyFont="1" applyFill="1" applyBorder="1" applyAlignment="1">
      <alignment horizontal="center" vertical="top"/>
    </xf>
    <xf numFmtId="2" fontId="10" fillId="0" borderId="1" xfId="1" applyNumberFormat="1" applyFont="1" applyBorder="1" applyAlignment="1">
      <alignment horizontal="center" vertical="top"/>
    </xf>
    <xf numFmtId="2" fontId="10" fillId="0" borderId="1" xfId="1" applyNumberFormat="1" applyFont="1" applyBorder="1" applyAlignment="1">
      <alignment horizontal="right" vertical="top"/>
    </xf>
    <xf numFmtId="0" fontId="10" fillId="0" borderId="3" xfId="1" applyFont="1" applyBorder="1" applyAlignment="1">
      <alignment horizontal="left" vertical="top"/>
    </xf>
    <xf numFmtId="0" fontId="10" fillId="0" borderId="3" xfId="1" applyFont="1" applyBorder="1" applyAlignment="1">
      <alignment horizontal="left" vertical="top" wrapText="1"/>
    </xf>
    <xf numFmtId="0" fontId="10" fillId="7" borderId="1" xfId="1" applyFont="1" applyFill="1" applyBorder="1" applyAlignment="1">
      <alignment horizontal="left" vertical="top" wrapText="1"/>
    </xf>
    <xf numFmtId="1" fontId="10" fillId="7" borderId="1" xfId="1" applyNumberFormat="1" applyFont="1" applyFill="1" applyBorder="1" applyAlignment="1">
      <alignment horizontal="center" vertical="top"/>
    </xf>
    <xf numFmtId="2" fontId="12" fillId="4" borderId="1" xfId="1" applyNumberFormat="1" applyFont="1" applyFill="1" applyBorder="1" applyAlignment="1">
      <alignment horizontal="right" vertical="top"/>
    </xf>
    <xf numFmtId="0" fontId="10" fillId="0" borderId="1" xfId="1" applyFont="1" applyBorder="1" applyAlignment="1">
      <alignment horizontal="left" vertical="top"/>
    </xf>
    <xf numFmtId="0" fontId="10" fillId="0" borderId="1" xfId="1" applyFont="1" applyBorder="1" applyAlignment="1">
      <alignment horizontal="left" vertical="top" wrapText="1"/>
    </xf>
    <xf numFmtId="0" fontId="10" fillId="0" borderId="0" xfId="1" applyFont="1" applyAlignment="1">
      <alignment horizontal="left" vertical="top"/>
    </xf>
    <xf numFmtId="0" fontId="12" fillId="0" borderId="1" xfId="1" applyFont="1" applyBorder="1" applyAlignment="1">
      <alignment horizontal="left" vertical="top"/>
    </xf>
    <xf numFmtId="2" fontId="10" fillId="8" borderId="1" xfId="1" applyNumberFormat="1" applyFont="1" applyFill="1" applyBorder="1" applyAlignment="1">
      <alignment horizontal="center" vertical="top"/>
    </xf>
    <xf numFmtId="2" fontId="10" fillId="8" borderId="1" xfId="1" applyNumberFormat="1" applyFont="1" applyFill="1" applyBorder="1" applyAlignment="1">
      <alignment horizontal="right" vertical="top"/>
    </xf>
    <xf numFmtId="0" fontId="10" fillId="0" borderId="0" xfId="1" applyFont="1" applyAlignment="1">
      <alignment horizontal="left" vertical="top" wrapText="1"/>
    </xf>
    <xf numFmtId="1" fontId="10" fillId="0" borderId="0" xfId="1" applyNumberFormat="1" applyFont="1" applyAlignment="1">
      <alignment horizontal="center" vertical="top"/>
    </xf>
    <xf numFmtId="2" fontId="10" fillId="0" borderId="0" xfId="1" applyNumberFormat="1" applyFont="1" applyAlignment="1">
      <alignment horizontal="center" vertical="top"/>
    </xf>
    <xf numFmtId="2" fontId="10" fillId="0" borderId="0" xfId="1" applyNumberFormat="1" applyFont="1" applyAlignment="1">
      <alignment horizontal="right" vertical="top"/>
    </xf>
    <xf numFmtId="2" fontId="12" fillId="0" borderId="0" xfId="1" applyNumberFormat="1" applyFont="1" applyAlignment="1">
      <alignment horizontal="right" vertical="top"/>
    </xf>
    <xf numFmtId="2" fontId="12" fillId="6" borderId="1" xfId="18" applyNumberFormat="1" applyFont="1" applyFill="1" applyBorder="1" applyAlignment="1">
      <alignment horizontal="right" vertical="top"/>
    </xf>
    <xf numFmtId="0" fontId="12" fillId="3" borderId="1" xfId="18" applyFont="1" applyFill="1" applyBorder="1" applyAlignment="1">
      <alignment horizontal="left" vertical="top"/>
    </xf>
    <xf numFmtId="2" fontId="10" fillId="3" borderId="1" xfId="18" applyNumberFormat="1" applyFont="1" applyFill="1" applyBorder="1" applyAlignment="1">
      <alignment horizontal="center" vertical="top"/>
    </xf>
    <xf numFmtId="2" fontId="10" fillId="3" borderId="1" xfId="18" applyNumberFormat="1" applyFont="1" applyFill="1" applyBorder="1" applyAlignment="1">
      <alignment horizontal="right" vertical="top"/>
    </xf>
    <xf numFmtId="0" fontId="10" fillId="0" borderId="1" xfId="18" applyFont="1" applyBorder="1" applyAlignment="1">
      <alignment horizontal="left" vertical="top"/>
    </xf>
    <xf numFmtId="0" fontId="10" fillId="0" borderId="1" xfId="18" applyFont="1" applyBorder="1" applyAlignment="1">
      <alignment horizontal="left" vertical="top" wrapText="1"/>
    </xf>
    <xf numFmtId="1" fontId="10" fillId="0" borderId="1" xfId="18" applyNumberFormat="1" applyFont="1" applyBorder="1" applyAlignment="1">
      <alignment horizontal="center" vertical="top"/>
    </xf>
    <xf numFmtId="2" fontId="10" fillId="0" borderId="1" xfId="18" applyNumberFormat="1" applyFont="1" applyBorder="1" applyAlignment="1">
      <alignment horizontal="center" vertical="top"/>
    </xf>
    <xf numFmtId="2" fontId="10" fillId="0" borderId="1" xfId="18" applyNumberFormat="1" applyFont="1" applyBorder="1" applyAlignment="1">
      <alignment horizontal="right" vertical="top"/>
    </xf>
    <xf numFmtId="2" fontId="10" fillId="6" borderId="1" xfId="18" applyNumberFormat="1" applyFont="1" applyFill="1" applyBorder="1" applyAlignment="1">
      <alignment horizontal="center" vertical="top"/>
    </xf>
    <xf numFmtId="2" fontId="10" fillId="6" borderId="1" xfId="18" applyNumberFormat="1" applyFont="1" applyFill="1" applyBorder="1" applyAlignment="1">
      <alignment horizontal="right" vertical="top"/>
    </xf>
    <xf numFmtId="0" fontId="10" fillId="0" borderId="0" xfId="18" applyFont="1" applyAlignment="1">
      <alignment horizontal="left" vertical="top"/>
    </xf>
    <xf numFmtId="0" fontId="10" fillId="0" borderId="0" xfId="18" applyFont="1" applyAlignment="1">
      <alignment horizontal="left" vertical="top" wrapText="1"/>
    </xf>
    <xf numFmtId="1" fontId="10" fillId="0" borderId="0" xfId="18" applyNumberFormat="1" applyFont="1" applyAlignment="1">
      <alignment horizontal="center" vertical="top"/>
    </xf>
    <xf numFmtId="2" fontId="10" fillId="0" borderId="0" xfId="18" applyNumberFormat="1" applyFont="1" applyAlignment="1">
      <alignment horizontal="center" vertical="top"/>
    </xf>
    <xf numFmtId="0" fontId="12" fillId="0" borderId="1" xfId="18" applyFont="1" applyBorder="1" applyAlignment="1">
      <alignment horizontal="right" vertical="top"/>
    </xf>
    <xf numFmtId="1" fontId="10" fillId="3" borderId="1" xfId="18" applyNumberFormat="1" applyFont="1" applyFill="1" applyBorder="1" applyAlignment="1">
      <alignment horizontal="center" vertical="top"/>
    </xf>
    <xf numFmtId="2" fontId="12" fillId="4" borderId="1" xfId="18" applyNumberFormat="1" applyFont="1" applyFill="1" applyBorder="1" applyAlignment="1">
      <alignment horizontal="center" vertical="top"/>
    </xf>
    <xf numFmtId="2" fontId="12" fillId="4" borderId="1" xfId="18" applyNumberFormat="1" applyFont="1" applyFill="1" applyBorder="1" applyAlignment="1">
      <alignment horizontal="right" vertical="top"/>
    </xf>
    <xf numFmtId="0" fontId="10" fillId="0" borderId="2" xfId="18" applyFont="1" applyBorder="1" applyAlignment="1">
      <alignment horizontal="left" vertical="top"/>
    </xf>
    <xf numFmtId="0" fontId="10" fillId="0" borderId="2" xfId="18" applyFont="1" applyBorder="1" applyAlignment="1">
      <alignment horizontal="left" vertical="top" wrapText="1"/>
    </xf>
    <xf numFmtId="0" fontId="10" fillId="5" borderId="2" xfId="18" applyFont="1" applyFill="1" applyBorder="1" applyAlignment="1">
      <alignment horizontal="left" vertical="top" wrapText="1"/>
    </xf>
    <xf numFmtId="1" fontId="10" fillId="5" borderId="1" xfId="18" applyNumberFormat="1" applyFont="1" applyFill="1" applyBorder="1" applyAlignment="1">
      <alignment horizontal="center" vertical="top"/>
    </xf>
    <xf numFmtId="2" fontId="10" fillId="5" borderId="1" xfId="18" applyNumberFormat="1" applyFont="1" applyFill="1" applyBorder="1" applyAlignment="1">
      <alignment horizontal="center" vertical="top"/>
    </xf>
    <xf numFmtId="0" fontId="9" fillId="0" borderId="0" xfId="18" applyFont="1" applyAlignment="1">
      <alignment horizontal="left" vertical="top" wrapText="1"/>
    </xf>
    <xf numFmtId="0" fontId="10" fillId="5" borderId="1" xfId="18" applyFont="1" applyFill="1" applyBorder="1" applyAlignment="1">
      <alignment horizontal="left" vertical="top" wrapText="1"/>
    </xf>
    <xf numFmtId="0" fontId="12" fillId="0" borderId="1" xfId="18" applyFont="1" applyBorder="1" applyAlignment="1">
      <alignment horizontal="left" vertical="top"/>
    </xf>
    <xf numFmtId="2" fontId="10" fillId="0" borderId="0" xfId="18" applyNumberFormat="1" applyFont="1" applyAlignment="1">
      <alignment horizontal="right" vertical="top"/>
    </xf>
    <xf numFmtId="2" fontId="12" fillId="0" borderId="0" xfId="18" applyNumberFormat="1" applyFont="1" applyAlignment="1">
      <alignment horizontal="right" vertical="top"/>
    </xf>
    <xf numFmtId="0" fontId="12" fillId="3" borderId="1" xfId="18" applyFont="1" applyFill="1" applyBorder="1" applyAlignment="1">
      <alignment horizontal="left" vertical="top"/>
    </xf>
    <xf numFmtId="0" fontId="10" fillId="3" borderId="1" xfId="18" applyFont="1" applyFill="1" applyBorder="1" applyAlignment="1">
      <alignment horizontal="left" vertical="top" wrapText="1"/>
    </xf>
    <xf numFmtId="1" fontId="12" fillId="4" borderId="1" xfId="18" applyNumberFormat="1" applyFont="1" applyFill="1" applyBorder="1" applyAlignment="1">
      <alignment horizontal="center" vertical="top"/>
    </xf>
    <xf numFmtId="0" fontId="12" fillId="0" borderId="4" xfId="18" applyFont="1" applyBorder="1" applyAlignment="1">
      <alignment horizontal="right" vertical="top"/>
    </xf>
    <xf numFmtId="0" fontId="12" fillId="0" borderId="5" xfId="18" applyFont="1" applyBorder="1" applyAlignment="1">
      <alignment horizontal="right" vertical="top"/>
    </xf>
    <xf numFmtId="0" fontId="12" fillId="0" borderId="6" xfId="18" applyFont="1" applyBorder="1" applyAlignment="1">
      <alignment horizontal="right" vertical="top"/>
    </xf>
    <xf numFmtId="2" fontId="12" fillId="6" borderId="1" xfId="18" applyNumberFormat="1" applyFont="1" applyFill="1" applyBorder="1" applyAlignment="1">
      <alignment horizontal="center" vertical="top"/>
    </xf>
    <xf numFmtId="1" fontId="10" fillId="0" borderId="0" xfId="18" applyNumberFormat="1" applyFont="1" applyAlignment="1">
      <alignment horizontal="center" vertical="top" wrapText="1"/>
    </xf>
    <xf numFmtId="2" fontId="10" fillId="0" borderId="0" xfId="18" applyNumberFormat="1" applyFont="1" applyAlignment="1">
      <alignment horizontal="center" vertical="top" wrapText="1"/>
    </xf>
    <xf numFmtId="2" fontId="12" fillId="0" borderId="0" xfId="18" applyNumberFormat="1" applyFont="1" applyAlignment="1">
      <alignment horizontal="center" vertical="top"/>
    </xf>
    <xf numFmtId="0" fontId="12" fillId="3" borderId="4" xfId="18" applyFont="1" applyFill="1" applyBorder="1" applyAlignment="1">
      <alignment horizontal="left" vertical="top"/>
    </xf>
    <xf numFmtId="0" fontId="12" fillId="3" borderId="5" xfId="18" applyFont="1" applyFill="1" applyBorder="1" applyAlignment="1">
      <alignment horizontal="left" vertical="top"/>
    </xf>
    <xf numFmtId="0" fontId="12" fillId="3" borderId="6" xfId="18" applyFont="1" applyFill="1" applyBorder="1" applyAlignment="1">
      <alignment horizontal="left" vertical="top"/>
    </xf>
    <xf numFmtId="2" fontId="10" fillId="2" borderId="1" xfId="18" applyNumberFormat="1" applyFont="1" applyFill="1" applyBorder="1" applyAlignment="1">
      <alignment horizontal="center" vertical="top"/>
    </xf>
    <xf numFmtId="2" fontId="10" fillId="2" borderId="1" xfId="18" applyNumberFormat="1" applyFont="1" applyFill="1" applyBorder="1" applyAlignment="1">
      <alignment horizontal="right" vertical="top"/>
    </xf>
    <xf numFmtId="0" fontId="12" fillId="0" borderId="0" xfId="18" applyFont="1" applyAlignment="1">
      <alignment horizontal="center" vertical="top"/>
    </xf>
    <xf numFmtId="0" fontId="12" fillId="0" borderId="7" xfId="18" applyFont="1" applyBorder="1" applyAlignment="1">
      <alignment horizontal="center" vertical="top"/>
    </xf>
    <xf numFmtId="2" fontId="10" fillId="2" borderId="1" xfId="18" applyNumberFormat="1" applyFont="1" applyFill="1" applyBorder="1" applyAlignment="1">
      <alignment horizontal="center" vertical="top" wrapText="1"/>
    </xf>
    <xf numFmtId="1" fontId="10" fillId="0" borderId="8" xfId="18" applyNumberFormat="1" applyFont="1" applyBorder="1" applyAlignment="1">
      <alignment horizontal="center" vertical="top" wrapText="1"/>
    </xf>
    <xf numFmtId="1" fontId="10" fillId="0" borderId="3" xfId="18" applyNumberFormat="1" applyFont="1" applyBorder="1" applyAlignment="1">
      <alignment horizontal="center" vertical="top" wrapText="1"/>
    </xf>
    <xf numFmtId="1" fontId="10" fillId="0" borderId="1" xfId="18" applyNumberFormat="1" applyFont="1" applyBorder="1" applyAlignment="1">
      <alignment horizontal="center" vertical="top" wrapText="1"/>
    </xf>
    <xf numFmtId="0" fontId="12" fillId="2" borderId="1" xfId="18" applyFont="1" applyFill="1" applyBorder="1" applyAlignment="1">
      <alignment horizontal="left" vertical="top"/>
    </xf>
    <xf numFmtId="49" fontId="15" fillId="9" borderId="1" xfId="18" applyNumberFormat="1" applyFont="1" applyFill="1" applyBorder="1" applyAlignment="1">
      <alignment horizontal="left" vertical="top" wrapText="1"/>
    </xf>
    <xf numFmtId="2" fontId="15" fillId="9" borderId="1" xfId="18" applyNumberFormat="1" applyFont="1" applyFill="1" applyBorder="1" applyAlignment="1">
      <alignment horizontal="center" vertical="top" wrapText="1"/>
    </xf>
    <xf numFmtId="49" fontId="15" fillId="9" borderId="9" xfId="18" applyNumberFormat="1" applyFont="1" applyFill="1" applyBorder="1" applyAlignment="1">
      <alignment horizontal="left" vertical="top" wrapText="1"/>
    </xf>
    <xf numFmtId="2" fontId="9" fillId="6" borderId="1" xfId="18" applyNumberFormat="1" applyFont="1" applyFill="1" applyBorder="1" applyAlignment="1">
      <alignment horizontal="center" vertical="top"/>
    </xf>
    <xf numFmtId="2" fontId="9" fillId="6" borderId="1" xfId="18" applyNumberFormat="1" applyFont="1" applyFill="1" applyBorder="1" applyAlignment="1">
      <alignment horizontal="right" vertical="top"/>
    </xf>
    <xf numFmtId="1" fontId="10" fillId="2" borderId="1" xfId="18" applyNumberFormat="1" applyFont="1" applyFill="1" applyBorder="1" applyAlignment="1">
      <alignment horizontal="center" vertical="top"/>
    </xf>
    <xf numFmtId="2" fontId="10" fillId="2" borderId="0" xfId="18" applyNumberFormat="1" applyFont="1" applyFill="1" applyAlignment="1">
      <alignment horizontal="center" vertical="top"/>
    </xf>
    <xf numFmtId="2" fontId="10" fillId="2" borderId="0" xfId="18" applyNumberFormat="1" applyFont="1" applyFill="1" applyAlignment="1">
      <alignment horizontal="right" vertical="top"/>
    </xf>
    <xf numFmtId="2" fontId="12" fillId="2" borderId="0" xfId="18" applyNumberFormat="1" applyFont="1" applyFill="1" applyAlignment="1">
      <alignment horizontal="right" vertical="top"/>
    </xf>
    <xf numFmtId="0" fontId="9" fillId="0" borderId="1" xfId="18" applyFont="1" applyFill="1" applyBorder="1" applyAlignment="1">
      <alignment horizontal="left" vertical="top"/>
    </xf>
  </cellXfs>
  <cellStyles count="20">
    <cellStyle name="Normal" xfId="0" builtinId="0"/>
    <cellStyle name="Normal 10" xfId="4"/>
    <cellStyle name="Normal 11" xfId="5"/>
    <cellStyle name="Normal 11 2" xfId="7"/>
    <cellStyle name="Normal 11 3" xfId="10"/>
    <cellStyle name="Normal 12" xfId="8"/>
    <cellStyle name="Normal 2" xfId="1"/>
    <cellStyle name="Normal 2 2" xfId="15"/>
    <cellStyle name="Normal 3" xfId="2"/>
    <cellStyle name="Normal 4" xfId="9"/>
    <cellStyle name="Normal 4 3" xfId="13"/>
    <cellStyle name="Normal 5" xfId="11"/>
    <cellStyle name="Normal 5 2" xfId="16"/>
    <cellStyle name="Normal 5 3" xfId="18"/>
    <cellStyle name="Normal 6" xfId="12"/>
    <cellStyle name="Normal 6 2" xfId="17"/>
    <cellStyle name="Normal 7" xfId="3"/>
    <cellStyle name="Normal 7 2" xfId="6"/>
    <cellStyle name="Percent 2" xfId="14"/>
    <cellStyle name="Percent 3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33"/>
  <sheetViews>
    <sheetView tabSelected="1" zoomScaleNormal="100" workbookViewId="0">
      <selection activeCell="D11" sqref="D11"/>
    </sheetView>
  </sheetViews>
  <sheetFormatPr defaultRowHeight="13.8" x14ac:dyDescent="0.25"/>
  <cols>
    <col min="1" max="1" width="4.44140625" style="12" customWidth="1"/>
    <col min="2" max="2" width="6" style="65" customWidth="1"/>
    <col min="3" max="3" width="24.6640625" style="65" customWidth="1"/>
    <col min="4" max="4" width="18.5546875" style="69" customWidth="1"/>
    <col min="5" max="5" width="10.109375" style="70" bestFit="1" customWidth="1"/>
    <col min="6" max="6" width="8.5546875" style="71" customWidth="1"/>
    <col min="7" max="7" width="11.33203125" style="71" customWidth="1"/>
    <col min="8" max="8" width="8.6640625" style="71" customWidth="1"/>
    <col min="9" max="9" width="10.109375" style="72" customWidth="1"/>
    <col min="10" max="10" width="8.109375" style="72" customWidth="1"/>
    <col min="11" max="11" width="11.88671875" style="72" customWidth="1"/>
    <col min="12" max="16384" width="8.88671875" style="10"/>
  </cols>
  <sheetData>
    <row r="1" spans="1:11" x14ac:dyDescent="0.25">
      <c r="A1" s="1"/>
      <c r="B1" s="2"/>
      <c r="C1" s="3"/>
      <c r="D1" s="3"/>
      <c r="E1" s="4"/>
      <c r="F1" s="5"/>
      <c r="G1" s="6"/>
      <c r="H1" s="6"/>
      <c r="I1" s="7"/>
      <c r="J1" s="7"/>
      <c r="K1" s="8" t="s">
        <v>62</v>
      </c>
    </row>
    <row r="2" spans="1:11" x14ac:dyDescent="0.25">
      <c r="A2" s="1"/>
      <c r="B2" s="2"/>
      <c r="C2" s="3"/>
      <c r="D2" s="3"/>
      <c r="E2" s="4"/>
      <c r="F2" s="5"/>
      <c r="G2" s="6"/>
      <c r="H2" s="6"/>
      <c r="I2" s="7"/>
      <c r="J2" s="7"/>
      <c r="K2" s="8" t="s">
        <v>4</v>
      </c>
    </row>
    <row r="3" spans="1:11" x14ac:dyDescent="0.25">
      <c r="A3" s="1"/>
      <c r="B3" s="2"/>
      <c r="C3" s="3"/>
      <c r="D3" s="3"/>
      <c r="E3" s="4"/>
      <c r="F3" s="5"/>
      <c r="G3" s="6"/>
      <c r="H3" s="6"/>
      <c r="I3" s="7"/>
      <c r="J3" s="7"/>
      <c r="K3" s="8" t="s">
        <v>2</v>
      </c>
    </row>
    <row r="4" spans="1:11" x14ac:dyDescent="0.25">
      <c r="A4" s="1"/>
      <c r="B4" s="2"/>
      <c r="C4" s="3"/>
      <c r="D4" s="3"/>
      <c r="E4" s="4"/>
      <c r="F4" s="5"/>
      <c r="G4" s="6"/>
      <c r="H4" s="6"/>
      <c r="I4" s="7"/>
      <c r="J4" s="7"/>
      <c r="K4" s="8" t="s">
        <v>3</v>
      </c>
    </row>
    <row r="5" spans="1:11" x14ac:dyDescent="0.25">
      <c r="A5" s="1"/>
      <c r="B5" s="2"/>
      <c r="C5" s="3"/>
      <c r="D5" s="3"/>
      <c r="E5" s="4"/>
      <c r="F5" s="5"/>
      <c r="G5" s="6"/>
      <c r="H5" s="6"/>
      <c r="I5" s="7"/>
      <c r="J5" s="7"/>
      <c r="K5" s="7"/>
    </row>
    <row r="6" spans="1:11" ht="37.200000000000003" customHeight="1" x14ac:dyDescent="0.25">
      <c r="A6" s="11" t="s">
        <v>63</v>
      </c>
      <c r="B6" s="11"/>
      <c r="C6" s="11"/>
      <c r="D6" s="11"/>
      <c r="E6" s="11"/>
      <c r="F6" s="11"/>
      <c r="G6" s="11"/>
      <c r="H6" s="11"/>
      <c r="I6" s="11"/>
      <c r="J6" s="11"/>
      <c r="K6" s="11"/>
    </row>
    <row r="8" spans="1:11" ht="138" x14ac:dyDescent="0.25">
      <c r="B8" s="13" t="s">
        <v>64</v>
      </c>
      <c r="C8" s="14" t="s">
        <v>0</v>
      </c>
      <c r="D8" s="15" t="s">
        <v>1</v>
      </c>
      <c r="E8" s="16" t="s">
        <v>65</v>
      </c>
      <c r="F8" s="17" t="s">
        <v>5</v>
      </c>
      <c r="G8" s="17" t="s">
        <v>66</v>
      </c>
      <c r="H8" s="18" t="s">
        <v>6</v>
      </c>
      <c r="I8" s="18" t="s">
        <v>7</v>
      </c>
      <c r="J8" s="18" t="s">
        <v>8</v>
      </c>
      <c r="K8" s="18" t="s">
        <v>67</v>
      </c>
    </row>
    <row r="9" spans="1:11" x14ac:dyDescent="0.25">
      <c r="B9" s="19"/>
      <c r="C9" s="19"/>
      <c r="D9" s="20"/>
      <c r="E9" s="21"/>
      <c r="F9" s="22"/>
      <c r="G9" s="22"/>
      <c r="H9" s="23"/>
      <c r="I9" s="24"/>
      <c r="J9" s="24"/>
      <c r="K9" s="24"/>
    </row>
    <row r="10" spans="1:11" ht="14.4" customHeight="1" x14ac:dyDescent="0.25">
      <c r="B10" s="25" t="s">
        <v>9</v>
      </c>
      <c r="C10" s="26"/>
      <c r="D10" s="26"/>
      <c r="E10" s="26"/>
      <c r="F10" s="26"/>
      <c r="G10" s="27"/>
      <c r="H10" s="28">
        <f>H19+H38+H46+H102+H110+H148+H157+H358+H368+H388+H398+H410+H415+H432</f>
        <v>3909.25</v>
      </c>
      <c r="I10" s="29">
        <f>I19+I38+I46+I102+I110+I148+I157+I358+I368+I388+I398+I410+I415+I432</f>
        <v>10701.630852573846</v>
      </c>
      <c r="J10" s="29">
        <f>J19+J38+J46+J102+J110+J148+J157+J358+J368+J388+J398+J410+J415+J432</f>
        <v>2517.4551687632202</v>
      </c>
      <c r="K10" s="29">
        <f>ROUND(K19+K38+K46+K102+K110+K148+K157+K358+K368+K388+K398+K410+K415+K432,2)</f>
        <v>13219.09</v>
      </c>
    </row>
    <row r="11" spans="1:11" x14ac:dyDescent="0.25">
      <c r="B11" s="30"/>
      <c r="C11" s="30"/>
      <c r="D11" s="31"/>
      <c r="E11" s="32"/>
      <c r="F11" s="33"/>
      <c r="G11" s="33"/>
      <c r="H11" s="34"/>
      <c r="I11" s="35"/>
      <c r="J11" s="36" t="s">
        <v>10</v>
      </c>
      <c r="K11" s="29">
        <f>ROUND(K10*0.75,2)</f>
        <v>9914.32</v>
      </c>
    </row>
    <row r="12" spans="1:11" x14ac:dyDescent="0.25">
      <c r="A12" s="37" t="s">
        <v>11</v>
      </c>
      <c r="B12" s="38" t="s">
        <v>68</v>
      </c>
      <c r="C12" s="38"/>
      <c r="D12" s="39"/>
      <c r="E12" s="40"/>
      <c r="F12" s="41"/>
      <c r="G12" s="41"/>
      <c r="H12" s="42"/>
      <c r="I12" s="43"/>
      <c r="J12" s="43"/>
      <c r="K12" s="43"/>
    </row>
    <row r="13" spans="1:11" x14ac:dyDescent="0.25">
      <c r="A13" s="37" t="s">
        <v>69</v>
      </c>
      <c r="B13" s="44" t="s">
        <v>70</v>
      </c>
      <c r="C13" s="44"/>
      <c r="D13" s="45"/>
      <c r="E13" s="46"/>
      <c r="F13" s="47"/>
      <c r="G13" s="48"/>
      <c r="H13" s="48"/>
      <c r="I13" s="49"/>
      <c r="J13" s="49"/>
      <c r="K13" s="49"/>
    </row>
    <row r="14" spans="1:11" ht="27.6" x14ac:dyDescent="0.25">
      <c r="B14" s="50">
        <v>1</v>
      </c>
      <c r="C14" s="51" t="s">
        <v>70</v>
      </c>
      <c r="D14" s="52" t="s">
        <v>71</v>
      </c>
      <c r="E14" s="53">
        <v>1022</v>
      </c>
      <c r="F14" s="54">
        <f>1022/168</f>
        <v>6.083333333333333</v>
      </c>
      <c r="G14" s="55">
        <f>F14*0.5</f>
        <v>3.0416666666666665</v>
      </c>
      <c r="H14" s="56">
        <v>14</v>
      </c>
      <c r="I14" s="57">
        <f>G14*H14</f>
        <v>42.583333333333329</v>
      </c>
      <c r="J14" s="57">
        <f>I14*21.94%</f>
        <v>9.3427833333333332</v>
      </c>
      <c r="K14" s="57">
        <f>I14+J14</f>
        <v>51.926116666666658</v>
      </c>
    </row>
    <row r="15" spans="1:11" ht="27.6" x14ac:dyDescent="0.25">
      <c r="B15" s="58">
        <v>2</v>
      </c>
      <c r="C15" s="59" t="s">
        <v>70</v>
      </c>
      <c r="D15" s="60" t="s">
        <v>72</v>
      </c>
      <c r="E15" s="61">
        <v>942</v>
      </c>
      <c r="F15" s="55">
        <f>942/168</f>
        <v>5.6071428571428568</v>
      </c>
      <c r="G15" s="55">
        <f>F15*0.5</f>
        <v>2.8035714285714284</v>
      </c>
      <c r="H15" s="56">
        <v>14</v>
      </c>
      <c r="I15" s="57">
        <f>G15*H15</f>
        <v>39.25</v>
      </c>
      <c r="J15" s="57">
        <f>I15*23.59%</f>
        <v>9.2590749999999993</v>
      </c>
      <c r="K15" s="57">
        <f>I15+J15</f>
        <v>48.509074999999996</v>
      </c>
    </row>
    <row r="16" spans="1:11" x14ac:dyDescent="0.25">
      <c r="A16" s="37" t="s">
        <v>73</v>
      </c>
      <c r="B16" s="38" t="s">
        <v>74</v>
      </c>
      <c r="C16" s="44"/>
      <c r="D16" s="45"/>
      <c r="E16" s="46"/>
      <c r="F16" s="47"/>
      <c r="G16" s="47"/>
      <c r="H16" s="47"/>
      <c r="I16" s="62"/>
      <c r="J16" s="62"/>
      <c r="K16" s="62"/>
    </row>
    <row r="17" spans="1:11" ht="27.6" x14ac:dyDescent="0.25">
      <c r="B17" s="50">
        <v>1</v>
      </c>
      <c r="C17" s="51" t="s">
        <v>74</v>
      </c>
      <c r="D17" s="60" t="s">
        <v>22</v>
      </c>
      <c r="E17" s="61">
        <v>1138</v>
      </c>
      <c r="F17" s="55">
        <v>6.7737999999999996</v>
      </c>
      <c r="G17" s="55">
        <v>3.3868999999999998</v>
      </c>
      <c r="H17" s="56">
        <v>30</v>
      </c>
      <c r="I17" s="57">
        <f>SUM(G17*H17)</f>
        <v>101.607</v>
      </c>
      <c r="J17" s="57">
        <f>SUM(I17*21.94/100)</f>
        <v>22.292575799999998</v>
      </c>
      <c r="K17" s="57">
        <f>SUM(I17+J17)</f>
        <v>123.89957579999999</v>
      </c>
    </row>
    <row r="18" spans="1:11" ht="27.6" x14ac:dyDescent="0.25">
      <c r="B18" s="63">
        <v>2</v>
      </c>
      <c r="C18" s="64" t="s">
        <v>74</v>
      </c>
      <c r="D18" s="60" t="s">
        <v>38</v>
      </c>
      <c r="E18" s="61">
        <v>963</v>
      </c>
      <c r="F18" s="55">
        <v>5.7321</v>
      </c>
      <c r="G18" s="55">
        <v>2.8660999999999999</v>
      </c>
      <c r="H18" s="56">
        <v>8</v>
      </c>
      <c r="I18" s="57">
        <f>SUM(G18*H18)</f>
        <v>22.928799999999999</v>
      </c>
      <c r="J18" s="57">
        <f>SUM(I18*21.94/100)</f>
        <v>5.0305787200000003</v>
      </c>
      <c r="K18" s="57">
        <f>SUM(I18+J18)</f>
        <v>27.95937872</v>
      </c>
    </row>
    <row r="19" spans="1:11" x14ac:dyDescent="0.25">
      <c r="C19" s="66" t="s">
        <v>9</v>
      </c>
      <c r="D19" s="60"/>
      <c r="E19" s="61"/>
      <c r="F19" s="55"/>
      <c r="G19" s="55"/>
      <c r="H19" s="67">
        <f>SUM(H14:H18)</f>
        <v>66</v>
      </c>
      <c r="I19" s="68">
        <f>SUM(I14:I18)</f>
        <v>206.36913333333334</v>
      </c>
      <c r="J19" s="68">
        <f>SUM(J14:J18)</f>
        <v>45.925012853333335</v>
      </c>
      <c r="K19" s="68">
        <f>ROUND(SUM(K14:K18),2)</f>
        <v>252.29</v>
      </c>
    </row>
    <row r="20" spans="1:11" x14ac:dyDescent="0.25">
      <c r="J20" s="73" t="s">
        <v>10</v>
      </c>
      <c r="K20" s="74">
        <f>ROUND(K19*0.75,2)</f>
        <v>189.22</v>
      </c>
    </row>
    <row r="21" spans="1:11" x14ac:dyDescent="0.25">
      <c r="A21" s="37" t="s">
        <v>13</v>
      </c>
      <c r="B21" s="75" t="s">
        <v>75</v>
      </c>
      <c r="C21" s="75"/>
      <c r="D21" s="75"/>
      <c r="E21" s="75"/>
      <c r="F21" s="75"/>
      <c r="G21" s="75"/>
      <c r="H21" s="76"/>
      <c r="I21" s="77"/>
      <c r="J21" s="77"/>
      <c r="K21" s="77"/>
    </row>
    <row r="22" spans="1:11" x14ac:dyDescent="0.25">
      <c r="B22" s="78">
        <v>1</v>
      </c>
      <c r="C22" s="79" t="s">
        <v>76</v>
      </c>
      <c r="D22" s="79" t="s">
        <v>77</v>
      </c>
      <c r="E22" s="80">
        <v>745</v>
      </c>
      <c r="F22" s="81">
        <f t="shared" ref="F22:F37" si="0">E22/167.42</f>
        <v>4.4498865129614149</v>
      </c>
      <c r="G22" s="81">
        <f t="shared" ref="G22:G37" si="1">F22*0.5</f>
        <v>2.2249432564807075</v>
      </c>
      <c r="H22" s="81">
        <v>16</v>
      </c>
      <c r="I22" s="82">
        <f t="shared" ref="I22:I37" si="2">H22*G22</f>
        <v>35.599092103691319</v>
      </c>
      <c r="J22" s="82">
        <f t="shared" ref="J22:J37" si="3">I22*23.59%</f>
        <v>8.3978258272607818</v>
      </c>
      <c r="K22" s="82">
        <f t="shared" ref="K22:K37" si="4">J22+I22</f>
        <v>43.996917930952101</v>
      </c>
    </row>
    <row r="23" spans="1:11" x14ac:dyDescent="0.25">
      <c r="B23" s="78">
        <v>2</v>
      </c>
      <c r="C23" s="79" t="s">
        <v>76</v>
      </c>
      <c r="D23" s="79" t="s">
        <v>77</v>
      </c>
      <c r="E23" s="80">
        <v>745</v>
      </c>
      <c r="F23" s="81">
        <f t="shared" si="0"/>
        <v>4.4498865129614149</v>
      </c>
      <c r="G23" s="81">
        <f t="shared" si="1"/>
        <v>2.2249432564807075</v>
      </c>
      <c r="H23" s="81">
        <v>49</v>
      </c>
      <c r="I23" s="82">
        <f t="shared" si="2"/>
        <v>109.02221956755467</v>
      </c>
      <c r="J23" s="82">
        <f t="shared" si="3"/>
        <v>25.718341595986146</v>
      </c>
      <c r="K23" s="82">
        <f t="shared" si="4"/>
        <v>134.7405611635408</v>
      </c>
    </row>
    <row r="24" spans="1:11" x14ac:dyDescent="0.25">
      <c r="B24" s="78">
        <v>3</v>
      </c>
      <c r="C24" s="79" t="s">
        <v>76</v>
      </c>
      <c r="D24" s="79" t="s">
        <v>77</v>
      </c>
      <c r="E24" s="80">
        <v>745</v>
      </c>
      <c r="F24" s="81">
        <f t="shared" si="0"/>
        <v>4.4498865129614149</v>
      </c>
      <c r="G24" s="81">
        <f t="shared" si="1"/>
        <v>2.2249432564807075</v>
      </c>
      <c r="H24" s="81">
        <v>16</v>
      </c>
      <c r="I24" s="82">
        <f t="shared" si="2"/>
        <v>35.599092103691319</v>
      </c>
      <c r="J24" s="82">
        <f t="shared" si="3"/>
        <v>8.3978258272607818</v>
      </c>
      <c r="K24" s="82">
        <f t="shared" si="4"/>
        <v>43.996917930952101</v>
      </c>
    </row>
    <row r="25" spans="1:11" x14ac:dyDescent="0.25">
      <c r="B25" s="78">
        <v>4</v>
      </c>
      <c r="C25" s="79" t="s">
        <v>76</v>
      </c>
      <c r="D25" s="79" t="s">
        <v>77</v>
      </c>
      <c r="E25" s="80">
        <v>745</v>
      </c>
      <c r="F25" s="81">
        <f t="shared" si="0"/>
        <v>4.4498865129614149</v>
      </c>
      <c r="G25" s="81">
        <f t="shared" si="1"/>
        <v>2.2249432564807075</v>
      </c>
      <c r="H25" s="81">
        <v>40</v>
      </c>
      <c r="I25" s="82">
        <f t="shared" si="2"/>
        <v>88.997730259228291</v>
      </c>
      <c r="J25" s="82">
        <f t="shared" si="3"/>
        <v>20.994564568151954</v>
      </c>
      <c r="K25" s="82">
        <f t="shared" si="4"/>
        <v>109.99229482738025</v>
      </c>
    </row>
    <row r="26" spans="1:11" x14ac:dyDescent="0.25">
      <c r="B26" s="78">
        <v>5</v>
      </c>
      <c r="C26" s="79" t="s">
        <v>76</v>
      </c>
      <c r="D26" s="79" t="s">
        <v>77</v>
      </c>
      <c r="E26" s="80">
        <v>745</v>
      </c>
      <c r="F26" s="81">
        <f t="shared" si="0"/>
        <v>4.4498865129614149</v>
      </c>
      <c r="G26" s="81">
        <f t="shared" si="1"/>
        <v>2.2249432564807075</v>
      </c>
      <c r="H26" s="81">
        <v>16</v>
      </c>
      <c r="I26" s="82">
        <f t="shared" si="2"/>
        <v>35.599092103691319</v>
      </c>
      <c r="J26" s="82">
        <f t="shared" si="3"/>
        <v>8.3978258272607818</v>
      </c>
      <c r="K26" s="82">
        <f t="shared" si="4"/>
        <v>43.996917930952101</v>
      </c>
    </row>
    <row r="27" spans="1:11" x14ac:dyDescent="0.25">
      <c r="B27" s="78">
        <v>6</v>
      </c>
      <c r="C27" s="79" t="s">
        <v>76</v>
      </c>
      <c r="D27" s="79" t="s">
        <v>35</v>
      </c>
      <c r="E27" s="80">
        <v>730</v>
      </c>
      <c r="F27" s="81">
        <f t="shared" si="0"/>
        <v>4.3602914824991048</v>
      </c>
      <c r="G27" s="81">
        <f t="shared" si="1"/>
        <v>2.1801457412495524</v>
      </c>
      <c r="H27" s="81">
        <v>32</v>
      </c>
      <c r="I27" s="82">
        <f t="shared" si="2"/>
        <v>69.764663719985677</v>
      </c>
      <c r="J27" s="82">
        <f t="shared" si="3"/>
        <v>16.457484171544621</v>
      </c>
      <c r="K27" s="82">
        <f t="shared" si="4"/>
        <v>86.222147891530298</v>
      </c>
    </row>
    <row r="28" spans="1:11" x14ac:dyDescent="0.25">
      <c r="B28" s="78">
        <v>7</v>
      </c>
      <c r="C28" s="79" t="s">
        <v>76</v>
      </c>
      <c r="D28" s="79" t="s">
        <v>35</v>
      </c>
      <c r="E28" s="80">
        <v>730</v>
      </c>
      <c r="F28" s="81">
        <f t="shared" si="0"/>
        <v>4.3602914824991048</v>
      </c>
      <c r="G28" s="81">
        <f t="shared" si="1"/>
        <v>2.1801457412495524</v>
      </c>
      <c r="H28" s="81">
        <v>41</v>
      </c>
      <c r="I28" s="82">
        <f t="shared" si="2"/>
        <v>89.385975391231653</v>
      </c>
      <c r="J28" s="82">
        <f t="shared" si="3"/>
        <v>21.086151594791549</v>
      </c>
      <c r="K28" s="82">
        <f t="shared" si="4"/>
        <v>110.4721269860232</v>
      </c>
    </row>
    <row r="29" spans="1:11" x14ac:dyDescent="0.25">
      <c r="B29" s="78">
        <v>8</v>
      </c>
      <c r="C29" s="79" t="s">
        <v>76</v>
      </c>
      <c r="D29" s="79" t="s">
        <v>35</v>
      </c>
      <c r="E29" s="80">
        <v>730</v>
      </c>
      <c r="F29" s="81">
        <f t="shared" si="0"/>
        <v>4.3602914824991048</v>
      </c>
      <c r="G29" s="81">
        <f t="shared" si="1"/>
        <v>2.1801457412495524</v>
      </c>
      <c r="H29" s="81">
        <v>32</v>
      </c>
      <c r="I29" s="82">
        <f t="shared" si="2"/>
        <v>69.764663719985677</v>
      </c>
      <c r="J29" s="82">
        <f t="shared" si="3"/>
        <v>16.457484171544621</v>
      </c>
      <c r="K29" s="82">
        <f t="shared" si="4"/>
        <v>86.222147891530298</v>
      </c>
    </row>
    <row r="30" spans="1:11" ht="27.6" x14ac:dyDescent="0.25">
      <c r="B30" s="78">
        <v>9</v>
      </c>
      <c r="C30" s="79" t="s">
        <v>78</v>
      </c>
      <c r="D30" s="79" t="s">
        <v>79</v>
      </c>
      <c r="E30" s="80">
        <v>785</v>
      </c>
      <c r="F30" s="81">
        <f t="shared" si="0"/>
        <v>4.6888065941942427</v>
      </c>
      <c r="G30" s="81">
        <f t="shared" si="1"/>
        <v>2.3444032970971214</v>
      </c>
      <c r="H30" s="81">
        <v>32</v>
      </c>
      <c r="I30" s="82">
        <f t="shared" si="2"/>
        <v>75.020905507107884</v>
      </c>
      <c r="J30" s="82">
        <f t="shared" si="3"/>
        <v>17.697431609126749</v>
      </c>
      <c r="K30" s="82">
        <f t="shared" si="4"/>
        <v>92.718337116234636</v>
      </c>
    </row>
    <row r="31" spans="1:11" ht="27.6" x14ac:dyDescent="0.25">
      <c r="B31" s="78">
        <v>10</v>
      </c>
      <c r="C31" s="79" t="s">
        <v>78</v>
      </c>
      <c r="D31" s="79" t="s">
        <v>79</v>
      </c>
      <c r="E31" s="80">
        <v>785</v>
      </c>
      <c r="F31" s="81">
        <f t="shared" si="0"/>
        <v>4.6888065941942427</v>
      </c>
      <c r="G31" s="81">
        <f t="shared" si="1"/>
        <v>2.3444032970971214</v>
      </c>
      <c r="H31" s="81">
        <v>49</v>
      </c>
      <c r="I31" s="82">
        <f t="shared" si="2"/>
        <v>114.87576155775895</v>
      </c>
      <c r="J31" s="82">
        <f t="shared" si="3"/>
        <v>27.099192151475336</v>
      </c>
      <c r="K31" s="82">
        <f t="shared" si="4"/>
        <v>141.97495370923428</v>
      </c>
    </row>
    <row r="32" spans="1:11" ht="27.6" x14ac:dyDescent="0.25">
      <c r="B32" s="78">
        <v>11</v>
      </c>
      <c r="C32" s="79" t="s">
        <v>78</v>
      </c>
      <c r="D32" s="79" t="s">
        <v>79</v>
      </c>
      <c r="E32" s="80">
        <v>785</v>
      </c>
      <c r="F32" s="81">
        <f t="shared" si="0"/>
        <v>4.6888065941942427</v>
      </c>
      <c r="G32" s="81">
        <f t="shared" si="1"/>
        <v>2.3444032970971214</v>
      </c>
      <c r="H32" s="81">
        <v>24</v>
      </c>
      <c r="I32" s="82">
        <f t="shared" si="2"/>
        <v>56.265679130330909</v>
      </c>
      <c r="J32" s="82">
        <f t="shared" si="3"/>
        <v>13.273073706845061</v>
      </c>
      <c r="K32" s="82">
        <f t="shared" si="4"/>
        <v>69.538752837175963</v>
      </c>
    </row>
    <row r="33" spans="1:11" ht="27.6" x14ac:dyDescent="0.25">
      <c r="B33" s="78">
        <v>12</v>
      </c>
      <c r="C33" s="79" t="s">
        <v>78</v>
      </c>
      <c r="D33" s="79" t="s">
        <v>79</v>
      </c>
      <c r="E33" s="80">
        <v>785</v>
      </c>
      <c r="F33" s="81">
        <f t="shared" si="0"/>
        <v>4.6888065941942427</v>
      </c>
      <c r="G33" s="81">
        <f t="shared" si="1"/>
        <v>2.3444032970971214</v>
      </c>
      <c r="H33" s="81">
        <v>8</v>
      </c>
      <c r="I33" s="82">
        <f t="shared" si="2"/>
        <v>18.755226376776971</v>
      </c>
      <c r="J33" s="82">
        <f t="shared" si="3"/>
        <v>4.4243579022816872</v>
      </c>
      <c r="K33" s="82">
        <f t="shared" si="4"/>
        <v>23.179584279058659</v>
      </c>
    </row>
    <row r="34" spans="1:11" ht="27.6" x14ac:dyDescent="0.25">
      <c r="B34" s="78">
        <v>13</v>
      </c>
      <c r="C34" s="79" t="s">
        <v>78</v>
      </c>
      <c r="D34" s="79" t="s">
        <v>77</v>
      </c>
      <c r="E34" s="80">
        <v>745</v>
      </c>
      <c r="F34" s="81">
        <f t="shared" si="0"/>
        <v>4.4498865129614149</v>
      </c>
      <c r="G34" s="81">
        <f t="shared" si="1"/>
        <v>2.2249432564807075</v>
      </c>
      <c r="H34" s="81">
        <v>32</v>
      </c>
      <c r="I34" s="82">
        <f t="shared" si="2"/>
        <v>71.198184207382639</v>
      </c>
      <c r="J34" s="82">
        <f t="shared" si="3"/>
        <v>16.795651654521564</v>
      </c>
      <c r="K34" s="82">
        <f t="shared" si="4"/>
        <v>87.993835861904202</v>
      </c>
    </row>
    <row r="35" spans="1:11" ht="27.6" x14ac:dyDescent="0.25">
      <c r="B35" s="78">
        <v>14</v>
      </c>
      <c r="C35" s="79" t="s">
        <v>78</v>
      </c>
      <c r="D35" s="79" t="s">
        <v>77</v>
      </c>
      <c r="E35" s="80">
        <v>745</v>
      </c>
      <c r="F35" s="81">
        <f t="shared" si="0"/>
        <v>4.4498865129614149</v>
      </c>
      <c r="G35" s="81">
        <f t="shared" si="1"/>
        <v>2.2249432564807075</v>
      </c>
      <c r="H35" s="81">
        <v>49</v>
      </c>
      <c r="I35" s="82">
        <f t="shared" si="2"/>
        <v>109.02221956755467</v>
      </c>
      <c r="J35" s="82">
        <f t="shared" si="3"/>
        <v>25.718341595986146</v>
      </c>
      <c r="K35" s="82">
        <f t="shared" si="4"/>
        <v>134.7405611635408</v>
      </c>
    </row>
    <row r="36" spans="1:11" ht="27.6" x14ac:dyDescent="0.25">
      <c r="B36" s="78">
        <v>15</v>
      </c>
      <c r="C36" s="79" t="s">
        <v>78</v>
      </c>
      <c r="D36" s="79" t="s">
        <v>77</v>
      </c>
      <c r="E36" s="80">
        <v>745</v>
      </c>
      <c r="F36" s="81">
        <f t="shared" si="0"/>
        <v>4.4498865129614149</v>
      </c>
      <c r="G36" s="81">
        <f t="shared" si="1"/>
        <v>2.2249432564807075</v>
      </c>
      <c r="H36" s="81">
        <v>24</v>
      </c>
      <c r="I36" s="82">
        <f t="shared" si="2"/>
        <v>53.398638155536979</v>
      </c>
      <c r="J36" s="82">
        <f t="shared" si="3"/>
        <v>12.596738740891173</v>
      </c>
      <c r="K36" s="82">
        <f t="shared" si="4"/>
        <v>65.995376896428155</v>
      </c>
    </row>
    <row r="37" spans="1:11" ht="27.6" x14ac:dyDescent="0.25">
      <c r="B37" s="78">
        <v>16</v>
      </c>
      <c r="C37" s="79" t="s">
        <v>78</v>
      </c>
      <c r="D37" s="79" t="s">
        <v>77</v>
      </c>
      <c r="E37" s="80">
        <v>745</v>
      </c>
      <c r="F37" s="81">
        <f t="shared" si="0"/>
        <v>4.4498865129614149</v>
      </c>
      <c r="G37" s="81">
        <f t="shared" si="1"/>
        <v>2.2249432564807075</v>
      </c>
      <c r="H37" s="81">
        <v>32</v>
      </c>
      <c r="I37" s="82">
        <f t="shared" si="2"/>
        <v>71.198184207382639</v>
      </c>
      <c r="J37" s="82">
        <f t="shared" si="3"/>
        <v>16.795651654521564</v>
      </c>
      <c r="K37" s="82">
        <f t="shared" si="4"/>
        <v>87.993835861904202</v>
      </c>
    </row>
    <row r="38" spans="1:11" x14ac:dyDescent="0.25">
      <c r="B38" s="78"/>
      <c r="C38" s="78" t="s">
        <v>9</v>
      </c>
      <c r="D38" s="79"/>
      <c r="E38" s="80"/>
      <c r="F38" s="81"/>
      <c r="G38" s="81"/>
      <c r="H38" s="83">
        <f>SUM(H22:H37)</f>
        <v>492</v>
      </c>
      <c r="I38" s="84">
        <f>SUM(I22:I37)</f>
        <v>1103.4673276788915</v>
      </c>
      <c r="J38" s="84">
        <f>SUM(J22:J37)</f>
        <v>260.30794259945048</v>
      </c>
      <c r="K38" s="84">
        <f>SUM(K22:K37)</f>
        <v>1363.7752702783421</v>
      </c>
    </row>
    <row r="39" spans="1:11" x14ac:dyDescent="0.25">
      <c r="B39" s="85"/>
      <c r="C39" s="85"/>
      <c r="D39" s="86"/>
      <c r="E39" s="87"/>
      <c r="F39" s="88"/>
      <c r="G39" s="88"/>
      <c r="H39" s="88"/>
      <c r="I39" s="89" t="s">
        <v>10</v>
      </c>
      <c r="J39" s="89"/>
      <c r="K39" s="74">
        <f>ROUND(K38*0.75,2)</f>
        <v>1022.83</v>
      </c>
    </row>
    <row r="40" spans="1:11" x14ac:dyDescent="0.25">
      <c r="A40" s="44" t="s">
        <v>80</v>
      </c>
      <c r="B40" s="75" t="s">
        <v>81</v>
      </c>
      <c r="C40" s="75"/>
      <c r="D40" s="75"/>
      <c r="E40" s="90"/>
      <c r="F40" s="91"/>
      <c r="G40" s="91"/>
      <c r="H40" s="91"/>
      <c r="I40" s="92"/>
      <c r="J40" s="92"/>
      <c r="K40" s="92"/>
    </row>
    <row r="41" spans="1:11" ht="27.6" x14ac:dyDescent="0.25">
      <c r="B41" s="93">
        <v>1</v>
      </c>
      <c r="C41" s="94" t="s">
        <v>81</v>
      </c>
      <c r="D41" s="95" t="s">
        <v>82</v>
      </c>
      <c r="E41" s="96" t="s">
        <v>83</v>
      </c>
      <c r="F41" s="97">
        <v>9.1805000000000003</v>
      </c>
      <c r="G41" s="97">
        <f>ROUND(F41*0.5,4)</f>
        <v>4.5903</v>
      </c>
      <c r="H41" s="81">
        <v>11</v>
      </c>
      <c r="I41" s="82">
        <f>ROUND(G41*H41,2)</f>
        <v>50.49</v>
      </c>
      <c r="J41" s="82">
        <f>ROUND(I41*0.2359,2)</f>
        <v>11.91</v>
      </c>
      <c r="K41" s="82">
        <f>I41+J41</f>
        <v>62.400000000000006</v>
      </c>
    </row>
    <row r="42" spans="1:11" ht="27.6" x14ac:dyDescent="0.25">
      <c r="B42" s="78">
        <v>2</v>
      </c>
      <c r="C42" s="94" t="s">
        <v>81</v>
      </c>
      <c r="D42" s="98" t="s">
        <v>23</v>
      </c>
      <c r="E42" s="96" t="s">
        <v>83</v>
      </c>
      <c r="F42" s="97">
        <v>6.5523999999999996</v>
      </c>
      <c r="G42" s="97">
        <f t="shared" ref="G42:G45" si="5">ROUND(F42*0.5,4)</f>
        <v>3.2761999999999998</v>
      </c>
      <c r="H42" s="81">
        <v>7</v>
      </c>
      <c r="I42" s="82">
        <f t="shared" ref="I42:I45" si="6">ROUND(G42*H42,2)</f>
        <v>22.93</v>
      </c>
      <c r="J42" s="82">
        <f t="shared" ref="J42:J46" si="7">ROUND(I42*0.2359,2)</f>
        <v>5.41</v>
      </c>
      <c r="K42" s="82">
        <f t="shared" ref="K42:K46" si="8">I42+J42</f>
        <v>28.34</v>
      </c>
    </row>
    <row r="43" spans="1:11" ht="27.6" x14ac:dyDescent="0.25">
      <c r="B43" s="78">
        <v>3</v>
      </c>
      <c r="C43" s="94" t="s">
        <v>81</v>
      </c>
      <c r="D43" s="99" t="s">
        <v>23</v>
      </c>
      <c r="E43" s="96" t="s">
        <v>83</v>
      </c>
      <c r="F43" s="97">
        <v>5.3278999999999996</v>
      </c>
      <c r="G43" s="97">
        <f t="shared" si="5"/>
        <v>2.6640000000000001</v>
      </c>
      <c r="H43" s="81">
        <v>4</v>
      </c>
      <c r="I43" s="82">
        <f t="shared" si="6"/>
        <v>10.66</v>
      </c>
      <c r="J43" s="82">
        <f t="shared" si="7"/>
        <v>2.5099999999999998</v>
      </c>
      <c r="K43" s="82">
        <f t="shared" si="8"/>
        <v>13.17</v>
      </c>
    </row>
    <row r="44" spans="1:11" ht="27.6" x14ac:dyDescent="0.25">
      <c r="B44" s="78">
        <v>4</v>
      </c>
      <c r="C44" s="94" t="s">
        <v>81</v>
      </c>
      <c r="D44" s="99" t="s">
        <v>12</v>
      </c>
      <c r="E44" s="96" t="s">
        <v>83</v>
      </c>
      <c r="F44" s="97">
        <v>5.3875999999999999</v>
      </c>
      <c r="G44" s="97">
        <f t="shared" si="5"/>
        <v>2.6938</v>
      </c>
      <c r="H44" s="81">
        <v>8</v>
      </c>
      <c r="I44" s="82">
        <f t="shared" si="6"/>
        <v>21.55</v>
      </c>
      <c r="J44" s="82">
        <f t="shared" si="7"/>
        <v>5.08</v>
      </c>
      <c r="K44" s="82">
        <f t="shared" si="8"/>
        <v>26.630000000000003</v>
      </c>
    </row>
    <row r="45" spans="1:11" ht="27.6" x14ac:dyDescent="0.25">
      <c r="B45" s="78">
        <v>5</v>
      </c>
      <c r="C45" s="94" t="s">
        <v>81</v>
      </c>
      <c r="D45" s="99" t="s">
        <v>12</v>
      </c>
      <c r="E45" s="96" t="s">
        <v>83</v>
      </c>
      <c r="F45" s="97">
        <v>5.7938000000000001</v>
      </c>
      <c r="G45" s="97">
        <f t="shared" si="5"/>
        <v>2.8969</v>
      </c>
      <c r="H45" s="81">
        <v>8</v>
      </c>
      <c r="I45" s="82">
        <f t="shared" si="6"/>
        <v>23.18</v>
      </c>
      <c r="J45" s="82">
        <f t="shared" si="7"/>
        <v>5.47</v>
      </c>
      <c r="K45" s="82">
        <f t="shared" si="8"/>
        <v>28.65</v>
      </c>
    </row>
    <row r="46" spans="1:11" x14ac:dyDescent="0.25">
      <c r="B46" s="85"/>
      <c r="C46" s="100" t="s">
        <v>9</v>
      </c>
      <c r="D46" s="99"/>
      <c r="E46" s="96"/>
      <c r="F46" s="97"/>
      <c r="G46" s="97"/>
      <c r="H46" s="83">
        <f>SUM(H41:H45)</f>
        <v>38</v>
      </c>
      <c r="I46" s="84">
        <f>SUM(I41:I45)</f>
        <v>128.81</v>
      </c>
      <c r="J46" s="84">
        <f t="shared" si="7"/>
        <v>30.39</v>
      </c>
      <c r="K46" s="84">
        <f t="shared" si="8"/>
        <v>159.19999999999999</v>
      </c>
    </row>
    <row r="47" spans="1:11" x14ac:dyDescent="0.25">
      <c r="B47" s="85"/>
      <c r="C47" s="85"/>
      <c r="D47" s="86"/>
      <c r="E47" s="87"/>
      <c r="F47" s="88"/>
      <c r="G47" s="88"/>
      <c r="H47" s="88"/>
      <c r="I47" s="101"/>
      <c r="J47" s="102" t="s">
        <v>10</v>
      </c>
      <c r="K47" s="74">
        <f>ROUND(K46*0.75,2)</f>
        <v>119.4</v>
      </c>
    </row>
    <row r="48" spans="1:11" x14ac:dyDescent="0.25">
      <c r="A48" s="37" t="s">
        <v>17</v>
      </c>
      <c r="B48" s="103" t="s">
        <v>84</v>
      </c>
      <c r="C48" s="103"/>
      <c r="D48" s="104"/>
      <c r="E48" s="105"/>
      <c r="F48" s="91"/>
      <c r="G48" s="91"/>
      <c r="H48" s="91"/>
      <c r="I48" s="92"/>
      <c r="J48" s="92"/>
      <c r="K48" s="92"/>
    </row>
    <row r="49" spans="2:11" x14ac:dyDescent="0.25">
      <c r="B49" s="78">
        <v>1</v>
      </c>
      <c r="C49" s="78" t="s">
        <v>31</v>
      </c>
      <c r="D49" s="79" t="s">
        <v>85</v>
      </c>
      <c r="E49" s="96">
        <v>1198</v>
      </c>
      <c r="F49" s="97">
        <f>SUM(E49/166)</f>
        <v>7.2168674698795181</v>
      </c>
      <c r="G49" s="97">
        <f t="shared" ref="G49:G101" si="9">SUM(F49*0.5)</f>
        <v>3.6084337349397591</v>
      </c>
      <c r="H49" s="81">
        <v>6</v>
      </c>
      <c r="I49" s="82">
        <f t="shared" ref="I49:I101" si="10">SUM(G49*H49)</f>
        <v>21.650602409638555</v>
      </c>
      <c r="J49" s="82">
        <f t="shared" ref="J49:J52" si="11">SUM(I49*0.2359)</f>
        <v>5.1073771084337354</v>
      </c>
      <c r="K49" s="82">
        <f t="shared" ref="K49:K101" si="12">SUM(I49:J49)</f>
        <v>26.75797951807229</v>
      </c>
    </row>
    <row r="50" spans="2:11" ht="27.6" x14ac:dyDescent="0.25">
      <c r="B50" s="78">
        <v>2</v>
      </c>
      <c r="C50" s="79" t="s">
        <v>30</v>
      </c>
      <c r="D50" s="79" t="s">
        <v>23</v>
      </c>
      <c r="E50" s="96">
        <v>784</v>
      </c>
      <c r="F50" s="97">
        <v>4.6828000000000003</v>
      </c>
      <c r="G50" s="97">
        <f t="shared" si="9"/>
        <v>2.3414000000000001</v>
      </c>
      <c r="H50" s="81">
        <v>6</v>
      </c>
      <c r="I50" s="82">
        <f t="shared" si="10"/>
        <v>14.048400000000001</v>
      </c>
      <c r="J50" s="82">
        <f t="shared" si="11"/>
        <v>3.3140175600000004</v>
      </c>
      <c r="K50" s="82">
        <f t="shared" si="12"/>
        <v>17.362417560000001</v>
      </c>
    </row>
    <row r="51" spans="2:11" x14ac:dyDescent="0.25">
      <c r="B51" s="78">
        <v>3</v>
      </c>
      <c r="C51" s="78" t="s">
        <v>31</v>
      </c>
      <c r="D51" s="79" t="s">
        <v>12</v>
      </c>
      <c r="E51" s="96">
        <v>706</v>
      </c>
      <c r="F51" s="97">
        <v>4.2168999999999999</v>
      </c>
      <c r="G51" s="97">
        <f t="shared" si="9"/>
        <v>2.1084499999999999</v>
      </c>
      <c r="H51" s="81">
        <v>6</v>
      </c>
      <c r="I51" s="82">
        <f t="shared" si="10"/>
        <v>12.650700000000001</v>
      </c>
      <c r="J51" s="82">
        <f t="shared" si="11"/>
        <v>2.9843001300000003</v>
      </c>
      <c r="K51" s="82">
        <f t="shared" si="12"/>
        <v>15.635000130000002</v>
      </c>
    </row>
    <row r="52" spans="2:11" x14ac:dyDescent="0.25">
      <c r="B52" s="78">
        <v>4</v>
      </c>
      <c r="C52" s="78" t="s">
        <v>31</v>
      </c>
      <c r="D52" s="79" t="s">
        <v>12</v>
      </c>
      <c r="E52" s="96">
        <v>706</v>
      </c>
      <c r="F52" s="97">
        <v>4.2168999999999999</v>
      </c>
      <c r="G52" s="97">
        <f t="shared" si="9"/>
        <v>2.1084499999999999</v>
      </c>
      <c r="H52" s="81">
        <v>6</v>
      </c>
      <c r="I52" s="82">
        <f t="shared" si="10"/>
        <v>12.650700000000001</v>
      </c>
      <c r="J52" s="82">
        <f t="shared" si="11"/>
        <v>2.9843001300000003</v>
      </c>
      <c r="K52" s="82">
        <f t="shared" si="12"/>
        <v>15.635000130000002</v>
      </c>
    </row>
    <row r="53" spans="2:11" x14ac:dyDescent="0.25">
      <c r="B53" s="78">
        <v>5</v>
      </c>
      <c r="C53" s="78" t="s">
        <v>28</v>
      </c>
      <c r="D53" s="79" t="s">
        <v>33</v>
      </c>
      <c r="E53" s="96">
        <v>1452</v>
      </c>
      <c r="F53" s="97">
        <f>SUM(E53/166)</f>
        <v>8.7469879518072293</v>
      </c>
      <c r="G53" s="97">
        <f t="shared" si="9"/>
        <v>4.3734939759036147</v>
      </c>
      <c r="H53" s="81">
        <v>6</v>
      </c>
      <c r="I53" s="82">
        <f t="shared" si="10"/>
        <v>26.24096385542169</v>
      </c>
      <c r="J53" s="82">
        <f>SUM(I53*0.2194)</f>
        <v>5.757267469879519</v>
      </c>
      <c r="K53" s="82">
        <f t="shared" si="12"/>
        <v>31.998231325301209</v>
      </c>
    </row>
    <row r="54" spans="2:11" ht="27.6" x14ac:dyDescent="0.25">
      <c r="B54" s="78">
        <v>6</v>
      </c>
      <c r="C54" s="79" t="s">
        <v>30</v>
      </c>
      <c r="D54" s="79" t="s">
        <v>85</v>
      </c>
      <c r="E54" s="96">
        <v>1126</v>
      </c>
      <c r="F54" s="97">
        <f>SUM(E54/166)</f>
        <v>6.7831325301204819</v>
      </c>
      <c r="G54" s="97">
        <f t="shared" si="9"/>
        <v>3.3915662650602409</v>
      </c>
      <c r="H54" s="81">
        <v>6</v>
      </c>
      <c r="I54" s="82">
        <f t="shared" si="10"/>
        <v>20.349397590361445</v>
      </c>
      <c r="J54" s="82">
        <f t="shared" ref="J54:J60" si="13">SUM(I54*0.2359)</f>
        <v>4.8004228915662646</v>
      </c>
      <c r="K54" s="82">
        <f t="shared" si="12"/>
        <v>25.149820481927708</v>
      </c>
    </row>
    <row r="55" spans="2:11" x14ac:dyDescent="0.25">
      <c r="B55" s="78">
        <v>7</v>
      </c>
      <c r="C55" s="78" t="s">
        <v>31</v>
      </c>
      <c r="D55" s="79" t="s">
        <v>23</v>
      </c>
      <c r="E55" s="96">
        <v>784</v>
      </c>
      <c r="F55" s="97">
        <v>4.6828000000000003</v>
      </c>
      <c r="G55" s="97">
        <f t="shared" si="9"/>
        <v>2.3414000000000001</v>
      </c>
      <c r="H55" s="81">
        <v>6</v>
      </c>
      <c r="I55" s="82">
        <f t="shared" si="10"/>
        <v>14.048400000000001</v>
      </c>
      <c r="J55" s="82">
        <f t="shared" si="13"/>
        <v>3.3140175600000004</v>
      </c>
      <c r="K55" s="82">
        <f t="shared" si="12"/>
        <v>17.362417560000001</v>
      </c>
    </row>
    <row r="56" spans="2:11" x14ac:dyDescent="0.25">
      <c r="B56" s="78">
        <v>8</v>
      </c>
      <c r="C56" s="78" t="s">
        <v>31</v>
      </c>
      <c r="D56" s="79" t="s">
        <v>12</v>
      </c>
      <c r="E56" s="96">
        <v>706</v>
      </c>
      <c r="F56" s="97">
        <v>4.2168999999999999</v>
      </c>
      <c r="G56" s="97">
        <f t="shared" si="9"/>
        <v>2.1084499999999999</v>
      </c>
      <c r="H56" s="81">
        <v>6</v>
      </c>
      <c r="I56" s="82">
        <f t="shared" si="10"/>
        <v>12.650700000000001</v>
      </c>
      <c r="J56" s="82">
        <f t="shared" si="13"/>
        <v>2.9843001300000003</v>
      </c>
      <c r="K56" s="82">
        <f t="shared" si="12"/>
        <v>15.635000130000002</v>
      </c>
    </row>
    <row r="57" spans="2:11" x14ac:dyDescent="0.25">
      <c r="B57" s="78">
        <v>9</v>
      </c>
      <c r="C57" s="78" t="s">
        <v>31</v>
      </c>
      <c r="D57" s="79" t="s">
        <v>23</v>
      </c>
      <c r="E57" s="96">
        <v>784</v>
      </c>
      <c r="F57" s="97">
        <v>4.6828000000000003</v>
      </c>
      <c r="G57" s="97">
        <f t="shared" si="9"/>
        <v>2.3414000000000001</v>
      </c>
      <c r="H57" s="81">
        <v>6</v>
      </c>
      <c r="I57" s="82">
        <f t="shared" si="10"/>
        <v>14.048400000000001</v>
      </c>
      <c r="J57" s="82">
        <f t="shared" si="13"/>
        <v>3.3140175600000004</v>
      </c>
      <c r="K57" s="82">
        <f t="shared" si="12"/>
        <v>17.362417560000001</v>
      </c>
    </row>
    <row r="58" spans="2:11" ht="41.4" x14ac:dyDescent="0.25">
      <c r="B58" s="78">
        <v>10</v>
      </c>
      <c r="C58" s="79" t="s">
        <v>32</v>
      </c>
      <c r="D58" s="79" t="s">
        <v>23</v>
      </c>
      <c r="E58" s="96">
        <v>812</v>
      </c>
      <c r="F58" s="97">
        <v>4.8916000000000004</v>
      </c>
      <c r="G58" s="97">
        <f t="shared" si="9"/>
        <v>2.4458000000000002</v>
      </c>
      <c r="H58" s="81">
        <v>6</v>
      </c>
      <c r="I58" s="82">
        <f t="shared" si="10"/>
        <v>14.674800000000001</v>
      </c>
      <c r="J58" s="82">
        <f t="shared" si="13"/>
        <v>3.4617853200000002</v>
      </c>
      <c r="K58" s="82">
        <f t="shared" si="12"/>
        <v>18.136585320000002</v>
      </c>
    </row>
    <row r="59" spans="2:11" ht="41.4" x14ac:dyDescent="0.25">
      <c r="B59" s="78">
        <v>11</v>
      </c>
      <c r="C59" s="79" t="s">
        <v>32</v>
      </c>
      <c r="D59" s="79" t="s">
        <v>12</v>
      </c>
      <c r="E59" s="96">
        <v>732</v>
      </c>
      <c r="F59" s="97">
        <v>4.4097</v>
      </c>
      <c r="G59" s="97">
        <f t="shared" si="9"/>
        <v>2.20485</v>
      </c>
      <c r="H59" s="81">
        <v>6</v>
      </c>
      <c r="I59" s="82">
        <f t="shared" si="10"/>
        <v>13.229099999999999</v>
      </c>
      <c r="J59" s="82">
        <f t="shared" si="13"/>
        <v>3.1207446899999995</v>
      </c>
      <c r="K59" s="82">
        <f t="shared" si="12"/>
        <v>16.349844689999998</v>
      </c>
    </row>
    <row r="60" spans="2:11" ht="41.4" x14ac:dyDescent="0.25">
      <c r="B60" s="78">
        <v>12</v>
      </c>
      <c r="C60" s="79" t="s">
        <v>32</v>
      </c>
      <c r="D60" s="79" t="s">
        <v>23</v>
      </c>
      <c r="E60" s="96">
        <v>853</v>
      </c>
      <c r="F60" s="97">
        <v>5.1386000000000003</v>
      </c>
      <c r="G60" s="97">
        <f t="shared" si="9"/>
        <v>2.5693000000000001</v>
      </c>
      <c r="H60" s="81">
        <v>6</v>
      </c>
      <c r="I60" s="82">
        <f t="shared" si="10"/>
        <v>15.415800000000001</v>
      </c>
      <c r="J60" s="82">
        <f t="shared" si="13"/>
        <v>3.63658722</v>
      </c>
      <c r="K60" s="82">
        <f t="shared" si="12"/>
        <v>19.05238722</v>
      </c>
    </row>
    <row r="61" spans="2:11" x14ac:dyDescent="0.25">
      <c r="B61" s="78">
        <v>13</v>
      </c>
      <c r="C61" s="78" t="s">
        <v>28</v>
      </c>
      <c r="D61" s="99" t="s">
        <v>29</v>
      </c>
      <c r="E61" s="96">
        <v>1733</v>
      </c>
      <c r="F61" s="97">
        <f>SUM(E61/166)</f>
        <v>10.439759036144578</v>
      </c>
      <c r="G61" s="97">
        <f t="shared" si="9"/>
        <v>5.2198795180722888</v>
      </c>
      <c r="H61" s="81">
        <v>6</v>
      </c>
      <c r="I61" s="82">
        <f t="shared" si="10"/>
        <v>31.319277108433731</v>
      </c>
      <c r="J61" s="82">
        <f>SUM(I61*0.2194)</f>
        <v>6.8714493975903608</v>
      </c>
      <c r="K61" s="82">
        <f t="shared" si="12"/>
        <v>38.190726506024092</v>
      </c>
    </row>
    <row r="62" spans="2:11" x14ac:dyDescent="0.25">
      <c r="B62" s="78">
        <v>14</v>
      </c>
      <c r="C62" s="78" t="s">
        <v>31</v>
      </c>
      <c r="D62" s="79" t="s">
        <v>23</v>
      </c>
      <c r="E62" s="96">
        <v>784</v>
      </c>
      <c r="F62" s="97">
        <v>4.6828000000000003</v>
      </c>
      <c r="G62" s="97">
        <f t="shared" si="9"/>
        <v>2.3414000000000001</v>
      </c>
      <c r="H62" s="81">
        <v>6</v>
      </c>
      <c r="I62" s="82">
        <f t="shared" si="10"/>
        <v>14.048400000000001</v>
      </c>
      <c r="J62" s="82">
        <f t="shared" ref="J62:J84" si="14">SUM(I62*0.2359)</f>
        <v>3.3140175600000004</v>
      </c>
      <c r="K62" s="82">
        <f t="shared" si="12"/>
        <v>17.362417560000001</v>
      </c>
    </row>
    <row r="63" spans="2:11" x14ac:dyDescent="0.25">
      <c r="B63" s="78">
        <v>15</v>
      </c>
      <c r="C63" s="78" t="s">
        <v>31</v>
      </c>
      <c r="D63" s="79" t="s">
        <v>86</v>
      </c>
      <c r="E63" s="96">
        <v>706</v>
      </c>
      <c r="F63" s="97">
        <v>4.2168999999999999</v>
      </c>
      <c r="G63" s="97">
        <f t="shared" si="9"/>
        <v>2.1084499999999999</v>
      </c>
      <c r="H63" s="81">
        <v>6</v>
      </c>
      <c r="I63" s="82">
        <f t="shared" si="10"/>
        <v>12.650700000000001</v>
      </c>
      <c r="J63" s="82">
        <f t="shared" si="14"/>
        <v>2.9843001300000003</v>
      </c>
      <c r="K63" s="82">
        <f t="shared" si="12"/>
        <v>15.635000130000002</v>
      </c>
    </row>
    <row r="64" spans="2:11" x14ac:dyDescent="0.25">
      <c r="B64" s="78">
        <v>16</v>
      </c>
      <c r="C64" s="78" t="s">
        <v>31</v>
      </c>
      <c r="D64" s="79" t="s">
        <v>12</v>
      </c>
      <c r="E64" s="96">
        <v>706</v>
      </c>
      <c r="F64" s="97">
        <v>4.2168999999999999</v>
      </c>
      <c r="G64" s="97">
        <f t="shared" si="9"/>
        <v>2.1084499999999999</v>
      </c>
      <c r="H64" s="81">
        <v>6</v>
      </c>
      <c r="I64" s="82">
        <f t="shared" si="10"/>
        <v>12.650700000000001</v>
      </c>
      <c r="J64" s="82">
        <f t="shared" si="14"/>
        <v>2.9843001300000003</v>
      </c>
      <c r="K64" s="82">
        <f t="shared" si="12"/>
        <v>15.635000130000002</v>
      </c>
    </row>
    <row r="65" spans="2:11" x14ac:dyDescent="0.25">
      <c r="B65" s="78">
        <v>17</v>
      </c>
      <c r="C65" s="78" t="s">
        <v>31</v>
      </c>
      <c r="D65" s="79" t="s">
        <v>12</v>
      </c>
      <c r="E65" s="96">
        <v>706</v>
      </c>
      <c r="F65" s="97">
        <v>4.2168999999999999</v>
      </c>
      <c r="G65" s="97">
        <f t="shared" si="9"/>
        <v>2.1084499999999999</v>
      </c>
      <c r="H65" s="81">
        <v>6</v>
      </c>
      <c r="I65" s="82">
        <f t="shared" si="10"/>
        <v>12.650700000000001</v>
      </c>
      <c r="J65" s="82">
        <f t="shared" si="14"/>
        <v>2.9843001300000003</v>
      </c>
      <c r="K65" s="82">
        <f t="shared" si="12"/>
        <v>15.635000130000002</v>
      </c>
    </row>
    <row r="66" spans="2:11" x14ac:dyDescent="0.25">
      <c r="B66" s="78">
        <v>18</v>
      </c>
      <c r="C66" s="78" t="s">
        <v>31</v>
      </c>
      <c r="D66" s="79" t="s">
        <v>23</v>
      </c>
      <c r="E66" s="96">
        <v>784</v>
      </c>
      <c r="F66" s="97">
        <v>4.6828000000000003</v>
      </c>
      <c r="G66" s="97">
        <f t="shared" si="9"/>
        <v>2.3414000000000001</v>
      </c>
      <c r="H66" s="81">
        <v>6</v>
      </c>
      <c r="I66" s="82">
        <f t="shared" si="10"/>
        <v>14.048400000000001</v>
      </c>
      <c r="J66" s="82">
        <f t="shared" si="14"/>
        <v>3.3140175600000004</v>
      </c>
      <c r="K66" s="82">
        <f t="shared" si="12"/>
        <v>17.362417560000001</v>
      </c>
    </row>
    <row r="67" spans="2:11" ht="41.4" x14ac:dyDescent="0.25">
      <c r="B67" s="78">
        <v>19</v>
      </c>
      <c r="C67" s="79" t="s">
        <v>32</v>
      </c>
      <c r="D67" s="79" t="s">
        <v>23</v>
      </c>
      <c r="E67" s="96">
        <v>812</v>
      </c>
      <c r="F67" s="97">
        <v>4.8916000000000004</v>
      </c>
      <c r="G67" s="97">
        <f t="shared" si="9"/>
        <v>2.4458000000000002</v>
      </c>
      <c r="H67" s="81">
        <v>6</v>
      </c>
      <c r="I67" s="82">
        <f t="shared" si="10"/>
        <v>14.674800000000001</v>
      </c>
      <c r="J67" s="82">
        <f t="shared" si="14"/>
        <v>3.4617853200000002</v>
      </c>
      <c r="K67" s="82">
        <f t="shared" si="12"/>
        <v>18.136585320000002</v>
      </c>
    </row>
    <row r="68" spans="2:11" ht="41.4" x14ac:dyDescent="0.25">
      <c r="B68" s="78">
        <v>20</v>
      </c>
      <c r="C68" s="79" t="s">
        <v>32</v>
      </c>
      <c r="D68" s="79" t="s">
        <v>12</v>
      </c>
      <c r="E68" s="96">
        <v>732</v>
      </c>
      <c r="F68" s="97">
        <v>4.4097</v>
      </c>
      <c r="G68" s="97">
        <f t="shared" si="9"/>
        <v>2.20485</v>
      </c>
      <c r="H68" s="81">
        <v>6</v>
      </c>
      <c r="I68" s="82">
        <f t="shared" si="10"/>
        <v>13.229099999999999</v>
      </c>
      <c r="J68" s="82">
        <f t="shared" si="14"/>
        <v>3.1207446899999995</v>
      </c>
      <c r="K68" s="82">
        <f t="shared" si="12"/>
        <v>16.349844689999998</v>
      </c>
    </row>
    <row r="69" spans="2:11" ht="27.6" x14ac:dyDescent="0.25">
      <c r="B69" s="78">
        <v>21</v>
      </c>
      <c r="C69" s="79" t="s">
        <v>30</v>
      </c>
      <c r="D69" s="79" t="s">
        <v>23</v>
      </c>
      <c r="E69" s="96">
        <v>784</v>
      </c>
      <c r="F69" s="97">
        <v>4.6828000000000003</v>
      </c>
      <c r="G69" s="97">
        <f t="shared" si="9"/>
        <v>2.3414000000000001</v>
      </c>
      <c r="H69" s="81">
        <v>6</v>
      </c>
      <c r="I69" s="82">
        <f t="shared" si="10"/>
        <v>14.048400000000001</v>
      </c>
      <c r="J69" s="82">
        <f t="shared" si="14"/>
        <v>3.3140175600000004</v>
      </c>
      <c r="K69" s="82">
        <f t="shared" si="12"/>
        <v>17.362417560000001</v>
      </c>
    </row>
    <row r="70" spans="2:11" ht="27.6" x14ac:dyDescent="0.25">
      <c r="B70" s="78">
        <v>22</v>
      </c>
      <c r="C70" s="79" t="s">
        <v>30</v>
      </c>
      <c r="D70" s="79" t="s">
        <v>12</v>
      </c>
      <c r="E70" s="96">
        <v>706</v>
      </c>
      <c r="F70" s="97">
        <v>4.2168999999999999</v>
      </c>
      <c r="G70" s="97">
        <f t="shared" si="9"/>
        <v>2.1084499999999999</v>
      </c>
      <c r="H70" s="81">
        <v>6</v>
      </c>
      <c r="I70" s="82">
        <f t="shared" si="10"/>
        <v>12.650700000000001</v>
      </c>
      <c r="J70" s="82">
        <f t="shared" si="14"/>
        <v>2.9843001300000003</v>
      </c>
      <c r="K70" s="82">
        <f t="shared" si="12"/>
        <v>15.635000130000002</v>
      </c>
    </row>
    <row r="71" spans="2:11" ht="27.6" x14ac:dyDescent="0.25">
      <c r="B71" s="78">
        <v>23</v>
      </c>
      <c r="C71" s="78" t="s">
        <v>31</v>
      </c>
      <c r="D71" s="79" t="s">
        <v>87</v>
      </c>
      <c r="E71" s="96">
        <v>784</v>
      </c>
      <c r="F71" s="97">
        <v>4.6828000000000003</v>
      </c>
      <c r="G71" s="97">
        <f t="shared" si="9"/>
        <v>2.3414000000000001</v>
      </c>
      <c r="H71" s="81">
        <v>6</v>
      </c>
      <c r="I71" s="82">
        <f t="shared" si="10"/>
        <v>14.048400000000001</v>
      </c>
      <c r="J71" s="82">
        <f t="shared" si="14"/>
        <v>3.3140175600000004</v>
      </c>
      <c r="K71" s="82">
        <f t="shared" si="12"/>
        <v>17.362417560000001</v>
      </c>
    </row>
    <row r="72" spans="2:11" x14ac:dyDescent="0.25">
      <c r="B72" s="78">
        <v>24</v>
      </c>
      <c r="C72" s="78" t="s">
        <v>31</v>
      </c>
      <c r="D72" s="79" t="s">
        <v>12</v>
      </c>
      <c r="E72" s="96">
        <v>706</v>
      </c>
      <c r="F72" s="97">
        <v>4.2168999999999999</v>
      </c>
      <c r="G72" s="97">
        <f t="shared" si="9"/>
        <v>2.1084499999999999</v>
      </c>
      <c r="H72" s="81">
        <v>6</v>
      </c>
      <c r="I72" s="82">
        <f t="shared" si="10"/>
        <v>12.650700000000001</v>
      </c>
      <c r="J72" s="82">
        <f t="shared" si="14"/>
        <v>2.9843001300000003</v>
      </c>
      <c r="K72" s="82">
        <f t="shared" si="12"/>
        <v>15.635000130000002</v>
      </c>
    </row>
    <row r="73" spans="2:11" ht="27.6" x14ac:dyDescent="0.25">
      <c r="B73" s="78">
        <v>25</v>
      </c>
      <c r="C73" s="79" t="s">
        <v>30</v>
      </c>
      <c r="D73" s="79" t="s">
        <v>23</v>
      </c>
      <c r="E73" s="96">
        <v>784</v>
      </c>
      <c r="F73" s="97">
        <v>4.6828000000000003</v>
      </c>
      <c r="G73" s="97">
        <f t="shared" si="9"/>
        <v>2.3414000000000001</v>
      </c>
      <c r="H73" s="81">
        <v>6</v>
      </c>
      <c r="I73" s="82">
        <f t="shared" si="10"/>
        <v>14.048400000000001</v>
      </c>
      <c r="J73" s="82">
        <f t="shared" si="14"/>
        <v>3.3140175600000004</v>
      </c>
      <c r="K73" s="82">
        <f t="shared" si="12"/>
        <v>17.362417560000001</v>
      </c>
    </row>
    <row r="74" spans="2:11" x14ac:dyDescent="0.25">
      <c r="B74" s="78">
        <v>26</v>
      </c>
      <c r="C74" s="78" t="s">
        <v>31</v>
      </c>
      <c r="D74" s="79" t="s">
        <v>12</v>
      </c>
      <c r="E74" s="96">
        <v>706</v>
      </c>
      <c r="F74" s="97">
        <v>4.2168999999999999</v>
      </c>
      <c r="G74" s="97">
        <f t="shared" si="9"/>
        <v>2.1084499999999999</v>
      </c>
      <c r="H74" s="81">
        <v>6</v>
      </c>
      <c r="I74" s="82">
        <f t="shared" si="10"/>
        <v>12.650700000000001</v>
      </c>
      <c r="J74" s="82">
        <f t="shared" si="14"/>
        <v>2.9843001300000003</v>
      </c>
      <c r="K74" s="82">
        <f t="shared" si="12"/>
        <v>15.635000130000002</v>
      </c>
    </row>
    <row r="75" spans="2:11" x14ac:dyDescent="0.25">
      <c r="B75" s="78">
        <v>27</v>
      </c>
      <c r="C75" s="78" t="s">
        <v>31</v>
      </c>
      <c r="D75" s="79" t="s">
        <v>12</v>
      </c>
      <c r="E75" s="96">
        <v>706</v>
      </c>
      <c r="F75" s="97">
        <v>4.2168999999999999</v>
      </c>
      <c r="G75" s="97">
        <f t="shared" si="9"/>
        <v>2.1084499999999999</v>
      </c>
      <c r="H75" s="81">
        <v>6</v>
      </c>
      <c r="I75" s="82">
        <f t="shared" si="10"/>
        <v>12.650700000000001</v>
      </c>
      <c r="J75" s="82">
        <f t="shared" si="14"/>
        <v>2.9843001300000003</v>
      </c>
      <c r="K75" s="82">
        <f t="shared" si="12"/>
        <v>15.635000130000002</v>
      </c>
    </row>
    <row r="76" spans="2:11" x14ac:dyDescent="0.25">
      <c r="B76" s="78">
        <v>28</v>
      </c>
      <c r="C76" s="78" t="s">
        <v>31</v>
      </c>
      <c r="D76" s="79" t="s">
        <v>23</v>
      </c>
      <c r="E76" s="96">
        <v>784</v>
      </c>
      <c r="F76" s="97">
        <v>4.6828000000000003</v>
      </c>
      <c r="G76" s="97">
        <f t="shared" si="9"/>
        <v>2.3414000000000001</v>
      </c>
      <c r="H76" s="81">
        <v>6</v>
      </c>
      <c r="I76" s="82">
        <f t="shared" si="10"/>
        <v>14.048400000000001</v>
      </c>
      <c r="J76" s="82">
        <f t="shared" si="14"/>
        <v>3.3140175600000004</v>
      </c>
      <c r="K76" s="82">
        <f t="shared" si="12"/>
        <v>17.362417560000001</v>
      </c>
    </row>
    <row r="77" spans="2:11" x14ac:dyDescent="0.25">
      <c r="B77" s="78">
        <v>29</v>
      </c>
      <c r="C77" s="78" t="s">
        <v>31</v>
      </c>
      <c r="D77" s="79" t="s">
        <v>23</v>
      </c>
      <c r="E77" s="96">
        <v>784</v>
      </c>
      <c r="F77" s="97">
        <v>4.6828000000000003</v>
      </c>
      <c r="G77" s="97">
        <f t="shared" si="9"/>
        <v>2.3414000000000001</v>
      </c>
      <c r="H77" s="81">
        <v>6</v>
      </c>
      <c r="I77" s="82">
        <f t="shared" si="10"/>
        <v>14.048400000000001</v>
      </c>
      <c r="J77" s="82">
        <f t="shared" si="14"/>
        <v>3.3140175600000004</v>
      </c>
      <c r="K77" s="82">
        <f t="shared" si="12"/>
        <v>17.362417560000001</v>
      </c>
    </row>
    <row r="78" spans="2:11" x14ac:dyDescent="0.25">
      <c r="B78" s="78">
        <v>30</v>
      </c>
      <c r="C78" s="78" t="s">
        <v>31</v>
      </c>
      <c r="D78" s="79" t="s">
        <v>12</v>
      </c>
      <c r="E78" s="96">
        <v>706</v>
      </c>
      <c r="F78" s="97">
        <v>4.2168999999999999</v>
      </c>
      <c r="G78" s="97">
        <f t="shared" si="9"/>
        <v>2.1084499999999999</v>
      </c>
      <c r="H78" s="81">
        <v>6</v>
      </c>
      <c r="I78" s="82">
        <f t="shared" si="10"/>
        <v>12.650700000000001</v>
      </c>
      <c r="J78" s="82">
        <f t="shared" si="14"/>
        <v>2.9843001300000003</v>
      </c>
      <c r="K78" s="82">
        <f t="shared" si="12"/>
        <v>15.635000130000002</v>
      </c>
    </row>
    <row r="79" spans="2:11" ht="27.6" x14ac:dyDescent="0.25">
      <c r="B79" s="78">
        <v>31</v>
      </c>
      <c r="C79" s="79" t="s">
        <v>30</v>
      </c>
      <c r="D79" s="79" t="s">
        <v>12</v>
      </c>
      <c r="E79" s="96">
        <v>706</v>
      </c>
      <c r="F79" s="97">
        <v>4.2168999999999999</v>
      </c>
      <c r="G79" s="97">
        <f t="shared" si="9"/>
        <v>2.1084499999999999</v>
      </c>
      <c r="H79" s="81">
        <v>6</v>
      </c>
      <c r="I79" s="82">
        <f t="shared" si="10"/>
        <v>12.650700000000001</v>
      </c>
      <c r="J79" s="82">
        <f t="shared" si="14"/>
        <v>2.9843001300000003</v>
      </c>
      <c r="K79" s="82">
        <f t="shared" si="12"/>
        <v>15.635000130000002</v>
      </c>
    </row>
    <row r="80" spans="2:11" x14ac:dyDescent="0.25">
      <c r="B80" s="78">
        <v>32</v>
      </c>
      <c r="C80" s="79" t="s">
        <v>31</v>
      </c>
      <c r="D80" s="79" t="s">
        <v>79</v>
      </c>
      <c r="E80" s="96">
        <v>642</v>
      </c>
      <c r="F80" s="97">
        <v>3.8347000000000002</v>
      </c>
      <c r="G80" s="97">
        <f t="shared" si="9"/>
        <v>1.9173500000000001</v>
      </c>
      <c r="H80" s="81">
        <v>6</v>
      </c>
      <c r="I80" s="82">
        <f t="shared" si="10"/>
        <v>11.504100000000001</v>
      </c>
      <c r="J80" s="82">
        <f t="shared" si="14"/>
        <v>2.7138171900000003</v>
      </c>
      <c r="K80" s="82">
        <f t="shared" si="12"/>
        <v>14.217917190000001</v>
      </c>
    </row>
    <row r="81" spans="2:11" ht="27.6" x14ac:dyDescent="0.25">
      <c r="B81" s="78">
        <v>33</v>
      </c>
      <c r="C81" s="79" t="s">
        <v>30</v>
      </c>
      <c r="D81" s="79" t="s">
        <v>12</v>
      </c>
      <c r="E81" s="96">
        <v>706</v>
      </c>
      <c r="F81" s="97">
        <v>4.2168999999999999</v>
      </c>
      <c r="G81" s="97">
        <f t="shared" si="9"/>
        <v>2.1084499999999999</v>
      </c>
      <c r="H81" s="81">
        <v>6</v>
      </c>
      <c r="I81" s="82">
        <f t="shared" si="10"/>
        <v>12.650700000000001</v>
      </c>
      <c r="J81" s="82">
        <f t="shared" si="14"/>
        <v>2.9843001300000003</v>
      </c>
      <c r="K81" s="82">
        <f t="shared" si="12"/>
        <v>15.635000130000002</v>
      </c>
    </row>
    <row r="82" spans="2:11" ht="27.6" x14ac:dyDescent="0.25">
      <c r="B82" s="78">
        <v>34</v>
      </c>
      <c r="C82" s="79" t="s">
        <v>30</v>
      </c>
      <c r="D82" s="79" t="s">
        <v>23</v>
      </c>
      <c r="E82" s="96">
        <v>784</v>
      </c>
      <c r="F82" s="97">
        <v>4.6828000000000003</v>
      </c>
      <c r="G82" s="97">
        <f t="shared" si="9"/>
        <v>2.3414000000000001</v>
      </c>
      <c r="H82" s="81">
        <v>6</v>
      </c>
      <c r="I82" s="82">
        <f t="shared" si="10"/>
        <v>14.048400000000001</v>
      </c>
      <c r="J82" s="82">
        <f t="shared" si="14"/>
        <v>3.3140175600000004</v>
      </c>
      <c r="K82" s="82">
        <f t="shared" si="12"/>
        <v>17.362417560000001</v>
      </c>
    </row>
    <row r="83" spans="2:11" ht="27.6" x14ac:dyDescent="0.25">
      <c r="B83" s="78">
        <v>35</v>
      </c>
      <c r="C83" s="78" t="s">
        <v>31</v>
      </c>
      <c r="D83" s="79" t="s">
        <v>87</v>
      </c>
      <c r="E83" s="96">
        <v>784</v>
      </c>
      <c r="F83" s="97">
        <v>4.6828000000000003</v>
      </c>
      <c r="G83" s="97">
        <f t="shared" si="9"/>
        <v>2.3414000000000001</v>
      </c>
      <c r="H83" s="81">
        <v>6</v>
      </c>
      <c r="I83" s="82">
        <f t="shared" si="10"/>
        <v>14.048400000000001</v>
      </c>
      <c r="J83" s="82">
        <f t="shared" si="14"/>
        <v>3.3140175600000004</v>
      </c>
      <c r="K83" s="82">
        <f t="shared" si="12"/>
        <v>17.362417560000001</v>
      </c>
    </row>
    <row r="84" spans="2:11" x14ac:dyDescent="0.25">
      <c r="B84" s="78">
        <v>36</v>
      </c>
      <c r="C84" s="78" t="s">
        <v>31</v>
      </c>
      <c r="D84" s="79" t="s">
        <v>12</v>
      </c>
      <c r="E84" s="96">
        <v>706</v>
      </c>
      <c r="F84" s="97">
        <v>4.2168999999999999</v>
      </c>
      <c r="G84" s="97">
        <f t="shared" si="9"/>
        <v>2.1084499999999999</v>
      </c>
      <c r="H84" s="81">
        <v>2</v>
      </c>
      <c r="I84" s="82">
        <f t="shared" si="10"/>
        <v>4.2168999999999999</v>
      </c>
      <c r="J84" s="82">
        <f t="shared" si="14"/>
        <v>0.99476670999999994</v>
      </c>
      <c r="K84" s="82">
        <f t="shared" si="12"/>
        <v>5.2116667099999994</v>
      </c>
    </row>
    <row r="85" spans="2:11" x14ac:dyDescent="0.25">
      <c r="B85" s="78">
        <v>37</v>
      </c>
      <c r="C85" s="78" t="s">
        <v>28</v>
      </c>
      <c r="D85" s="99" t="s">
        <v>29</v>
      </c>
      <c r="E85" s="96">
        <v>1733</v>
      </c>
      <c r="F85" s="97">
        <f>SUM(E85/166)</f>
        <v>10.439759036144578</v>
      </c>
      <c r="G85" s="97">
        <f t="shared" si="9"/>
        <v>5.2198795180722888</v>
      </c>
      <c r="H85" s="81">
        <v>6</v>
      </c>
      <c r="I85" s="82">
        <f t="shared" si="10"/>
        <v>31.319277108433731</v>
      </c>
      <c r="J85" s="82">
        <f>SUM(I85*0.2194)</f>
        <v>6.8714493975903608</v>
      </c>
      <c r="K85" s="82">
        <f t="shared" si="12"/>
        <v>38.190726506024092</v>
      </c>
    </row>
    <row r="86" spans="2:11" x14ac:dyDescent="0.25">
      <c r="B86" s="78">
        <v>38</v>
      </c>
      <c r="C86" s="78" t="s">
        <v>31</v>
      </c>
      <c r="D86" s="79" t="s">
        <v>85</v>
      </c>
      <c r="E86" s="96">
        <v>1198</v>
      </c>
      <c r="F86" s="97">
        <f>SUM(E86/166)</f>
        <v>7.2168674698795181</v>
      </c>
      <c r="G86" s="97">
        <f t="shared" si="9"/>
        <v>3.6084337349397591</v>
      </c>
      <c r="H86" s="81">
        <v>6</v>
      </c>
      <c r="I86" s="82">
        <f t="shared" si="10"/>
        <v>21.650602409638555</v>
      </c>
      <c r="J86" s="82">
        <f t="shared" ref="J86:J92" si="15">SUM(I86*0.2359)</f>
        <v>5.1073771084337354</v>
      </c>
      <c r="K86" s="82">
        <f t="shared" si="12"/>
        <v>26.75797951807229</v>
      </c>
    </row>
    <row r="87" spans="2:11" ht="27.6" x14ac:dyDescent="0.25">
      <c r="B87" s="78">
        <v>39</v>
      </c>
      <c r="C87" s="79" t="s">
        <v>30</v>
      </c>
      <c r="D87" s="79" t="s">
        <v>85</v>
      </c>
      <c r="E87" s="96">
        <v>1126</v>
      </c>
      <c r="F87" s="97">
        <f>SUM(E87/166)</f>
        <v>6.7831325301204819</v>
      </c>
      <c r="G87" s="97">
        <f t="shared" si="9"/>
        <v>3.3915662650602409</v>
      </c>
      <c r="H87" s="81">
        <v>6</v>
      </c>
      <c r="I87" s="82">
        <f t="shared" si="10"/>
        <v>20.349397590361445</v>
      </c>
      <c r="J87" s="82">
        <f t="shared" si="15"/>
        <v>4.8004228915662646</v>
      </c>
      <c r="K87" s="82">
        <f t="shared" si="12"/>
        <v>25.149820481927708</v>
      </c>
    </row>
    <row r="88" spans="2:11" x14ac:dyDescent="0.25">
      <c r="B88" s="78">
        <v>40</v>
      </c>
      <c r="C88" s="78" t="s">
        <v>31</v>
      </c>
      <c r="D88" s="79" t="s">
        <v>23</v>
      </c>
      <c r="E88" s="96">
        <v>784</v>
      </c>
      <c r="F88" s="97">
        <v>4.6828000000000003</v>
      </c>
      <c r="G88" s="97">
        <f t="shared" si="9"/>
        <v>2.3414000000000001</v>
      </c>
      <c r="H88" s="81">
        <v>6</v>
      </c>
      <c r="I88" s="82">
        <f t="shared" si="10"/>
        <v>14.048400000000001</v>
      </c>
      <c r="J88" s="82">
        <f t="shared" si="15"/>
        <v>3.3140175600000004</v>
      </c>
      <c r="K88" s="82">
        <f t="shared" si="12"/>
        <v>17.362417560000001</v>
      </c>
    </row>
    <row r="89" spans="2:11" ht="41.4" x14ac:dyDescent="0.25">
      <c r="B89" s="78">
        <v>41</v>
      </c>
      <c r="C89" s="79" t="s">
        <v>32</v>
      </c>
      <c r="D89" s="79" t="s">
        <v>23</v>
      </c>
      <c r="E89" s="96">
        <v>812</v>
      </c>
      <c r="F89" s="97">
        <v>4.8916000000000004</v>
      </c>
      <c r="G89" s="97">
        <f t="shared" si="9"/>
        <v>2.4458000000000002</v>
      </c>
      <c r="H89" s="81">
        <v>6</v>
      </c>
      <c r="I89" s="82">
        <f t="shared" si="10"/>
        <v>14.674800000000001</v>
      </c>
      <c r="J89" s="82">
        <f t="shared" si="15"/>
        <v>3.4617853200000002</v>
      </c>
      <c r="K89" s="82">
        <f t="shared" si="12"/>
        <v>18.136585320000002</v>
      </c>
    </row>
    <row r="90" spans="2:11" ht="41.4" x14ac:dyDescent="0.25">
      <c r="B90" s="78">
        <v>42</v>
      </c>
      <c r="C90" s="79" t="s">
        <v>32</v>
      </c>
      <c r="D90" s="79" t="s">
        <v>12</v>
      </c>
      <c r="E90" s="96">
        <v>732</v>
      </c>
      <c r="F90" s="97">
        <v>4.4097</v>
      </c>
      <c r="G90" s="97">
        <f t="shared" si="9"/>
        <v>2.20485</v>
      </c>
      <c r="H90" s="81">
        <v>6</v>
      </c>
      <c r="I90" s="82">
        <f t="shared" si="10"/>
        <v>13.229099999999999</v>
      </c>
      <c r="J90" s="82">
        <f t="shared" si="15"/>
        <v>3.1207446899999995</v>
      </c>
      <c r="K90" s="82">
        <f t="shared" si="12"/>
        <v>16.349844689999998</v>
      </c>
    </row>
    <row r="91" spans="2:11" ht="41.4" x14ac:dyDescent="0.25">
      <c r="B91" s="78">
        <v>43</v>
      </c>
      <c r="C91" s="79" t="s">
        <v>32</v>
      </c>
      <c r="D91" s="79" t="s">
        <v>23</v>
      </c>
      <c r="E91" s="96">
        <v>853</v>
      </c>
      <c r="F91" s="97">
        <v>5.1386000000000003</v>
      </c>
      <c r="G91" s="97">
        <f t="shared" si="9"/>
        <v>2.5693000000000001</v>
      </c>
      <c r="H91" s="81">
        <v>6</v>
      </c>
      <c r="I91" s="82">
        <f t="shared" si="10"/>
        <v>15.415800000000001</v>
      </c>
      <c r="J91" s="82">
        <f t="shared" si="15"/>
        <v>3.63658722</v>
      </c>
      <c r="K91" s="82">
        <f t="shared" si="12"/>
        <v>19.05238722</v>
      </c>
    </row>
    <row r="92" spans="2:11" x14ac:dyDescent="0.25">
      <c r="B92" s="78">
        <v>44</v>
      </c>
      <c r="C92" s="78" t="s">
        <v>31</v>
      </c>
      <c r="D92" s="79" t="s">
        <v>12</v>
      </c>
      <c r="E92" s="96">
        <v>706</v>
      </c>
      <c r="F92" s="97">
        <v>4.2168999999999999</v>
      </c>
      <c r="G92" s="97">
        <f t="shared" si="9"/>
        <v>2.1084499999999999</v>
      </c>
      <c r="H92" s="81">
        <v>6</v>
      </c>
      <c r="I92" s="82">
        <f t="shared" si="10"/>
        <v>12.650700000000001</v>
      </c>
      <c r="J92" s="82">
        <f t="shared" si="15"/>
        <v>2.9843001300000003</v>
      </c>
      <c r="K92" s="82">
        <f t="shared" si="12"/>
        <v>15.635000130000002</v>
      </c>
    </row>
    <row r="93" spans="2:11" x14ac:dyDescent="0.25">
      <c r="B93" s="78">
        <v>45</v>
      </c>
      <c r="C93" s="78" t="s">
        <v>28</v>
      </c>
      <c r="D93" s="79" t="s">
        <v>33</v>
      </c>
      <c r="E93" s="96">
        <v>1452</v>
      </c>
      <c r="F93" s="97">
        <f>SUM(E93/166)</f>
        <v>8.7469879518072293</v>
      </c>
      <c r="G93" s="97">
        <f t="shared" si="9"/>
        <v>4.3734939759036147</v>
      </c>
      <c r="H93" s="81">
        <v>6</v>
      </c>
      <c r="I93" s="82">
        <f t="shared" si="10"/>
        <v>26.24096385542169</v>
      </c>
      <c r="J93" s="82">
        <f>SUM(I93*0.2194)</f>
        <v>5.757267469879519</v>
      </c>
      <c r="K93" s="82">
        <f t="shared" si="12"/>
        <v>31.998231325301209</v>
      </c>
    </row>
    <row r="94" spans="2:11" ht="27.6" x14ac:dyDescent="0.25">
      <c r="B94" s="78">
        <v>46</v>
      </c>
      <c r="C94" s="79" t="s">
        <v>30</v>
      </c>
      <c r="D94" s="79" t="s">
        <v>23</v>
      </c>
      <c r="E94" s="96">
        <v>784</v>
      </c>
      <c r="F94" s="97">
        <v>4.6828000000000003</v>
      </c>
      <c r="G94" s="97">
        <f t="shared" si="9"/>
        <v>2.3414000000000001</v>
      </c>
      <c r="H94" s="81">
        <v>6</v>
      </c>
      <c r="I94" s="82">
        <f t="shared" si="10"/>
        <v>14.048400000000001</v>
      </c>
      <c r="J94" s="82">
        <f t="shared" ref="J94:J101" si="16">SUM(I94*0.2359)</f>
        <v>3.3140175600000004</v>
      </c>
      <c r="K94" s="82">
        <f t="shared" si="12"/>
        <v>17.362417560000001</v>
      </c>
    </row>
    <row r="95" spans="2:11" ht="27.6" x14ac:dyDescent="0.25">
      <c r="B95" s="78">
        <v>47</v>
      </c>
      <c r="C95" s="79" t="s">
        <v>30</v>
      </c>
      <c r="D95" s="79" t="s">
        <v>12</v>
      </c>
      <c r="E95" s="96">
        <v>706</v>
      </c>
      <c r="F95" s="97">
        <v>4.2168999999999999</v>
      </c>
      <c r="G95" s="97">
        <f t="shared" si="9"/>
        <v>2.1084499999999999</v>
      </c>
      <c r="H95" s="81">
        <v>6</v>
      </c>
      <c r="I95" s="82">
        <f t="shared" si="10"/>
        <v>12.650700000000001</v>
      </c>
      <c r="J95" s="82">
        <f t="shared" si="16"/>
        <v>2.9843001300000003</v>
      </c>
      <c r="K95" s="82">
        <f t="shared" si="12"/>
        <v>15.635000130000002</v>
      </c>
    </row>
    <row r="96" spans="2:11" ht="41.4" x14ac:dyDescent="0.25">
      <c r="B96" s="78">
        <v>48</v>
      </c>
      <c r="C96" s="79" t="s">
        <v>32</v>
      </c>
      <c r="D96" s="79" t="s">
        <v>23</v>
      </c>
      <c r="E96" s="96">
        <v>812</v>
      </c>
      <c r="F96" s="97">
        <v>4.8916000000000004</v>
      </c>
      <c r="G96" s="97">
        <f t="shared" si="9"/>
        <v>2.4458000000000002</v>
      </c>
      <c r="H96" s="81">
        <v>6</v>
      </c>
      <c r="I96" s="82">
        <f t="shared" si="10"/>
        <v>14.674800000000001</v>
      </c>
      <c r="J96" s="82">
        <f t="shared" si="16"/>
        <v>3.4617853200000002</v>
      </c>
      <c r="K96" s="82">
        <f t="shared" si="12"/>
        <v>18.136585320000002</v>
      </c>
    </row>
    <row r="97" spans="1:11" ht="41.4" x14ac:dyDescent="0.25">
      <c r="B97" s="78">
        <v>49</v>
      </c>
      <c r="C97" s="79" t="s">
        <v>32</v>
      </c>
      <c r="D97" s="79" t="s">
        <v>12</v>
      </c>
      <c r="E97" s="96">
        <v>732</v>
      </c>
      <c r="F97" s="97">
        <v>4.4097</v>
      </c>
      <c r="G97" s="97">
        <f t="shared" si="9"/>
        <v>2.20485</v>
      </c>
      <c r="H97" s="81">
        <v>6</v>
      </c>
      <c r="I97" s="82">
        <f t="shared" si="10"/>
        <v>13.229099999999999</v>
      </c>
      <c r="J97" s="82">
        <f t="shared" si="16"/>
        <v>3.1207446899999995</v>
      </c>
      <c r="K97" s="82">
        <f t="shared" si="12"/>
        <v>16.349844689999998</v>
      </c>
    </row>
    <row r="98" spans="1:11" ht="27.6" x14ac:dyDescent="0.25">
      <c r="B98" s="78">
        <v>50</v>
      </c>
      <c r="C98" s="79" t="s">
        <v>30</v>
      </c>
      <c r="D98" s="79" t="s">
        <v>23</v>
      </c>
      <c r="E98" s="96">
        <v>784</v>
      </c>
      <c r="F98" s="97">
        <v>4.6828000000000003</v>
      </c>
      <c r="G98" s="97">
        <f t="shared" si="9"/>
        <v>2.3414000000000001</v>
      </c>
      <c r="H98" s="81">
        <v>2</v>
      </c>
      <c r="I98" s="82">
        <f t="shared" si="10"/>
        <v>4.6828000000000003</v>
      </c>
      <c r="J98" s="82">
        <f t="shared" si="16"/>
        <v>1.10467252</v>
      </c>
      <c r="K98" s="82">
        <f t="shared" si="12"/>
        <v>5.7874725200000006</v>
      </c>
    </row>
    <row r="99" spans="1:11" ht="27.6" x14ac:dyDescent="0.25">
      <c r="B99" s="78">
        <v>51</v>
      </c>
      <c r="C99" s="79" t="s">
        <v>30</v>
      </c>
      <c r="D99" s="79" t="s">
        <v>12</v>
      </c>
      <c r="E99" s="96">
        <v>706</v>
      </c>
      <c r="F99" s="97">
        <v>4.2168999999999999</v>
      </c>
      <c r="G99" s="97">
        <f t="shared" si="9"/>
        <v>2.1084499999999999</v>
      </c>
      <c r="H99" s="81">
        <v>2</v>
      </c>
      <c r="I99" s="82">
        <f t="shared" si="10"/>
        <v>4.2168999999999999</v>
      </c>
      <c r="J99" s="82">
        <f t="shared" si="16"/>
        <v>0.99476670999999994</v>
      </c>
      <c r="K99" s="82">
        <f t="shared" si="12"/>
        <v>5.2116667099999994</v>
      </c>
    </row>
    <row r="100" spans="1:11" x14ac:dyDescent="0.25">
      <c r="B100" s="78">
        <v>52</v>
      </c>
      <c r="C100" s="78" t="s">
        <v>31</v>
      </c>
      <c r="D100" s="79" t="s">
        <v>12</v>
      </c>
      <c r="E100" s="96">
        <v>706</v>
      </c>
      <c r="F100" s="97">
        <v>4.2168999999999999</v>
      </c>
      <c r="G100" s="97">
        <f t="shared" si="9"/>
        <v>2.1084499999999999</v>
      </c>
      <c r="H100" s="81">
        <v>2</v>
      </c>
      <c r="I100" s="82">
        <f t="shared" si="10"/>
        <v>4.2168999999999999</v>
      </c>
      <c r="J100" s="82">
        <f t="shared" si="16"/>
        <v>0.99476670999999994</v>
      </c>
      <c r="K100" s="82">
        <f t="shared" si="12"/>
        <v>5.2116667099999994</v>
      </c>
    </row>
    <row r="101" spans="1:11" x14ac:dyDescent="0.25">
      <c r="B101" s="78">
        <v>53</v>
      </c>
      <c r="C101" s="78" t="s">
        <v>31</v>
      </c>
      <c r="D101" s="79" t="s">
        <v>12</v>
      </c>
      <c r="E101" s="96">
        <v>706</v>
      </c>
      <c r="F101" s="97">
        <v>4.2168999999999999</v>
      </c>
      <c r="G101" s="97">
        <f t="shared" si="9"/>
        <v>2.1084499999999999</v>
      </c>
      <c r="H101" s="81">
        <v>2</v>
      </c>
      <c r="I101" s="82">
        <f t="shared" si="10"/>
        <v>4.2168999999999999</v>
      </c>
      <c r="J101" s="82">
        <f t="shared" si="16"/>
        <v>0.99476670999999994</v>
      </c>
      <c r="K101" s="82">
        <f t="shared" si="12"/>
        <v>5.2116667099999994</v>
      </c>
    </row>
    <row r="102" spans="1:11" x14ac:dyDescent="0.25">
      <c r="B102" s="85"/>
      <c r="C102" s="106" t="s">
        <v>9</v>
      </c>
      <c r="D102" s="107"/>
      <c r="E102" s="107"/>
      <c r="F102" s="107"/>
      <c r="G102" s="108"/>
      <c r="H102" s="109">
        <f>SUM(H49:H101)</f>
        <v>298</v>
      </c>
      <c r="I102" s="74">
        <f t="shared" ref="I102:J102" si="17">SUM(I49:I101)</f>
        <v>761.06028192771146</v>
      </c>
      <c r="J102" s="74">
        <f t="shared" si="17"/>
        <v>177.63463255493966</v>
      </c>
      <c r="K102" s="74">
        <f>SUM(K49:K101)</f>
        <v>938.69491448265057</v>
      </c>
    </row>
    <row r="103" spans="1:11" x14ac:dyDescent="0.25">
      <c r="B103" s="85"/>
      <c r="C103" s="86"/>
      <c r="D103" s="86"/>
      <c r="E103" s="110"/>
      <c r="F103" s="111"/>
      <c r="G103" s="111"/>
      <c r="H103" s="112"/>
      <c r="I103" s="102"/>
      <c r="J103" s="102" t="s">
        <v>10</v>
      </c>
      <c r="K103" s="74">
        <f>ROUND(K102*0.75,2)</f>
        <v>704.02</v>
      </c>
    </row>
    <row r="104" spans="1:11" x14ac:dyDescent="0.25">
      <c r="A104" s="37" t="s">
        <v>18</v>
      </c>
      <c r="B104" s="103" t="s">
        <v>88</v>
      </c>
      <c r="C104" s="103"/>
      <c r="D104" s="104"/>
      <c r="E104" s="90"/>
      <c r="F104" s="91"/>
      <c r="G104" s="91"/>
      <c r="H104" s="91"/>
      <c r="I104" s="92"/>
      <c r="J104" s="92"/>
      <c r="K104" s="92"/>
    </row>
    <row r="105" spans="1:11" ht="27.6" x14ac:dyDescent="0.25">
      <c r="B105" s="78">
        <v>1</v>
      </c>
      <c r="C105" s="79" t="s">
        <v>88</v>
      </c>
      <c r="D105" s="99" t="s">
        <v>12</v>
      </c>
      <c r="E105" s="96">
        <v>1095</v>
      </c>
      <c r="F105" s="97">
        <f>E105/168</f>
        <v>6.5178571428571432</v>
      </c>
      <c r="G105" s="97">
        <f>F105*0.5</f>
        <v>3.2589285714285716</v>
      </c>
      <c r="H105" s="81">
        <v>7</v>
      </c>
      <c r="I105" s="82">
        <f>G105*H105</f>
        <v>22.8125</v>
      </c>
      <c r="J105" s="82">
        <f>I105*0.2194</f>
        <v>5.0050625000000002</v>
      </c>
      <c r="K105" s="82">
        <f>I105+J105</f>
        <v>27.817562500000001</v>
      </c>
    </row>
    <row r="106" spans="1:11" ht="27.6" x14ac:dyDescent="0.25">
      <c r="B106" s="78">
        <v>2</v>
      </c>
      <c r="C106" s="79" t="s">
        <v>88</v>
      </c>
      <c r="D106" s="99" t="s">
        <v>35</v>
      </c>
      <c r="E106" s="96">
        <v>945</v>
      </c>
      <c r="F106" s="97">
        <f t="shared" ref="F106:F109" si="18">E106/168</f>
        <v>5.625</v>
      </c>
      <c r="G106" s="97">
        <f t="shared" ref="G106:G109" si="19">F106*0.5</f>
        <v>2.8125</v>
      </c>
      <c r="H106" s="81">
        <v>4</v>
      </c>
      <c r="I106" s="82">
        <f t="shared" ref="I106:I109" si="20">G106*H106</f>
        <v>11.25</v>
      </c>
      <c r="J106" s="82">
        <f>I106*0.2359</f>
        <v>2.6538750000000002</v>
      </c>
      <c r="K106" s="82">
        <f t="shared" ref="K106:K109" si="21">I106+J106</f>
        <v>13.903874999999999</v>
      </c>
    </row>
    <row r="107" spans="1:11" ht="27.6" x14ac:dyDescent="0.25">
      <c r="B107" s="78">
        <v>3</v>
      </c>
      <c r="C107" s="79" t="s">
        <v>88</v>
      </c>
      <c r="D107" s="99" t="s">
        <v>35</v>
      </c>
      <c r="E107" s="96">
        <v>945</v>
      </c>
      <c r="F107" s="97">
        <f t="shared" si="18"/>
        <v>5.625</v>
      </c>
      <c r="G107" s="97">
        <f t="shared" si="19"/>
        <v>2.8125</v>
      </c>
      <c r="H107" s="81">
        <v>4</v>
      </c>
      <c r="I107" s="82">
        <f t="shared" si="20"/>
        <v>11.25</v>
      </c>
      <c r="J107" s="82">
        <f>I107*0.2359</f>
        <v>2.6538750000000002</v>
      </c>
      <c r="K107" s="82">
        <f t="shared" si="21"/>
        <v>13.903874999999999</v>
      </c>
    </row>
    <row r="108" spans="1:11" ht="27.6" x14ac:dyDescent="0.25">
      <c r="B108" s="78">
        <v>4</v>
      </c>
      <c r="C108" s="79" t="s">
        <v>88</v>
      </c>
      <c r="D108" s="99" t="s">
        <v>12</v>
      </c>
      <c r="E108" s="96">
        <v>875</v>
      </c>
      <c r="F108" s="97">
        <f t="shared" si="18"/>
        <v>5.208333333333333</v>
      </c>
      <c r="G108" s="97">
        <f t="shared" si="19"/>
        <v>2.6041666666666665</v>
      </c>
      <c r="H108" s="81">
        <v>5</v>
      </c>
      <c r="I108" s="82">
        <f t="shared" si="20"/>
        <v>13.020833333333332</v>
      </c>
      <c r="J108" s="82">
        <f t="shared" ref="J108:J109" si="22">I108*0.2194</f>
        <v>2.856770833333333</v>
      </c>
      <c r="K108" s="82">
        <f t="shared" si="21"/>
        <v>15.877604166666664</v>
      </c>
    </row>
    <row r="109" spans="1:11" ht="27.6" x14ac:dyDescent="0.25">
      <c r="B109" s="78">
        <v>5</v>
      </c>
      <c r="C109" s="79" t="s">
        <v>88</v>
      </c>
      <c r="D109" s="99" t="s">
        <v>12</v>
      </c>
      <c r="E109" s="96">
        <v>1032</v>
      </c>
      <c r="F109" s="97">
        <f t="shared" si="18"/>
        <v>6.1428571428571432</v>
      </c>
      <c r="G109" s="97">
        <f t="shared" si="19"/>
        <v>3.0714285714285716</v>
      </c>
      <c r="H109" s="81">
        <v>5</v>
      </c>
      <c r="I109" s="82">
        <f t="shared" si="20"/>
        <v>15.357142857142858</v>
      </c>
      <c r="J109" s="82">
        <f t="shared" si="22"/>
        <v>3.3693571428571429</v>
      </c>
      <c r="K109" s="82">
        <f t="shared" si="21"/>
        <v>18.726500000000001</v>
      </c>
    </row>
    <row r="110" spans="1:11" x14ac:dyDescent="0.25">
      <c r="B110" s="78"/>
      <c r="C110" s="100" t="s">
        <v>9</v>
      </c>
      <c r="D110" s="99"/>
      <c r="E110" s="96"/>
      <c r="F110" s="97"/>
      <c r="G110" s="97"/>
      <c r="H110" s="83">
        <f>SUM(H105:H109)</f>
        <v>25</v>
      </c>
      <c r="I110" s="84">
        <f>SUM(I105:I109)</f>
        <v>73.69047619047619</v>
      </c>
      <c r="J110" s="84">
        <f>SUM(J105:J109)</f>
        <v>16.538940476190476</v>
      </c>
      <c r="K110" s="84">
        <f>I110+J110</f>
        <v>90.229416666666665</v>
      </c>
    </row>
    <row r="111" spans="1:11" x14ac:dyDescent="0.25">
      <c r="B111" s="85"/>
      <c r="C111" s="85"/>
      <c r="D111" s="86"/>
      <c r="E111" s="87"/>
      <c r="F111" s="88"/>
      <c r="G111" s="88"/>
      <c r="H111" s="88"/>
      <c r="I111" s="101"/>
      <c r="J111" s="102" t="s">
        <v>10</v>
      </c>
      <c r="K111" s="74">
        <f>ROUND(K110*0.75,2)</f>
        <v>67.67</v>
      </c>
    </row>
    <row r="112" spans="1:11" x14ac:dyDescent="0.25">
      <c r="A112" s="37" t="s">
        <v>21</v>
      </c>
      <c r="B112" s="113" t="s">
        <v>89</v>
      </c>
      <c r="C112" s="114"/>
      <c r="D112" s="114"/>
      <c r="E112" s="114"/>
      <c r="F112" s="114"/>
      <c r="G112" s="115"/>
      <c r="H112" s="91"/>
      <c r="I112" s="92"/>
      <c r="J112" s="92"/>
      <c r="K112" s="92"/>
    </row>
    <row r="113" spans="2:11" x14ac:dyDescent="0.25">
      <c r="B113" s="78">
        <v>1</v>
      </c>
      <c r="C113" s="78" t="s">
        <v>90</v>
      </c>
      <c r="D113" s="99" t="s">
        <v>15</v>
      </c>
      <c r="E113" s="96">
        <v>993</v>
      </c>
      <c r="F113" s="97">
        <v>5.931</v>
      </c>
      <c r="G113" s="97">
        <v>2.9660000000000002</v>
      </c>
      <c r="H113" s="81">
        <v>11</v>
      </c>
      <c r="I113" s="82">
        <v>32.621000000000002</v>
      </c>
      <c r="J113" s="82">
        <v>7.6950000000000003</v>
      </c>
      <c r="K113" s="82">
        <v>40.32</v>
      </c>
    </row>
    <row r="114" spans="2:11" x14ac:dyDescent="0.25">
      <c r="B114" s="78">
        <v>2</v>
      </c>
      <c r="C114" s="78" t="s">
        <v>90</v>
      </c>
      <c r="D114" s="99" t="s">
        <v>15</v>
      </c>
      <c r="E114" s="96">
        <v>993</v>
      </c>
      <c r="F114" s="97">
        <v>5.931</v>
      </c>
      <c r="G114" s="97">
        <v>2.9660000000000002</v>
      </c>
      <c r="H114" s="81">
        <v>16</v>
      </c>
      <c r="I114" s="82">
        <v>47.45</v>
      </c>
      <c r="J114" s="82">
        <v>11.193</v>
      </c>
      <c r="K114" s="82">
        <v>58.64</v>
      </c>
    </row>
    <row r="115" spans="2:11" x14ac:dyDescent="0.25">
      <c r="B115" s="78">
        <v>3</v>
      </c>
      <c r="C115" s="78" t="s">
        <v>90</v>
      </c>
      <c r="D115" s="99" t="s">
        <v>16</v>
      </c>
      <c r="E115" s="96">
        <v>971</v>
      </c>
      <c r="F115" s="97">
        <v>5.8</v>
      </c>
      <c r="G115" s="97">
        <v>2.9</v>
      </c>
      <c r="H115" s="81">
        <v>20</v>
      </c>
      <c r="I115" s="82">
        <v>58</v>
      </c>
      <c r="J115" s="82">
        <v>13.68</v>
      </c>
      <c r="K115" s="82">
        <v>71.680000000000007</v>
      </c>
    </row>
    <row r="116" spans="2:11" x14ac:dyDescent="0.25">
      <c r="B116" s="78">
        <v>4</v>
      </c>
      <c r="C116" s="78" t="s">
        <v>90</v>
      </c>
      <c r="D116" s="99" t="s">
        <v>15</v>
      </c>
      <c r="E116" s="96">
        <v>993</v>
      </c>
      <c r="F116" s="97">
        <v>5.931</v>
      </c>
      <c r="G116" s="97">
        <v>2.9660000000000002</v>
      </c>
      <c r="H116" s="81">
        <v>21</v>
      </c>
      <c r="I116" s="82">
        <v>62.277999999999999</v>
      </c>
      <c r="J116" s="82">
        <v>14.691000000000001</v>
      </c>
      <c r="K116" s="82">
        <v>76.97</v>
      </c>
    </row>
    <row r="117" spans="2:11" x14ac:dyDescent="0.25">
      <c r="B117" s="78">
        <v>5</v>
      </c>
      <c r="C117" s="78" t="s">
        <v>90</v>
      </c>
      <c r="D117" s="99" t="s">
        <v>15</v>
      </c>
      <c r="E117" s="96">
        <v>993</v>
      </c>
      <c r="F117" s="97">
        <v>5.931</v>
      </c>
      <c r="G117" s="97">
        <v>2.9660000000000002</v>
      </c>
      <c r="H117" s="81">
        <v>19</v>
      </c>
      <c r="I117" s="82">
        <v>56.353999999999999</v>
      </c>
      <c r="J117" s="82">
        <v>13.294</v>
      </c>
      <c r="K117" s="82">
        <v>69.650000000000006</v>
      </c>
    </row>
    <row r="118" spans="2:11" x14ac:dyDescent="0.25">
      <c r="B118" s="78">
        <v>6</v>
      </c>
      <c r="C118" s="78" t="s">
        <v>90</v>
      </c>
      <c r="D118" s="99" t="s">
        <v>16</v>
      </c>
      <c r="E118" s="96">
        <v>971</v>
      </c>
      <c r="F118" s="97">
        <v>5.8</v>
      </c>
      <c r="G118" s="97">
        <v>2.9</v>
      </c>
      <c r="H118" s="116">
        <v>21</v>
      </c>
      <c r="I118" s="117">
        <v>60.9</v>
      </c>
      <c r="J118" s="117">
        <v>14.366</v>
      </c>
      <c r="K118" s="117">
        <v>75.27</v>
      </c>
    </row>
    <row r="119" spans="2:11" x14ac:dyDescent="0.25">
      <c r="B119" s="78">
        <v>7</v>
      </c>
      <c r="C119" s="78" t="s">
        <v>90</v>
      </c>
      <c r="D119" s="99" t="s">
        <v>16</v>
      </c>
      <c r="E119" s="96">
        <v>960</v>
      </c>
      <c r="F119" s="97">
        <v>5.734</v>
      </c>
      <c r="G119" s="97">
        <v>2.867</v>
      </c>
      <c r="H119" s="116">
        <v>7</v>
      </c>
      <c r="I119" s="117">
        <v>20.068999999999999</v>
      </c>
      <c r="J119" s="117">
        <v>4.734</v>
      </c>
      <c r="K119" s="117">
        <v>24.8</v>
      </c>
    </row>
    <row r="120" spans="2:11" x14ac:dyDescent="0.25">
      <c r="B120" s="78">
        <v>8</v>
      </c>
      <c r="C120" s="78" t="s">
        <v>90</v>
      </c>
      <c r="D120" s="99" t="s">
        <v>16</v>
      </c>
      <c r="E120" s="96">
        <v>960</v>
      </c>
      <c r="F120" s="97">
        <v>5.734</v>
      </c>
      <c r="G120" s="97">
        <v>2.867</v>
      </c>
      <c r="H120" s="116">
        <v>36</v>
      </c>
      <c r="I120" s="117">
        <v>103.212</v>
      </c>
      <c r="J120" s="117">
        <v>24.347999999999999</v>
      </c>
      <c r="K120" s="117">
        <v>127.56</v>
      </c>
    </row>
    <row r="121" spans="2:11" x14ac:dyDescent="0.25">
      <c r="B121" s="78">
        <v>9</v>
      </c>
      <c r="C121" s="78" t="s">
        <v>90</v>
      </c>
      <c r="D121" s="99" t="s">
        <v>16</v>
      </c>
      <c r="E121" s="96">
        <v>960</v>
      </c>
      <c r="F121" s="97">
        <v>5.734</v>
      </c>
      <c r="G121" s="97">
        <v>2.867</v>
      </c>
      <c r="H121" s="116">
        <v>29</v>
      </c>
      <c r="I121" s="117">
        <v>83.143000000000001</v>
      </c>
      <c r="J121" s="117">
        <v>19.613</v>
      </c>
      <c r="K121" s="117">
        <v>102.76</v>
      </c>
    </row>
    <row r="122" spans="2:11" x14ac:dyDescent="0.25">
      <c r="B122" s="78">
        <v>10</v>
      </c>
      <c r="C122" s="78" t="s">
        <v>90</v>
      </c>
      <c r="D122" s="99" t="s">
        <v>16</v>
      </c>
      <c r="E122" s="96">
        <v>976</v>
      </c>
      <c r="F122" s="97">
        <v>5.83</v>
      </c>
      <c r="G122" s="97">
        <v>2.915</v>
      </c>
      <c r="H122" s="116">
        <v>29</v>
      </c>
      <c r="I122" s="117">
        <v>84.53</v>
      </c>
      <c r="J122" s="117">
        <v>19.940999999999999</v>
      </c>
      <c r="K122" s="117">
        <v>104.47</v>
      </c>
    </row>
    <row r="123" spans="2:11" x14ac:dyDescent="0.25">
      <c r="B123" s="78">
        <v>11</v>
      </c>
      <c r="C123" s="78" t="s">
        <v>90</v>
      </c>
      <c r="D123" s="99" t="s">
        <v>16</v>
      </c>
      <c r="E123" s="96">
        <v>960</v>
      </c>
      <c r="F123" s="97">
        <v>5.734</v>
      </c>
      <c r="G123" s="97">
        <v>2.867</v>
      </c>
      <c r="H123" s="116">
        <v>39</v>
      </c>
      <c r="I123" s="117">
        <v>111.813</v>
      </c>
      <c r="J123" s="117">
        <v>26.376999999999999</v>
      </c>
      <c r="K123" s="117">
        <v>138.19</v>
      </c>
    </row>
    <row r="124" spans="2:11" x14ac:dyDescent="0.25">
      <c r="B124" s="78">
        <v>12</v>
      </c>
      <c r="C124" s="78" t="s">
        <v>90</v>
      </c>
      <c r="D124" s="99" t="s">
        <v>16</v>
      </c>
      <c r="E124" s="96">
        <v>960</v>
      </c>
      <c r="F124" s="97">
        <v>5.734</v>
      </c>
      <c r="G124" s="97">
        <v>2.867</v>
      </c>
      <c r="H124" s="116">
        <v>30</v>
      </c>
      <c r="I124" s="117">
        <v>86.01</v>
      </c>
      <c r="J124" s="117">
        <v>20.29</v>
      </c>
      <c r="K124" s="117">
        <v>106.3</v>
      </c>
    </row>
    <row r="125" spans="2:11" x14ac:dyDescent="0.25">
      <c r="B125" s="78">
        <v>13</v>
      </c>
      <c r="C125" s="78" t="s">
        <v>90</v>
      </c>
      <c r="D125" s="99" t="s">
        <v>16</v>
      </c>
      <c r="E125" s="96">
        <v>971</v>
      </c>
      <c r="F125" s="97">
        <v>5.8</v>
      </c>
      <c r="G125" s="97">
        <v>2.9</v>
      </c>
      <c r="H125" s="116">
        <v>21</v>
      </c>
      <c r="I125" s="117">
        <v>60.9</v>
      </c>
      <c r="J125" s="117">
        <v>14.366</v>
      </c>
      <c r="K125" s="117">
        <v>75.27</v>
      </c>
    </row>
    <row r="126" spans="2:11" x14ac:dyDescent="0.25">
      <c r="B126" s="78">
        <v>14</v>
      </c>
      <c r="C126" s="78" t="s">
        <v>90</v>
      </c>
      <c r="D126" s="99" t="s">
        <v>91</v>
      </c>
      <c r="E126" s="96">
        <v>917</v>
      </c>
      <c r="F126" s="97">
        <v>5.4770000000000003</v>
      </c>
      <c r="G126" s="97">
        <v>2.7389999999999999</v>
      </c>
      <c r="H126" s="116">
        <v>35</v>
      </c>
      <c r="I126" s="117">
        <v>95.852000000000004</v>
      </c>
      <c r="J126" s="117">
        <v>22.611000000000001</v>
      </c>
      <c r="K126" s="117">
        <v>118.46</v>
      </c>
    </row>
    <row r="127" spans="2:11" x14ac:dyDescent="0.25">
      <c r="B127" s="78">
        <v>15</v>
      </c>
      <c r="C127" s="78" t="s">
        <v>90</v>
      </c>
      <c r="D127" s="99" t="s">
        <v>91</v>
      </c>
      <c r="E127" s="96">
        <v>917</v>
      </c>
      <c r="F127" s="97">
        <v>5.4770000000000003</v>
      </c>
      <c r="G127" s="97">
        <v>2.7389999999999999</v>
      </c>
      <c r="H127" s="116">
        <v>14</v>
      </c>
      <c r="I127" s="117">
        <v>38.345999999999997</v>
      </c>
      <c r="J127" s="117">
        <v>9.0459999999999994</v>
      </c>
      <c r="K127" s="117">
        <v>47.39</v>
      </c>
    </row>
    <row r="128" spans="2:11" x14ac:dyDescent="0.25">
      <c r="B128" s="78">
        <v>16</v>
      </c>
      <c r="C128" s="78" t="s">
        <v>90</v>
      </c>
      <c r="D128" s="99" t="s">
        <v>91</v>
      </c>
      <c r="E128" s="96">
        <v>900</v>
      </c>
      <c r="F128" s="97">
        <v>5.3760000000000003</v>
      </c>
      <c r="G128" s="97">
        <v>2.6880000000000002</v>
      </c>
      <c r="H128" s="116">
        <v>39</v>
      </c>
      <c r="I128" s="117">
        <v>104.83199999999999</v>
      </c>
      <c r="J128" s="117">
        <v>24.73</v>
      </c>
      <c r="K128" s="117">
        <v>129.56</v>
      </c>
    </row>
    <row r="129" spans="2:11" x14ac:dyDescent="0.25">
      <c r="B129" s="78">
        <v>17</v>
      </c>
      <c r="C129" s="78" t="s">
        <v>90</v>
      </c>
      <c r="D129" s="99" t="s">
        <v>20</v>
      </c>
      <c r="E129" s="96">
        <v>872</v>
      </c>
      <c r="F129" s="97">
        <v>5.2080000000000002</v>
      </c>
      <c r="G129" s="97">
        <v>2.6040000000000001</v>
      </c>
      <c r="H129" s="116">
        <v>34</v>
      </c>
      <c r="I129" s="117">
        <v>88.543999999999997</v>
      </c>
      <c r="J129" s="117">
        <v>20.887</v>
      </c>
      <c r="K129" s="117">
        <v>109.43</v>
      </c>
    </row>
    <row r="130" spans="2:11" x14ac:dyDescent="0.25">
      <c r="B130" s="78">
        <v>18</v>
      </c>
      <c r="C130" s="78" t="s">
        <v>92</v>
      </c>
      <c r="D130" s="99" t="s">
        <v>93</v>
      </c>
      <c r="E130" s="96">
        <v>1028</v>
      </c>
      <c r="F130" s="97">
        <v>6.1189999999999998</v>
      </c>
      <c r="G130" s="97">
        <v>3.06</v>
      </c>
      <c r="H130" s="116">
        <v>8</v>
      </c>
      <c r="I130" s="117">
        <v>24.475999999999999</v>
      </c>
      <c r="J130" s="117">
        <v>5.774</v>
      </c>
      <c r="K130" s="117">
        <v>30.25</v>
      </c>
    </row>
    <row r="131" spans="2:11" x14ac:dyDescent="0.25">
      <c r="B131" s="78">
        <v>19</v>
      </c>
      <c r="C131" s="78" t="s">
        <v>94</v>
      </c>
      <c r="D131" s="99" t="s">
        <v>93</v>
      </c>
      <c r="E131" s="96">
        <v>1165</v>
      </c>
      <c r="F131" s="97">
        <v>6.9340000000000002</v>
      </c>
      <c r="G131" s="97">
        <v>3.4670000000000001</v>
      </c>
      <c r="H131" s="116">
        <v>8</v>
      </c>
      <c r="I131" s="117">
        <v>27.738</v>
      </c>
      <c r="J131" s="117">
        <v>6.5430000000000001</v>
      </c>
      <c r="K131" s="117">
        <v>34.28</v>
      </c>
    </row>
    <row r="132" spans="2:11" x14ac:dyDescent="0.25">
      <c r="B132" s="78">
        <v>20</v>
      </c>
      <c r="C132" s="78" t="s">
        <v>94</v>
      </c>
      <c r="D132" s="99" t="s">
        <v>15</v>
      </c>
      <c r="E132" s="96">
        <v>993</v>
      </c>
      <c r="F132" s="97">
        <v>5.9109999999999996</v>
      </c>
      <c r="G132" s="97">
        <v>2.9550000000000001</v>
      </c>
      <c r="H132" s="116">
        <v>12</v>
      </c>
      <c r="I132" s="117">
        <v>35.463999999999999</v>
      </c>
      <c r="J132" s="117">
        <v>8.3659999999999997</v>
      </c>
      <c r="K132" s="117">
        <v>43.83</v>
      </c>
    </row>
    <row r="133" spans="2:11" x14ac:dyDescent="0.25">
      <c r="B133" s="78">
        <v>21</v>
      </c>
      <c r="C133" s="78" t="s">
        <v>94</v>
      </c>
      <c r="D133" s="99" t="s">
        <v>16</v>
      </c>
      <c r="E133" s="96">
        <v>976</v>
      </c>
      <c r="F133" s="97">
        <v>5.81</v>
      </c>
      <c r="G133" s="97">
        <v>2.9049999999999998</v>
      </c>
      <c r="H133" s="116">
        <v>4</v>
      </c>
      <c r="I133" s="117">
        <v>11.619</v>
      </c>
      <c r="J133" s="117">
        <v>2.7410000000000001</v>
      </c>
      <c r="K133" s="117">
        <v>14.36</v>
      </c>
    </row>
    <row r="134" spans="2:11" x14ac:dyDescent="0.25">
      <c r="B134" s="78">
        <v>22</v>
      </c>
      <c r="C134" s="78" t="s">
        <v>94</v>
      </c>
      <c r="D134" s="99" t="s">
        <v>16</v>
      </c>
      <c r="E134" s="96">
        <v>976</v>
      </c>
      <c r="F134" s="97">
        <v>5.81</v>
      </c>
      <c r="G134" s="97">
        <v>2.9049999999999998</v>
      </c>
      <c r="H134" s="116">
        <v>5</v>
      </c>
      <c r="I134" s="117">
        <v>14.523999999999999</v>
      </c>
      <c r="J134" s="117">
        <v>3.4260000000000002</v>
      </c>
      <c r="K134" s="117">
        <v>17.95</v>
      </c>
    </row>
    <row r="135" spans="2:11" x14ac:dyDescent="0.25">
      <c r="B135" s="78">
        <v>23</v>
      </c>
      <c r="C135" s="78" t="s">
        <v>94</v>
      </c>
      <c r="D135" s="99" t="s">
        <v>16</v>
      </c>
      <c r="E135" s="96">
        <v>960</v>
      </c>
      <c r="F135" s="97">
        <v>5.7140000000000004</v>
      </c>
      <c r="G135" s="97">
        <v>2.8570000000000002</v>
      </c>
      <c r="H135" s="116">
        <v>4</v>
      </c>
      <c r="I135" s="117">
        <v>11.429</v>
      </c>
      <c r="J135" s="117">
        <v>2.6960000000000002</v>
      </c>
      <c r="K135" s="117">
        <v>14.13</v>
      </c>
    </row>
    <row r="136" spans="2:11" x14ac:dyDescent="0.25">
      <c r="B136" s="78">
        <v>24</v>
      </c>
      <c r="C136" s="78" t="s">
        <v>94</v>
      </c>
      <c r="D136" s="99" t="s">
        <v>16</v>
      </c>
      <c r="E136" s="96">
        <v>960</v>
      </c>
      <c r="F136" s="97">
        <v>5.7140000000000004</v>
      </c>
      <c r="G136" s="97">
        <v>2.8570000000000002</v>
      </c>
      <c r="H136" s="116">
        <v>5</v>
      </c>
      <c r="I136" s="117">
        <v>14.286</v>
      </c>
      <c r="J136" s="117">
        <v>3.37</v>
      </c>
      <c r="K136" s="117">
        <v>17.66</v>
      </c>
    </row>
    <row r="137" spans="2:11" x14ac:dyDescent="0.25">
      <c r="B137" s="78">
        <v>25</v>
      </c>
      <c r="C137" s="78" t="s">
        <v>94</v>
      </c>
      <c r="D137" s="99" t="s">
        <v>95</v>
      </c>
      <c r="E137" s="96">
        <v>900</v>
      </c>
      <c r="F137" s="97">
        <v>5.3570000000000002</v>
      </c>
      <c r="G137" s="97">
        <v>2.6789999999999998</v>
      </c>
      <c r="H137" s="116">
        <v>3</v>
      </c>
      <c r="I137" s="117">
        <v>8.0359999999999996</v>
      </c>
      <c r="J137" s="117">
        <v>1.8959999999999999</v>
      </c>
      <c r="K137" s="117">
        <v>9.93</v>
      </c>
    </row>
    <row r="138" spans="2:11" x14ac:dyDescent="0.25">
      <c r="B138" s="78">
        <v>26</v>
      </c>
      <c r="C138" s="78" t="s">
        <v>94</v>
      </c>
      <c r="D138" s="99" t="s">
        <v>20</v>
      </c>
      <c r="E138" s="96">
        <v>872</v>
      </c>
      <c r="F138" s="97">
        <v>5.19</v>
      </c>
      <c r="G138" s="97">
        <v>2.5950000000000002</v>
      </c>
      <c r="H138" s="116">
        <v>5</v>
      </c>
      <c r="I138" s="117">
        <v>12.976000000000001</v>
      </c>
      <c r="J138" s="117">
        <v>3.0609999999999999</v>
      </c>
      <c r="K138" s="117">
        <v>16.04</v>
      </c>
    </row>
    <row r="139" spans="2:11" x14ac:dyDescent="0.25">
      <c r="B139" s="78">
        <v>27</v>
      </c>
      <c r="C139" s="78" t="s">
        <v>94</v>
      </c>
      <c r="D139" s="99" t="s">
        <v>20</v>
      </c>
      <c r="E139" s="96">
        <v>872</v>
      </c>
      <c r="F139" s="97">
        <v>5.19</v>
      </c>
      <c r="G139" s="97">
        <v>2.5950000000000002</v>
      </c>
      <c r="H139" s="116">
        <v>11</v>
      </c>
      <c r="I139" s="117">
        <v>28.547999999999998</v>
      </c>
      <c r="J139" s="117">
        <v>6.734</v>
      </c>
      <c r="K139" s="117">
        <v>35.28</v>
      </c>
    </row>
    <row r="140" spans="2:11" x14ac:dyDescent="0.25">
      <c r="B140" s="78">
        <v>28</v>
      </c>
      <c r="C140" s="78" t="s">
        <v>94</v>
      </c>
      <c r="D140" s="99" t="s">
        <v>20</v>
      </c>
      <c r="E140" s="96">
        <v>872</v>
      </c>
      <c r="F140" s="97">
        <v>5.19</v>
      </c>
      <c r="G140" s="97">
        <v>2.5950000000000002</v>
      </c>
      <c r="H140" s="116">
        <v>11</v>
      </c>
      <c r="I140" s="117">
        <v>28.547999999999998</v>
      </c>
      <c r="J140" s="117">
        <v>6.734</v>
      </c>
      <c r="K140" s="117">
        <v>35.28</v>
      </c>
    </row>
    <row r="141" spans="2:11" x14ac:dyDescent="0.25">
      <c r="B141" s="78">
        <v>29</v>
      </c>
      <c r="C141" s="78" t="s">
        <v>96</v>
      </c>
      <c r="D141" s="99" t="s">
        <v>93</v>
      </c>
      <c r="E141" s="96">
        <v>1028</v>
      </c>
      <c r="F141" s="97">
        <v>6.1189999999999998</v>
      </c>
      <c r="G141" s="97">
        <v>3.06</v>
      </c>
      <c r="H141" s="116">
        <v>12</v>
      </c>
      <c r="I141" s="117">
        <v>36.713999999999999</v>
      </c>
      <c r="J141" s="117">
        <v>8.6609999999999996</v>
      </c>
      <c r="K141" s="117">
        <v>45.38</v>
      </c>
    </row>
    <row r="142" spans="2:11" x14ac:dyDescent="0.25">
      <c r="B142" s="78">
        <v>30</v>
      </c>
      <c r="C142" s="78" t="s">
        <v>96</v>
      </c>
      <c r="D142" s="99" t="s">
        <v>16</v>
      </c>
      <c r="E142" s="96">
        <v>960</v>
      </c>
      <c r="F142" s="97">
        <v>5.7140000000000004</v>
      </c>
      <c r="G142" s="97">
        <v>2.8570000000000002</v>
      </c>
      <c r="H142" s="116">
        <v>9</v>
      </c>
      <c r="I142" s="117">
        <v>25.713999999999999</v>
      </c>
      <c r="J142" s="117">
        <v>6.0659999999999998</v>
      </c>
      <c r="K142" s="117">
        <v>31.78</v>
      </c>
    </row>
    <row r="143" spans="2:11" x14ac:dyDescent="0.25">
      <c r="B143" s="78">
        <v>31</v>
      </c>
      <c r="C143" s="78" t="s">
        <v>96</v>
      </c>
      <c r="D143" s="99" t="s">
        <v>16</v>
      </c>
      <c r="E143" s="96">
        <v>960</v>
      </c>
      <c r="F143" s="97">
        <v>5.7140000000000004</v>
      </c>
      <c r="G143" s="97">
        <v>2.8570000000000002</v>
      </c>
      <c r="H143" s="116">
        <v>8</v>
      </c>
      <c r="I143" s="117">
        <v>22.856999999999999</v>
      </c>
      <c r="J143" s="117">
        <v>5.3920000000000003</v>
      </c>
      <c r="K143" s="117">
        <v>28.25</v>
      </c>
    </row>
    <row r="144" spans="2:11" x14ac:dyDescent="0.25">
      <c r="B144" s="78">
        <v>32</v>
      </c>
      <c r="C144" s="78" t="s">
        <v>96</v>
      </c>
      <c r="D144" s="99" t="s">
        <v>16</v>
      </c>
      <c r="E144" s="96">
        <v>960</v>
      </c>
      <c r="F144" s="97">
        <v>5.7140000000000004</v>
      </c>
      <c r="G144" s="97">
        <v>2.8570000000000002</v>
      </c>
      <c r="H144" s="116">
        <v>6</v>
      </c>
      <c r="I144" s="117">
        <v>17.141999999999999</v>
      </c>
      <c r="J144" s="117">
        <v>4.0439999999999996</v>
      </c>
      <c r="K144" s="117">
        <v>21.19</v>
      </c>
    </row>
    <row r="145" spans="1:11" x14ac:dyDescent="0.25">
      <c r="B145" s="78">
        <v>33</v>
      </c>
      <c r="C145" s="78" t="s">
        <v>96</v>
      </c>
      <c r="D145" s="99" t="s">
        <v>16</v>
      </c>
      <c r="E145" s="96">
        <v>960</v>
      </c>
      <c r="F145" s="97">
        <v>5.7140000000000004</v>
      </c>
      <c r="G145" s="97">
        <v>2.8570000000000002</v>
      </c>
      <c r="H145" s="116">
        <v>15</v>
      </c>
      <c r="I145" s="117">
        <v>42.854999999999997</v>
      </c>
      <c r="J145" s="117">
        <v>10.109</v>
      </c>
      <c r="K145" s="117">
        <v>52.96</v>
      </c>
    </row>
    <row r="146" spans="1:11" x14ac:dyDescent="0.25">
      <c r="B146" s="78">
        <v>34</v>
      </c>
      <c r="C146" s="78" t="s">
        <v>96</v>
      </c>
      <c r="D146" s="99" t="s">
        <v>91</v>
      </c>
      <c r="E146" s="96">
        <v>900</v>
      </c>
      <c r="F146" s="97">
        <v>5.3570000000000002</v>
      </c>
      <c r="G146" s="97">
        <v>2.6789999999999998</v>
      </c>
      <c r="H146" s="116">
        <v>8</v>
      </c>
      <c r="I146" s="117">
        <v>21.428999999999998</v>
      </c>
      <c r="J146" s="117">
        <v>5.0549999999999997</v>
      </c>
      <c r="K146" s="117">
        <v>26.48</v>
      </c>
    </row>
    <row r="147" spans="1:11" x14ac:dyDescent="0.25">
      <c r="B147" s="78">
        <v>35</v>
      </c>
      <c r="C147" s="78" t="s">
        <v>96</v>
      </c>
      <c r="D147" s="99" t="s">
        <v>20</v>
      </c>
      <c r="E147" s="96">
        <v>872</v>
      </c>
      <c r="F147" s="97">
        <v>5.19</v>
      </c>
      <c r="G147" s="97">
        <v>2.5950000000000002</v>
      </c>
      <c r="H147" s="116">
        <v>11</v>
      </c>
      <c r="I147" s="117">
        <v>28.545000000000002</v>
      </c>
      <c r="J147" s="117">
        <v>6.734</v>
      </c>
      <c r="K147" s="117">
        <v>35.28</v>
      </c>
    </row>
    <row r="148" spans="1:11" x14ac:dyDescent="0.25">
      <c r="B148" s="78"/>
      <c r="C148" s="78"/>
      <c r="D148" s="99"/>
      <c r="E148" s="96"/>
      <c r="F148" s="97"/>
      <c r="G148" s="97"/>
      <c r="H148" s="109">
        <f t="shared" ref="H148:J148" si="23">SUM(H113:H147)</f>
        <v>566</v>
      </c>
      <c r="I148" s="74">
        <f t="shared" si="23"/>
        <v>1607.7540000000001</v>
      </c>
      <c r="J148" s="74">
        <f t="shared" si="23"/>
        <v>379.26399999999984</v>
      </c>
      <c r="K148" s="74">
        <f>SUM(K113:K147)</f>
        <v>1987.0300000000002</v>
      </c>
    </row>
    <row r="149" spans="1:11" x14ac:dyDescent="0.25">
      <c r="B149" s="85"/>
      <c r="C149" s="85"/>
      <c r="D149" s="86"/>
      <c r="E149" s="87"/>
      <c r="F149" s="88"/>
      <c r="G149" s="88"/>
      <c r="H149" s="118" t="s">
        <v>10</v>
      </c>
      <c r="I149" s="118"/>
      <c r="J149" s="119"/>
      <c r="K149" s="74">
        <f>ROUND(K148*0.75,2)</f>
        <v>1490.27</v>
      </c>
    </row>
    <row r="150" spans="1:11" x14ac:dyDescent="0.25">
      <c r="A150" s="37" t="s">
        <v>24</v>
      </c>
      <c r="B150" s="103" t="s">
        <v>97</v>
      </c>
      <c r="C150" s="103"/>
      <c r="D150" s="104"/>
      <c r="E150" s="90"/>
      <c r="F150" s="91"/>
      <c r="G150" s="91"/>
      <c r="H150" s="91"/>
      <c r="I150" s="92"/>
      <c r="J150" s="92"/>
      <c r="K150" s="92"/>
    </row>
    <row r="151" spans="1:11" ht="27.6" x14ac:dyDescent="0.25">
      <c r="B151" s="78">
        <v>1</v>
      </c>
      <c r="C151" s="79" t="s">
        <v>97</v>
      </c>
      <c r="D151" s="99" t="s">
        <v>56</v>
      </c>
      <c r="E151" s="96" t="s">
        <v>83</v>
      </c>
      <c r="F151" s="97">
        <v>5.25</v>
      </c>
      <c r="G151" s="97">
        <f t="shared" ref="G151:G155" si="24">F151/2</f>
        <v>2.625</v>
      </c>
      <c r="H151" s="81">
        <v>14</v>
      </c>
      <c r="I151" s="82">
        <f>G151*H151</f>
        <v>36.75</v>
      </c>
      <c r="J151" s="82">
        <f t="shared" ref="J151:J156" si="25">I151*0.2359</f>
        <v>8.6693250000000006</v>
      </c>
      <c r="K151" s="82">
        <f>I151+J151</f>
        <v>45.419325000000001</v>
      </c>
    </row>
    <row r="152" spans="1:11" ht="27.6" x14ac:dyDescent="0.25">
      <c r="B152" s="78">
        <v>2</v>
      </c>
      <c r="C152" s="79" t="s">
        <v>97</v>
      </c>
      <c r="D152" s="99" t="s">
        <v>56</v>
      </c>
      <c r="E152" s="96" t="s">
        <v>83</v>
      </c>
      <c r="F152" s="97">
        <v>5.25</v>
      </c>
      <c r="G152" s="97">
        <f t="shared" si="24"/>
        <v>2.625</v>
      </c>
      <c r="H152" s="81">
        <v>13</v>
      </c>
      <c r="I152" s="82">
        <f>G152*H152</f>
        <v>34.125</v>
      </c>
      <c r="J152" s="82">
        <f t="shared" si="25"/>
        <v>8.0500875000000001</v>
      </c>
      <c r="K152" s="82">
        <f t="shared" ref="K152:K153" si="26">I152+J152</f>
        <v>42.175087500000004</v>
      </c>
    </row>
    <row r="153" spans="1:11" ht="27.6" x14ac:dyDescent="0.25">
      <c r="B153" s="78">
        <v>3</v>
      </c>
      <c r="C153" s="79" t="s">
        <v>97</v>
      </c>
      <c r="D153" s="99" t="s">
        <v>56</v>
      </c>
      <c r="E153" s="96" t="s">
        <v>83</v>
      </c>
      <c r="F153" s="97">
        <v>5.25</v>
      </c>
      <c r="G153" s="97">
        <f t="shared" si="24"/>
        <v>2.625</v>
      </c>
      <c r="H153" s="81">
        <v>14</v>
      </c>
      <c r="I153" s="82">
        <f t="shared" ref="I153:I156" si="27">G153*H153</f>
        <v>36.75</v>
      </c>
      <c r="J153" s="82">
        <f t="shared" si="25"/>
        <v>8.6693250000000006</v>
      </c>
      <c r="K153" s="82">
        <f t="shared" si="26"/>
        <v>45.419325000000001</v>
      </c>
    </row>
    <row r="154" spans="1:11" ht="27.6" x14ac:dyDescent="0.25">
      <c r="B154" s="78">
        <v>4</v>
      </c>
      <c r="C154" s="79" t="s">
        <v>97</v>
      </c>
      <c r="D154" s="99" t="s">
        <v>57</v>
      </c>
      <c r="E154" s="96" t="s">
        <v>83</v>
      </c>
      <c r="F154" s="97">
        <v>5.25</v>
      </c>
      <c r="G154" s="97">
        <f>F154/2</f>
        <v>2.625</v>
      </c>
      <c r="H154" s="81">
        <v>14</v>
      </c>
      <c r="I154" s="82">
        <f t="shared" si="27"/>
        <v>36.75</v>
      </c>
      <c r="J154" s="82">
        <f>I154*0.2359</f>
        <v>8.6693250000000006</v>
      </c>
      <c r="K154" s="82">
        <f>I154+J154</f>
        <v>45.419325000000001</v>
      </c>
    </row>
    <row r="155" spans="1:11" ht="27.6" x14ac:dyDescent="0.25">
      <c r="B155" s="78">
        <v>5</v>
      </c>
      <c r="C155" s="79" t="s">
        <v>97</v>
      </c>
      <c r="D155" s="99" t="s">
        <v>56</v>
      </c>
      <c r="E155" s="96" t="s">
        <v>83</v>
      </c>
      <c r="F155" s="97">
        <v>5.25</v>
      </c>
      <c r="G155" s="97">
        <f t="shared" si="24"/>
        <v>2.625</v>
      </c>
      <c r="H155" s="81">
        <v>13</v>
      </c>
      <c r="I155" s="82">
        <f t="shared" si="27"/>
        <v>34.125</v>
      </c>
      <c r="J155" s="82">
        <f t="shared" si="25"/>
        <v>8.0500875000000001</v>
      </c>
      <c r="K155" s="82">
        <f t="shared" ref="K155" si="28">I155+J155</f>
        <v>42.175087500000004</v>
      </c>
    </row>
    <row r="156" spans="1:11" ht="27.6" x14ac:dyDescent="0.25">
      <c r="B156" s="78">
        <v>6</v>
      </c>
      <c r="C156" s="79" t="s">
        <v>97</v>
      </c>
      <c r="D156" s="99" t="s">
        <v>61</v>
      </c>
      <c r="E156" s="96" t="s">
        <v>83</v>
      </c>
      <c r="F156" s="97">
        <v>4.62</v>
      </c>
      <c r="G156" s="97">
        <f>F156/2</f>
        <v>2.31</v>
      </c>
      <c r="H156" s="81">
        <v>14</v>
      </c>
      <c r="I156" s="82">
        <f t="shared" si="27"/>
        <v>32.340000000000003</v>
      </c>
      <c r="J156" s="82">
        <f t="shared" si="25"/>
        <v>7.6290060000000004</v>
      </c>
      <c r="K156" s="82">
        <f>I156+J156</f>
        <v>39.969006000000007</v>
      </c>
    </row>
    <row r="157" spans="1:11" x14ac:dyDescent="0.25">
      <c r="B157" s="85"/>
      <c r="C157" s="100" t="s">
        <v>9</v>
      </c>
      <c r="D157" s="99"/>
      <c r="E157" s="96"/>
      <c r="F157" s="97"/>
      <c r="G157" s="97"/>
      <c r="H157" s="109">
        <f t="shared" ref="H157:J157" si="29">SUM(H151:H156)</f>
        <v>82</v>
      </c>
      <c r="I157" s="74">
        <f t="shared" si="29"/>
        <v>210.84</v>
      </c>
      <c r="J157" s="74">
        <f t="shared" si="29"/>
        <v>49.737156000000013</v>
      </c>
      <c r="K157" s="74">
        <f>SUM(K151:K156)</f>
        <v>260.57715600000006</v>
      </c>
    </row>
    <row r="158" spans="1:11" x14ac:dyDescent="0.25">
      <c r="B158" s="85"/>
      <c r="C158" s="85"/>
      <c r="D158" s="86"/>
      <c r="E158" s="87"/>
      <c r="F158" s="88"/>
      <c r="G158" s="88"/>
      <c r="H158" s="88"/>
      <c r="I158" s="101"/>
      <c r="J158" s="102" t="s">
        <v>10</v>
      </c>
      <c r="K158" s="74">
        <f>ROUND(K157*0.75,2)</f>
        <v>195.43</v>
      </c>
    </row>
    <row r="159" spans="1:11" x14ac:dyDescent="0.25">
      <c r="A159" s="37" t="s">
        <v>25</v>
      </c>
      <c r="B159" s="103" t="s">
        <v>98</v>
      </c>
      <c r="C159" s="103"/>
      <c r="D159" s="104"/>
      <c r="E159" s="90"/>
      <c r="F159" s="91"/>
      <c r="G159" s="91"/>
      <c r="H159" s="91"/>
      <c r="I159" s="92"/>
      <c r="J159" s="92"/>
      <c r="K159" s="92"/>
    </row>
    <row r="160" spans="1:11" x14ac:dyDescent="0.25">
      <c r="B160" s="78">
        <v>1</v>
      </c>
      <c r="C160" s="78" t="s">
        <v>50</v>
      </c>
      <c r="D160" s="99" t="s">
        <v>15</v>
      </c>
      <c r="E160" s="96">
        <v>991</v>
      </c>
      <c r="F160" s="97">
        <v>5.9193628670980587</v>
      </c>
      <c r="G160" s="97">
        <f>F160*50%</f>
        <v>2.9596814335490294</v>
      </c>
      <c r="H160" s="81">
        <v>12</v>
      </c>
      <c r="I160" s="82">
        <f>G160*H160</f>
        <v>35.516177202588352</v>
      </c>
      <c r="J160" s="82">
        <f>I160*23.59%</f>
        <v>8.3782662020905914</v>
      </c>
      <c r="K160" s="82">
        <f>I160+J160</f>
        <v>43.894443404678945</v>
      </c>
    </row>
    <row r="161" spans="2:11" x14ac:dyDescent="0.25">
      <c r="B161" s="78">
        <v>2</v>
      </c>
      <c r="C161" s="78" t="s">
        <v>50</v>
      </c>
      <c r="D161" s="99" t="s">
        <v>15</v>
      </c>
      <c r="E161" s="96">
        <v>1050.25</v>
      </c>
      <c r="F161" s="97">
        <v>6.273270283723245</v>
      </c>
      <c r="G161" s="97">
        <f t="shared" ref="G161:G224" si="30">F161*50%</f>
        <v>3.1366351418616225</v>
      </c>
      <c r="H161" s="81">
        <v>6</v>
      </c>
      <c r="I161" s="82">
        <f t="shared" ref="I161:I224" si="31">G161*H161</f>
        <v>18.819810851169734</v>
      </c>
      <c r="J161" s="82">
        <f t="shared" ref="J161:J224" si="32">I161*23.59%</f>
        <v>4.4395933797909404</v>
      </c>
      <c r="K161" s="82">
        <f t="shared" ref="K161:K224" si="33">I161+J161</f>
        <v>23.259404230960676</v>
      </c>
    </row>
    <row r="162" spans="2:11" x14ac:dyDescent="0.25">
      <c r="B162" s="78">
        <v>3</v>
      </c>
      <c r="C162" s="78" t="s">
        <v>50</v>
      </c>
      <c r="D162" s="99" t="s">
        <v>16</v>
      </c>
      <c r="E162" s="96">
        <v>912.05</v>
      </c>
      <c r="F162" s="97">
        <v>5.4477849676455943</v>
      </c>
      <c r="G162" s="97">
        <f t="shared" si="30"/>
        <v>2.7238924838227971</v>
      </c>
      <c r="H162" s="81">
        <v>18</v>
      </c>
      <c r="I162" s="82">
        <f t="shared" si="31"/>
        <v>49.03006470881035</v>
      </c>
      <c r="J162" s="82">
        <f t="shared" si="32"/>
        <v>11.566192264808361</v>
      </c>
      <c r="K162" s="82">
        <f t="shared" si="33"/>
        <v>60.596256973618708</v>
      </c>
    </row>
    <row r="163" spans="2:11" x14ac:dyDescent="0.25">
      <c r="B163" s="78">
        <v>4</v>
      </c>
      <c r="C163" s="78" t="s">
        <v>50</v>
      </c>
      <c r="D163" s="99" t="s">
        <v>16</v>
      </c>
      <c r="E163" s="96">
        <v>930.6</v>
      </c>
      <c r="F163" s="97">
        <v>5.558586361373818</v>
      </c>
      <c r="G163" s="97">
        <f t="shared" si="30"/>
        <v>2.779293180686909</v>
      </c>
      <c r="H163" s="81">
        <v>12</v>
      </c>
      <c r="I163" s="82">
        <f t="shared" si="31"/>
        <v>33.351518168242904</v>
      </c>
      <c r="J163" s="82">
        <f t="shared" si="32"/>
        <v>7.8676231358885014</v>
      </c>
      <c r="K163" s="82">
        <f t="shared" si="33"/>
        <v>41.219141304131405</v>
      </c>
    </row>
    <row r="164" spans="2:11" x14ac:dyDescent="0.25">
      <c r="B164" s="78">
        <v>5</v>
      </c>
      <c r="C164" s="78" t="s">
        <v>50</v>
      </c>
      <c r="D164" s="99" t="s">
        <v>16</v>
      </c>
      <c r="E164" s="96">
        <v>912.05</v>
      </c>
      <c r="F164" s="97">
        <v>5.4477849676455943</v>
      </c>
      <c r="G164" s="97">
        <f t="shared" si="30"/>
        <v>2.7238924838227971</v>
      </c>
      <c r="H164" s="81">
        <v>18</v>
      </c>
      <c r="I164" s="82">
        <f t="shared" si="31"/>
        <v>49.03006470881035</v>
      </c>
      <c r="J164" s="82">
        <f t="shared" si="32"/>
        <v>11.566192264808361</v>
      </c>
      <c r="K164" s="82">
        <f t="shared" si="33"/>
        <v>60.596256973618708</v>
      </c>
    </row>
    <row r="165" spans="2:11" x14ac:dyDescent="0.25">
      <c r="B165" s="78">
        <v>6</v>
      </c>
      <c r="C165" s="78" t="s">
        <v>50</v>
      </c>
      <c r="D165" s="99" t="s">
        <v>16</v>
      </c>
      <c r="E165" s="96">
        <v>893.5</v>
      </c>
      <c r="F165" s="97">
        <v>5.3369835739173714</v>
      </c>
      <c r="G165" s="97">
        <f t="shared" si="30"/>
        <v>2.6684917869586857</v>
      </c>
      <c r="H165" s="81">
        <v>6</v>
      </c>
      <c r="I165" s="82">
        <f t="shared" si="31"/>
        <v>16.010950721752113</v>
      </c>
      <c r="J165" s="82">
        <f t="shared" si="32"/>
        <v>3.7769832752613235</v>
      </c>
      <c r="K165" s="82">
        <f t="shared" si="33"/>
        <v>19.787933997013436</v>
      </c>
    </row>
    <row r="166" spans="2:11" x14ac:dyDescent="0.25">
      <c r="B166" s="78">
        <v>7</v>
      </c>
      <c r="C166" s="78" t="s">
        <v>50</v>
      </c>
      <c r="D166" s="99" t="s">
        <v>16</v>
      </c>
      <c r="E166" s="96">
        <v>893.5</v>
      </c>
      <c r="F166" s="97">
        <v>5.3369835739173714</v>
      </c>
      <c r="G166" s="97">
        <f t="shared" si="30"/>
        <v>2.6684917869586857</v>
      </c>
      <c r="H166" s="81">
        <v>6</v>
      </c>
      <c r="I166" s="82">
        <f t="shared" si="31"/>
        <v>16.010950721752113</v>
      </c>
      <c r="J166" s="82">
        <f t="shared" si="32"/>
        <v>3.7769832752613235</v>
      </c>
      <c r="K166" s="82">
        <f t="shared" si="33"/>
        <v>19.787933997013436</v>
      </c>
    </row>
    <row r="167" spans="2:11" x14ac:dyDescent="0.25">
      <c r="B167" s="78">
        <v>8</v>
      </c>
      <c r="C167" s="78" t="s">
        <v>51</v>
      </c>
      <c r="D167" s="99" t="s">
        <v>15</v>
      </c>
      <c r="E167" s="96">
        <v>1010.75</v>
      </c>
      <c r="F167" s="97">
        <v>6.0373299999999999</v>
      </c>
      <c r="G167" s="97">
        <f t="shared" si="30"/>
        <v>3.0186649999999999</v>
      </c>
      <c r="H167" s="81">
        <v>7</v>
      </c>
      <c r="I167" s="82">
        <f t="shared" si="31"/>
        <v>21.130655000000001</v>
      </c>
      <c r="J167" s="82">
        <f t="shared" si="32"/>
        <v>4.9847215145000003</v>
      </c>
      <c r="K167" s="82">
        <f t="shared" si="33"/>
        <v>26.115376514499999</v>
      </c>
    </row>
    <row r="168" spans="2:11" x14ac:dyDescent="0.25">
      <c r="B168" s="78">
        <v>9</v>
      </c>
      <c r="C168" s="78" t="s">
        <v>51</v>
      </c>
      <c r="D168" s="99" t="s">
        <v>16</v>
      </c>
      <c r="E168" s="96">
        <v>837.85</v>
      </c>
      <c r="F168" s="97">
        <v>5.0045799999999998</v>
      </c>
      <c r="G168" s="97">
        <f t="shared" si="30"/>
        <v>2.5022899999999999</v>
      </c>
      <c r="H168" s="81">
        <v>10.5</v>
      </c>
      <c r="I168" s="82">
        <f t="shared" si="31"/>
        <v>26.274044999999997</v>
      </c>
      <c r="J168" s="82">
        <f t="shared" si="32"/>
        <v>6.198047215499999</v>
      </c>
      <c r="K168" s="82">
        <f t="shared" si="33"/>
        <v>32.472092215499998</v>
      </c>
    </row>
    <row r="169" spans="2:11" x14ac:dyDescent="0.25">
      <c r="B169" s="78">
        <v>10</v>
      </c>
      <c r="C169" s="78" t="s">
        <v>51</v>
      </c>
      <c r="D169" s="99" t="s">
        <v>20</v>
      </c>
      <c r="E169" s="96">
        <v>733.75</v>
      </c>
      <c r="F169" s="97">
        <v>4.3827800000000003</v>
      </c>
      <c r="G169" s="97">
        <f t="shared" si="30"/>
        <v>2.1913900000000002</v>
      </c>
      <c r="H169" s="81">
        <v>7</v>
      </c>
      <c r="I169" s="82">
        <f t="shared" si="31"/>
        <v>15.339730000000001</v>
      </c>
      <c r="J169" s="82">
        <f t="shared" si="32"/>
        <v>3.6186423070000004</v>
      </c>
      <c r="K169" s="82">
        <f t="shared" si="33"/>
        <v>18.958372307000001</v>
      </c>
    </row>
    <row r="170" spans="2:11" x14ac:dyDescent="0.25">
      <c r="B170" s="78">
        <v>11</v>
      </c>
      <c r="C170" s="78" t="s">
        <v>51</v>
      </c>
      <c r="D170" s="99" t="s">
        <v>20</v>
      </c>
      <c r="E170" s="96">
        <v>766</v>
      </c>
      <c r="F170" s="97">
        <v>4.5754099999999998</v>
      </c>
      <c r="G170" s="97">
        <f t="shared" si="30"/>
        <v>2.2877049999999999</v>
      </c>
      <c r="H170" s="81">
        <v>7</v>
      </c>
      <c r="I170" s="82">
        <f t="shared" si="31"/>
        <v>16.013935</v>
      </c>
      <c r="J170" s="82">
        <f t="shared" si="32"/>
        <v>3.7776872665000001</v>
      </c>
      <c r="K170" s="82">
        <f t="shared" si="33"/>
        <v>19.791622266499999</v>
      </c>
    </row>
    <row r="171" spans="2:11" x14ac:dyDescent="0.25">
      <c r="B171" s="78">
        <v>12</v>
      </c>
      <c r="C171" s="78" t="s">
        <v>51</v>
      </c>
      <c r="D171" s="99" t="s">
        <v>15</v>
      </c>
      <c r="E171" s="96">
        <v>1010.75</v>
      </c>
      <c r="F171" s="97">
        <v>6.0373299999999999</v>
      </c>
      <c r="G171" s="97">
        <f t="shared" si="30"/>
        <v>3.0186649999999999</v>
      </c>
      <c r="H171" s="81">
        <v>4</v>
      </c>
      <c r="I171" s="82">
        <f t="shared" si="31"/>
        <v>12.07466</v>
      </c>
      <c r="J171" s="82">
        <f t="shared" si="32"/>
        <v>2.8484122940000001</v>
      </c>
      <c r="K171" s="82">
        <f t="shared" si="33"/>
        <v>14.923072294000001</v>
      </c>
    </row>
    <row r="172" spans="2:11" x14ac:dyDescent="0.25">
      <c r="B172" s="78">
        <v>13</v>
      </c>
      <c r="C172" s="78" t="s">
        <v>51</v>
      </c>
      <c r="D172" s="99" t="s">
        <v>16</v>
      </c>
      <c r="E172" s="96">
        <v>912.05</v>
      </c>
      <c r="F172" s="97">
        <v>5.4477799999999998</v>
      </c>
      <c r="G172" s="97">
        <f t="shared" si="30"/>
        <v>2.7238899999999999</v>
      </c>
      <c r="H172" s="81">
        <v>4</v>
      </c>
      <c r="I172" s="82">
        <f t="shared" si="31"/>
        <v>10.89556</v>
      </c>
      <c r="J172" s="82">
        <f t="shared" si="32"/>
        <v>2.5702626039999998</v>
      </c>
      <c r="K172" s="82">
        <f t="shared" si="33"/>
        <v>13.465822604</v>
      </c>
    </row>
    <row r="173" spans="2:11" x14ac:dyDescent="0.25">
      <c r="B173" s="78">
        <v>14</v>
      </c>
      <c r="C173" s="78" t="s">
        <v>51</v>
      </c>
      <c r="D173" s="99" t="s">
        <v>15</v>
      </c>
      <c r="E173" s="96">
        <v>1010.75</v>
      </c>
      <c r="F173" s="97">
        <v>6.0373299999999999</v>
      </c>
      <c r="G173" s="97">
        <f t="shared" si="30"/>
        <v>3.0186649999999999</v>
      </c>
      <c r="H173" s="81">
        <v>4</v>
      </c>
      <c r="I173" s="82">
        <f t="shared" si="31"/>
        <v>12.07466</v>
      </c>
      <c r="J173" s="82">
        <f t="shared" si="32"/>
        <v>2.8484122940000001</v>
      </c>
      <c r="K173" s="82">
        <f t="shared" si="33"/>
        <v>14.923072294000001</v>
      </c>
    </row>
    <row r="174" spans="2:11" x14ac:dyDescent="0.25">
      <c r="B174" s="78">
        <v>15</v>
      </c>
      <c r="C174" s="78" t="s">
        <v>51</v>
      </c>
      <c r="D174" s="99" t="s">
        <v>16</v>
      </c>
      <c r="E174" s="96">
        <v>837.85</v>
      </c>
      <c r="F174" s="97">
        <v>5.0045799999999998</v>
      </c>
      <c r="G174" s="97">
        <f t="shared" si="30"/>
        <v>2.5022899999999999</v>
      </c>
      <c r="H174" s="81">
        <v>4</v>
      </c>
      <c r="I174" s="82">
        <f t="shared" si="31"/>
        <v>10.00916</v>
      </c>
      <c r="J174" s="82">
        <f t="shared" si="32"/>
        <v>2.361160844</v>
      </c>
      <c r="K174" s="82">
        <f t="shared" si="33"/>
        <v>12.370320844</v>
      </c>
    </row>
    <row r="175" spans="2:11" x14ac:dyDescent="0.25">
      <c r="B175" s="78">
        <v>16</v>
      </c>
      <c r="C175" s="78" t="s">
        <v>51</v>
      </c>
      <c r="D175" s="99" t="s">
        <v>20</v>
      </c>
      <c r="E175" s="96">
        <v>701.5</v>
      </c>
      <c r="F175" s="97">
        <v>4.1901400000000004</v>
      </c>
      <c r="G175" s="97">
        <f t="shared" si="30"/>
        <v>2.0950700000000002</v>
      </c>
      <c r="H175" s="81">
        <v>4</v>
      </c>
      <c r="I175" s="82">
        <f t="shared" si="31"/>
        <v>8.3802800000000008</v>
      </c>
      <c r="J175" s="82">
        <f t="shared" si="32"/>
        <v>1.9769080520000002</v>
      </c>
      <c r="K175" s="82">
        <f t="shared" si="33"/>
        <v>10.357188052000001</v>
      </c>
    </row>
    <row r="176" spans="2:11" x14ac:dyDescent="0.25">
      <c r="B176" s="78">
        <v>17</v>
      </c>
      <c r="C176" s="78" t="s">
        <v>51</v>
      </c>
      <c r="D176" s="99" t="s">
        <v>15</v>
      </c>
      <c r="E176" s="96">
        <v>991</v>
      </c>
      <c r="F176" s="97">
        <v>5.9193600000000002</v>
      </c>
      <c r="G176" s="97">
        <f t="shared" si="30"/>
        <v>2.9596800000000001</v>
      </c>
      <c r="H176" s="81">
        <v>4</v>
      </c>
      <c r="I176" s="82">
        <f t="shared" si="31"/>
        <v>11.83872</v>
      </c>
      <c r="J176" s="82">
        <f t="shared" si="32"/>
        <v>2.7927540479999999</v>
      </c>
      <c r="K176" s="82">
        <f t="shared" si="33"/>
        <v>14.631474048000001</v>
      </c>
    </row>
    <row r="177" spans="2:11" x14ac:dyDescent="0.25">
      <c r="B177" s="78">
        <v>18</v>
      </c>
      <c r="C177" s="78" t="s">
        <v>51</v>
      </c>
      <c r="D177" s="99" t="s">
        <v>16</v>
      </c>
      <c r="E177" s="96">
        <v>893.5</v>
      </c>
      <c r="F177" s="97">
        <v>5.3369799999999996</v>
      </c>
      <c r="G177" s="97">
        <f t="shared" si="30"/>
        <v>2.6684899999999998</v>
      </c>
      <c r="H177" s="81">
        <v>4</v>
      </c>
      <c r="I177" s="82">
        <f t="shared" si="31"/>
        <v>10.673959999999999</v>
      </c>
      <c r="J177" s="82">
        <f t="shared" si="32"/>
        <v>2.517987164</v>
      </c>
      <c r="K177" s="82">
        <f t="shared" si="33"/>
        <v>13.191947163999998</v>
      </c>
    </row>
    <row r="178" spans="2:11" x14ac:dyDescent="0.25">
      <c r="B178" s="78">
        <v>19</v>
      </c>
      <c r="C178" s="78" t="s">
        <v>51</v>
      </c>
      <c r="D178" s="99" t="s">
        <v>16</v>
      </c>
      <c r="E178" s="96">
        <v>893.5</v>
      </c>
      <c r="F178" s="97">
        <v>5.3369799999999996</v>
      </c>
      <c r="G178" s="97">
        <f t="shared" si="30"/>
        <v>2.6684899999999998</v>
      </c>
      <c r="H178" s="81">
        <v>4</v>
      </c>
      <c r="I178" s="82">
        <f t="shared" si="31"/>
        <v>10.673959999999999</v>
      </c>
      <c r="J178" s="82">
        <f t="shared" si="32"/>
        <v>2.517987164</v>
      </c>
      <c r="K178" s="82">
        <f t="shared" si="33"/>
        <v>13.191947163999998</v>
      </c>
    </row>
    <row r="179" spans="2:11" x14ac:dyDescent="0.25">
      <c r="B179" s="78">
        <v>20</v>
      </c>
      <c r="C179" s="78" t="s">
        <v>51</v>
      </c>
      <c r="D179" s="99" t="s">
        <v>20</v>
      </c>
      <c r="E179" s="96">
        <v>701.5</v>
      </c>
      <c r="F179" s="97">
        <v>4.1901400000000004</v>
      </c>
      <c r="G179" s="97">
        <f t="shared" si="30"/>
        <v>2.0950700000000002</v>
      </c>
      <c r="H179" s="81">
        <v>4</v>
      </c>
      <c r="I179" s="82">
        <f t="shared" si="31"/>
        <v>8.3802800000000008</v>
      </c>
      <c r="J179" s="82">
        <f t="shared" si="32"/>
        <v>1.9769080520000002</v>
      </c>
      <c r="K179" s="82">
        <f t="shared" si="33"/>
        <v>10.357188052000001</v>
      </c>
    </row>
    <row r="180" spans="2:11" x14ac:dyDescent="0.25">
      <c r="B180" s="78">
        <v>21</v>
      </c>
      <c r="C180" s="78" t="s">
        <v>51</v>
      </c>
      <c r="D180" s="99" t="s">
        <v>20</v>
      </c>
      <c r="E180" s="96">
        <v>701.5</v>
      </c>
      <c r="F180" s="97">
        <v>4.1901400000000004</v>
      </c>
      <c r="G180" s="97">
        <f t="shared" si="30"/>
        <v>2.0950700000000002</v>
      </c>
      <c r="H180" s="81">
        <v>4</v>
      </c>
      <c r="I180" s="82">
        <f t="shared" si="31"/>
        <v>8.3802800000000008</v>
      </c>
      <c r="J180" s="82">
        <f t="shared" si="32"/>
        <v>1.9769080520000002</v>
      </c>
      <c r="K180" s="82">
        <f t="shared" si="33"/>
        <v>10.357188052000001</v>
      </c>
    </row>
    <row r="181" spans="2:11" x14ac:dyDescent="0.25">
      <c r="B181" s="78">
        <v>22</v>
      </c>
      <c r="C181" s="78" t="s">
        <v>51</v>
      </c>
      <c r="D181" s="99" t="s">
        <v>15</v>
      </c>
      <c r="E181" s="96">
        <v>1030.5</v>
      </c>
      <c r="F181" s="97">
        <v>6.1553000000000004</v>
      </c>
      <c r="G181" s="97">
        <f t="shared" si="30"/>
        <v>3.0776500000000002</v>
      </c>
      <c r="H181" s="81">
        <v>4</v>
      </c>
      <c r="I181" s="82">
        <f t="shared" si="31"/>
        <v>12.310600000000001</v>
      </c>
      <c r="J181" s="82">
        <f t="shared" si="32"/>
        <v>2.9040705400000002</v>
      </c>
      <c r="K181" s="82">
        <f t="shared" si="33"/>
        <v>15.21467054</v>
      </c>
    </row>
    <row r="182" spans="2:11" x14ac:dyDescent="0.25">
      <c r="B182" s="78">
        <v>23</v>
      </c>
      <c r="C182" s="78" t="s">
        <v>51</v>
      </c>
      <c r="D182" s="99" t="s">
        <v>16</v>
      </c>
      <c r="E182" s="96">
        <v>837.85</v>
      </c>
      <c r="F182" s="97">
        <v>5.0045799999999998</v>
      </c>
      <c r="G182" s="97">
        <f t="shared" si="30"/>
        <v>2.5022899999999999</v>
      </c>
      <c r="H182" s="81">
        <v>4</v>
      </c>
      <c r="I182" s="82">
        <f t="shared" si="31"/>
        <v>10.00916</v>
      </c>
      <c r="J182" s="82">
        <f t="shared" si="32"/>
        <v>2.361160844</v>
      </c>
      <c r="K182" s="82">
        <f t="shared" si="33"/>
        <v>12.370320844</v>
      </c>
    </row>
    <row r="183" spans="2:11" x14ac:dyDescent="0.25">
      <c r="B183" s="78">
        <v>24</v>
      </c>
      <c r="C183" s="78" t="s">
        <v>51</v>
      </c>
      <c r="D183" s="99" t="s">
        <v>16</v>
      </c>
      <c r="E183" s="96">
        <v>912.05</v>
      </c>
      <c r="F183" s="97">
        <v>5.4477799999999998</v>
      </c>
      <c r="G183" s="97">
        <f t="shared" si="30"/>
        <v>2.7238899999999999</v>
      </c>
      <c r="H183" s="81">
        <v>3.5</v>
      </c>
      <c r="I183" s="82">
        <f t="shared" si="31"/>
        <v>9.5336149999999993</v>
      </c>
      <c r="J183" s="82">
        <f t="shared" si="32"/>
        <v>2.2489797784999999</v>
      </c>
      <c r="K183" s="82">
        <f t="shared" si="33"/>
        <v>11.782594778499998</v>
      </c>
    </row>
    <row r="184" spans="2:11" x14ac:dyDescent="0.25">
      <c r="B184" s="78">
        <v>25</v>
      </c>
      <c r="C184" s="78" t="s">
        <v>51</v>
      </c>
      <c r="D184" s="99" t="s">
        <v>16</v>
      </c>
      <c r="E184" s="96">
        <v>874.95</v>
      </c>
      <c r="F184" s="97">
        <v>5.2261800000000003</v>
      </c>
      <c r="G184" s="97">
        <f t="shared" si="30"/>
        <v>2.6130900000000001</v>
      </c>
      <c r="H184" s="81">
        <v>3.5</v>
      </c>
      <c r="I184" s="82">
        <f t="shared" si="31"/>
        <v>9.1458150000000007</v>
      </c>
      <c r="J184" s="82">
        <f t="shared" si="32"/>
        <v>2.1574977585000004</v>
      </c>
      <c r="K184" s="82">
        <f t="shared" si="33"/>
        <v>11.303312758500001</v>
      </c>
    </row>
    <row r="185" spans="2:11" x14ac:dyDescent="0.25">
      <c r="B185" s="78">
        <v>26</v>
      </c>
      <c r="C185" s="78" t="s">
        <v>51</v>
      </c>
      <c r="D185" s="99" t="s">
        <v>20</v>
      </c>
      <c r="E185" s="96">
        <v>701.5</v>
      </c>
      <c r="F185" s="97">
        <v>4.1901400000000004</v>
      </c>
      <c r="G185" s="97">
        <f t="shared" si="30"/>
        <v>2.0950700000000002</v>
      </c>
      <c r="H185" s="81">
        <v>3.5</v>
      </c>
      <c r="I185" s="82">
        <f t="shared" si="31"/>
        <v>7.332745000000001</v>
      </c>
      <c r="J185" s="82">
        <f t="shared" si="32"/>
        <v>1.7297945455000001</v>
      </c>
      <c r="K185" s="82">
        <f t="shared" si="33"/>
        <v>9.0625395455000017</v>
      </c>
    </row>
    <row r="186" spans="2:11" x14ac:dyDescent="0.25">
      <c r="B186" s="78">
        <v>27</v>
      </c>
      <c r="C186" s="78" t="s">
        <v>51</v>
      </c>
      <c r="D186" s="99" t="s">
        <v>20</v>
      </c>
      <c r="E186" s="96">
        <v>755.25</v>
      </c>
      <c r="F186" s="97">
        <v>4.5111999999999997</v>
      </c>
      <c r="G186" s="97">
        <f>F186*50%</f>
        <v>2.2555999999999998</v>
      </c>
      <c r="H186" s="81">
        <v>4</v>
      </c>
      <c r="I186" s="82">
        <f t="shared" si="31"/>
        <v>9.0223999999999993</v>
      </c>
      <c r="J186" s="82">
        <f t="shared" si="32"/>
        <v>2.12838416</v>
      </c>
      <c r="K186" s="82">
        <f t="shared" si="33"/>
        <v>11.150784159999999</v>
      </c>
    </row>
    <row r="187" spans="2:11" x14ac:dyDescent="0.25">
      <c r="B187" s="78">
        <v>28</v>
      </c>
      <c r="C187" s="78" t="s">
        <v>51</v>
      </c>
      <c r="D187" s="99" t="s">
        <v>15</v>
      </c>
      <c r="E187" s="96">
        <v>971.25</v>
      </c>
      <c r="F187" s="97">
        <v>5.8013899999999996</v>
      </c>
      <c r="G187" s="97">
        <f t="shared" si="30"/>
        <v>2.9006949999999998</v>
      </c>
      <c r="H187" s="81">
        <v>4</v>
      </c>
      <c r="I187" s="82">
        <f t="shared" si="31"/>
        <v>11.602779999999999</v>
      </c>
      <c r="J187" s="82">
        <f t="shared" si="32"/>
        <v>2.7370958019999998</v>
      </c>
      <c r="K187" s="82">
        <f t="shared" si="33"/>
        <v>14.339875801999998</v>
      </c>
    </row>
    <row r="188" spans="2:11" x14ac:dyDescent="0.25">
      <c r="B188" s="78">
        <v>29</v>
      </c>
      <c r="C188" s="78" t="s">
        <v>51</v>
      </c>
      <c r="D188" s="99" t="s">
        <v>16</v>
      </c>
      <c r="E188" s="96">
        <v>856.4</v>
      </c>
      <c r="F188" s="97">
        <v>5.11538</v>
      </c>
      <c r="G188" s="97">
        <f t="shared" si="30"/>
        <v>2.55769</v>
      </c>
      <c r="H188" s="81">
        <v>2</v>
      </c>
      <c r="I188" s="82">
        <f t="shared" si="31"/>
        <v>5.11538</v>
      </c>
      <c r="J188" s="82">
        <f t="shared" si="32"/>
        <v>1.2067181419999999</v>
      </c>
      <c r="K188" s="82">
        <f t="shared" si="33"/>
        <v>6.3220981419999998</v>
      </c>
    </row>
    <row r="189" spans="2:11" x14ac:dyDescent="0.25">
      <c r="B189" s="78">
        <v>30</v>
      </c>
      <c r="C189" s="78" t="s">
        <v>51</v>
      </c>
      <c r="D189" s="99" t="s">
        <v>16</v>
      </c>
      <c r="E189" s="96">
        <v>912.05</v>
      </c>
      <c r="F189" s="97">
        <v>5.4477799999999998</v>
      </c>
      <c r="G189" s="97">
        <f t="shared" si="30"/>
        <v>2.7238899999999999</v>
      </c>
      <c r="H189" s="81">
        <v>2</v>
      </c>
      <c r="I189" s="82">
        <f t="shared" si="31"/>
        <v>5.4477799999999998</v>
      </c>
      <c r="J189" s="82">
        <f t="shared" si="32"/>
        <v>1.2851313019999999</v>
      </c>
      <c r="K189" s="82">
        <f t="shared" si="33"/>
        <v>6.7329113019999998</v>
      </c>
    </row>
    <row r="190" spans="2:11" x14ac:dyDescent="0.25">
      <c r="B190" s="78">
        <v>31</v>
      </c>
      <c r="C190" s="78" t="s">
        <v>55</v>
      </c>
      <c r="D190" s="99" t="s">
        <v>15</v>
      </c>
      <c r="E190" s="96">
        <v>1030.5</v>
      </c>
      <c r="F190" s="97">
        <v>6.16</v>
      </c>
      <c r="G190" s="97">
        <f t="shared" si="30"/>
        <v>3.08</v>
      </c>
      <c r="H190" s="81">
        <v>6</v>
      </c>
      <c r="I190" s="82">
        <f t="shared" si="31"/>
        <v>18.48</v>
      </c>
      <c r="J190" s="82">
        <f t="shared" si="32"/>
        <v>4.359432</v>
      </c>
      <c r="K190" s="82">
        <f t="shared" si="33"/>
        <v>22.839432000000002</v>
      </c>
    </row>
    <row r="191" spans="2:11" x14ac:dyDescent="0.25">
      <c r="B191" s="78">
        <v>32</v>
      </c>
      <c r="C191" s="78" t="s">
        <v>55</v>
      </c>
      <c r="D191" s="99" t="s">
        <v>15</v>
      </c>
      <c r="E191" s="96">
        <v>991</v>
      </c>
      <c r="F191" s="97">
        <v>5.92</v>
      </c>
      <c r="G191" s="97">
        <f t="shared" si="30"/>
        <v>2.96</v>
      </c>
      <c r="H191" s="81">
        <v>6</v>
      </c>
      <c r="I191" s="82">
        <f t="shared" si="31"/>
        <v>17.759999999999998</v>
      </c>
      <c r="J191" s="82">
        <f t="shared" si="32"/>
        <v>4.1895839999999991</v>
      </c>
      <c r="K191" s="82">
        <f t="shared" si="33"/>
        <v>21.949583999999998</v>
      </c>
    </row>
    <row r="192" spans="2:11" x14ac:dyDescent="0.25">
      <c r="B192" s="78">
        <v>33</v>
      </c>
      <c r="C192" s="78" t="s">
        <v>55</v>
      </c>
      <c r="D192" s="99" t="s">
        <v>15</v>
      </c>
      <c r="E192" s="96">
        <v>1010.75</v>
      </c>
      <c r="F192" s="97">
        <v>6.04</v>
      </c>
      <c r="G192" s="97">
        <f t="shared" si="30"/>
        <v>3.02</v>
      </c>
      <c r="H192" s="81">
        <v>6</v>
      </c>
      <c r="I192" s="82">
        <f t="shared" si="31"/>
        <v>18.12</v>
      </c>
      <c r="J192" s="82">
        <f t="shared" si="32"/>
        <v>4.274508</v>
      </c>
      <c r="K192" s="82">
        <f t="shared" si="33"/>
        <v>22.394508000000002</v>
      </c>
    </row>
    <row r="193" spans="2:11" x14ac:dyDescent="0.25">
      <c r="B193" s="78">
        <v>34</v>
      </c>
      <c r="C193" s="78" t="s">
        <v>55</v>
      </c>
      <c r="D193" s="99" t="s">
        <v>15</v>
      </c>
      <c r="E193" s="96">
        <v>1030.5</v>
      </c>
      <c r="F193" s="97">
        <v>6.16</v>
      </c>
      <c r="G193" s="97">
        <f t="shared" si="30"/>
        <v>3.08</v>
      </c>
      <c r="H193" s="81">
        <v>6</v>
      </c>
      <c r="I193" s="82">
        <f t="shared" si="31"/>
        <v>18.48</v>
      </c>
      <c r="J193" s="82">
        <f t="shared" si="32"/>
        <v>4.359432</v>
      </c>
      <c r="K193" s="82">
        <f t="shared" si="33"/>
        <v>22.839432000000002</v>
      </c>
    </row>
    <row r="194" spans="2:11" x14ac:dyDescent="0.25">
      <c r="B194" s="78">
        <v>35</v>
      </c>
      <c r="C194" s="78" t="s">
        <v>55</v>
      </c>
      <c r="D194" s="99" t="s">
        <v>15</v>
      </c>
      <c r="E194" s="96">
        <v>991</v>
      </c>
      <c r="F194" s="97">
        <v>5.92</v>
      </c>
      <c r="G194" s="97">
        <f t="shared" si="30"/>
        <v>2.96</v>
      </c>
      <c r="H194" s="81">
        <v>6</v>
      </c>
      <c r="I194" s="82">
        <f t="shared" si="31"/>
        <v>17.759999999999998</v>
      </c>
      <c r="J194" s="82">
        <f t="shared" si="32"/>
        <v>4.1895839999999991</v>
      </c>
      <c r="K194" s="82">
        <f t="shared" si="33"/>
        <v>21.949583999999998</v>
      </c>
    </row>
    <row r="195" spans="2:11" x14ac:dyDescent="0.25">
      <c r="B195" s="78">
        <v>36</v>
      </c>
      <c r="C195" s="78" t="s">
        <v>55</v>
      </c>
      <c r="D195" s="99" t="s">
        <v>15</v>
      </c>
      <c r="E195" s="96">
        <v>1070</v>
      </c>
      <c r="F195" s="97">
        <v>6.39</v>
      </c>
      <c r="G195" s="97">
        <f t="shared" si="30"/>
        <v>3.1949999999999998</v>
      </c>
      <c r="H195" s="81">
        <v>6</v>
      </c>
      <c r="I195" s="82">
        <f t="shared" si="31"/>
        <v>19.169999999999998</v>
      </c>
      <c r="J195" s="82">
        <f t="shared" si="32"/>
        <v>4.5222029999999993</v>
      </c>
      <c r="K195" s="82">
        <f t="shared" si="33"/>
        <v>23.692202999999999</v>
      </c>
    </row>
    <row r="196" spans="2:11" x14ac:dyDescent="0.25">
      <c r="B196" s="78">
        <v>37</v>
      </c>
      <c r="C196" s="78" t="s">
        <v>55</v>
      </c>
      <c r="D196" s="99" t="s">
        <v>15</v>
      </c>
      <c r="E196" s="96">
        <v>1050.25</v>
      </c>
      <c r="F196" s="97">
        <v>6.27</v>
      </c>
      <c r="G196" s="97">
        <f>F196*50%</f>
        <v>3.1349999999999998</v>
      </c>
      <c r="H196" s="81">
        <v>6</v>
      </c>
      <c r="I196" s="82">
        <f t="shared" si="31"/>
        <v>18.809999999999999</v>
      </c>
      <c r="J196" s="82">
        <f t="shared" si="32"/>
        <v>4.4372789999999993</v>
      </c>
      <c r="K196" s="82">
        <f t="shared" si="33"/>
        <v>23.247278999999999</v>
      </c>
    </row>
    <row r="197" spans="2:11" x14ac:dyDescent="0.25">
      <c r="B197" s="78">
        <v>38</v>
      </c>
      <c r="C197" s="78" t="s">
        <v>55</v>
      </c>
      <c r="D197" s="99" t="s">
        <v>16</v>
      </c>
      <c r="E197" s="96">
        <v>912.05</v>
      </c>
      <c r="F197" s="97">
        <v>5.45</v>
      </c>
      <c r="G197" s="97">
        <f t="shared" si="30"/>
        <v>2.7250000000000001</v>
      </c>
      <c r="H197" s="81">
        <v>6</v>
      </c>
      <c r="I197" s="82">
        <f t="shared" si="31"/>
        <v>16.350000000000001</v>
      </c>
      <c r="J197" s="82">
        <f t="shared" si="32"/>
        <v>3.8569650000000002</v>
      </c>
      <c r="K197" s="82">
        <f t="shared" si="33"/>
        <v>20.206965</v>
      </c>
    </row>
    <row r="198" spans="2:11" x14ac:dyDescent="0.25">
      <c r="B198" s="78">
        <v>39</v>
      </c>
      <c r="C198" s="78" t="s">
        <v>55</v>
      </c>
      <c r="D198" s="99" t="s">
        <v>16</v>
      </c>
      <c r="E198" s="96">
        <v>837.85</v>
      </c>
      <c r="F198" s="97">
        <v>5</v>
      </c>
      <c r="G198" s="97">
        <f t="shared" si="30"/>
        <v>2.5</v>
      </c>
      <c r="H198" s="81">
        <v>6</v>
      </c>
      <c r="I198" s="82">
        <f t="shared" si="31"/>
        <v>15</v>
      </c>
      <c r="J198" s="82">
        <f t="shared" si="32"/>
        <v>3.5385</v>
      </c>
      <c r="K198" s="82">
        <f t="shared" si="33"/>
        <v>18.538499999999999</v>
      </c>
    </row>
    <row r="199" spans="2:11" x14ac:dyDescent="0.25">
      <c r="B199" s="78">
        <v>40</v>
      </c>
      <c r="C199" s="78" t="s">
        <v>55</v>
      </c>
      <c r="D199" s="99" t="s">
        <v>16</v>
      </c>
      <c r="E199" s="96">
        <v>912.05</v>
      </c>
      <c r="F199" s="97">
        <v>5.45</v>
      </c>
      <c r="G199" s="97">
        <f t="shared" si="30"/>
        <v>2.7250000000000001</v>
      </c>
      <c r="H199" s="81">
        <v>6</v>
      </c>
      <c r="I199" s="82">
        <f t="shared" si="31"/>
        <v>16.350000000000001</v>
      </c>
      <c r="J199" s="82">
        <f t="shared" si="32"/>
        <v>3.8569650000000002</v>
      </c>
      <c r="K199" s="82">
        <f t="shared" si="33"/>
        <v>20.206965</v>
      </c>
    </row>
    <row r="200" spans="2:11" x14ac:dyDescent="0.25">
      <c r="B200" s="78">
        <v>41</v>
      </c>
      <c r="C200" s="78" t="s">
        <v>55</v>
      </c>
      <c r="D200" s="99" t="s">
        <v>16</v>
      </c>
      <c r="E200" s="96">
        <v>949.15</v>
      </c>
      <c r="F200" s="97">
        <v>5.67</v>
      </c>
      <c r="G200" s="97">
        <f t="shared" si="30"/>
        <v>2.835</v>
      </c>
      <c r="H200" s="81">
        <v>6</v>
      </c>
      <c r="I200" s="82">
        <f t="shared" si="31"/>
        <v>17.009999999999998</v>
      </c>
      <c r="J200" s="82">
        <f t="shared" si="32"/>
        <v>4.0126589999999993</v>
      </c>
      <c r="K200" s="82">
        <f t="shared" si="33"/>
        <v>21.022658999999997</v>
      </c>
    </row>
    <row r="201" spans="2:11" x14ac:dyDescent="0.25">
      <c r="B201" s="78">
        <v>42</v>
      </c>
      <c r="C201" s="78" t="s">
        <v>55</v>
      </c>
      <c r="D201" s="99" t="s">
        <v>16</v>
      </c>
      <c r="E201" s="96">
        <v>819.3</v>
      </c>
      <c r="F201" s="97">
        <v>4.8899999999999997</v>
      </c>
      <c r="G201" s="97">
        <f t="shared" si="30"/>
        <v>2.4449999999999998</v>
      </c>
      <c r="H201" s="81">
        <v>6</v>
      </c>
      <c r="I201" s="82">
        <f t="shared" si="31"/>
        <v>14.669999999999998</v>
      </c>
      <c r="J201" s="82">
        <f t="shared" si="32"/>
        <v>3.4606529999999998</v>
      </c>
      <c r="K201" s="82">
        <f t="shared" si="33"/>
        <v>18.130652999999999</v>
      </c>
    </row>
    <row r="202" spans="2:11" x14ac:dyDescent="0.25">
      <c r="B202" s="78">
        <v>43</v>
      </c>
      <c r="C202" s="78" t="s">
        <v>55</v>
      </c>
      <c r="D202" s="99" t="s">
        <v>16</v>
      </c>
      <c r="E202" s="96">
        <v>819.3</v>
      </c>
      <c r="F202" s="97">
        <v>4.8899999999999997</v>
      </c>
      <c r="G202" s="97">
        <f t="shared" si="30"/>
        <v>2.4449999999999998</v>
      </c>
      <c r="H202" s="81">
        <v>6</v>
      </c>
      <c r="I202" s="82">
        <f t="shared" si="31"/>
        <v>14.669999999999998</v>
      </c>
      <c r="J202" s="82">
        <f t="shared" si="32"/>
        <v>3.4606529999999998</v>
      </c>
      <c r="K202" s="82">
        <f t="shared" si="33"/>
        <v>18.130652999999999</v>
      </c>
    </row>
    <row r="203" spans="2:11" x14ac:dyDescent="0.25">
      <c r="B203" s="78">
        <v>44</v>
      </c>
      <c r="C203" s="78" t="s">
        <v>55</v>
      </c>
      <c r="D203" s="99" t="s">
        <v>16</v>
      </c>
      <c r="E203" s="96">
        <v>837.85</v>
      </c>
      <c r="F203" s="97">
        <v>5</v>
      </c>
      <c r="G203" s="97">
        <f t="shared" si="30"/>
        <v>2.5</v>
      </c>
      <c r="H203" s="81">
        <v>6</v>
      </c>
      <c r="I203" s="82">
        <f t="shared" si="31"/>
        <v>15</v>
      </c>
      <c r="J203" s="82">
        <f t="shared" si="32"/>
        <v>3.5385</v>
      </c>
      <c r="K203" s="82">
        <f t="shared" si="33"/>
        <v>18.538499999999999</v>
      </c>
    </row>
    <row r="204" spans="2:11" x14ac:dyDescent="0.25">
      <c r="B204" s="78">
        <v>45</v>
      </c>
      <c r="C204" s="78" t="s">
        <v>55</v>
      </c>
      <c r="D204" s="99" t="s">
        <v>16</v>
      </c>
      <c r="E204" s="96">
        <v>930.6</v>
      </c>
      <c r="F204" s="97">
        <v>5.56</v>
      </c>
      <c r="G204" s="97">
        <f t="shared" si="30"/>
        <v>2.78</v>
      </c>
      <c r="H204" s="81">
        <v>6</v>
      </c>
      <c r="I204" s="82">
        <f t="shared" si="31"/>
        <v>16.68</v>
      </c>
      <c r="J204" s="82">
        <f t="shared" si="32"/>
        <v>3.934812</v>
      </c>
      <c r="K204" s="82">
        <f t="shared" si="33"/>
        <v>20.614812000000001</v>
      </c>
    </row>
    <row r="205" spans="2:11" x14ac:dyDescent="0.25">
      <c r="B205" s="78">
        <v>46</v>
      </c>
      <c r="C205" s="78" t="s">
        <v>55</v>
      </c>
      <c r="D205" s="99" t="s">
        <v>16</v>
      </c>
      <c r="E205" s="96">
        <v>930.6</v>
      </c>
      <c r="F205" s="97">
        <v>5.56</v>
      </c>
      <c r="G205" s="97">
        <f t="shared" si="30"/>
        <v>2.78</v>
      </c>
      <c r="H205" s="81">
        <v>6</v>
      </c>
      <c r="I205" s="82">
        <f t="shared" si="31"/>
        <v>16.68</v>
      </c>
      <c r="J205" s="82">
        <f t="shared" si="32"/>
        <v>3.934812</v>
      </c>
      <c r="K205" s="82">
        <f t="shared" si="33"/>
        <v>20.614812000000001</v>
      </c>
    </row>
    <row r="206" spans="2:11" x14ac:dyDescent="0.25">
      <c r="B206" s="78">
        <v>47</v>
      </c>
      <c r="C206" s="78" t="s">
        <v>55</v>
      </c>
      <c r="D206" s="99" t="s">
        <v>16</v>
      </c>
      <c r="E206" s="96">
        <v>912.05</v>
      </c>
      <c r="F206" s="97">
        <v>5.45</v>
      </c>
      <c r="G206" s="97">
        <f t="shared" si="30"/>
        <v>2.7250000000000001</v>
      </c>
      <c r="H206" s="81">
        <v>6</v>
      </c>
      <c r="I206" s="82">
        <f t="shared" si="31"/>
        <v>16.350000000000001</v>
      </c>
      <c r="J206" s="82">
        <f t="shared" si="32"/>
        <v>3.8569650000000002</v>
      </c>
      <c r="K206" s="82">
        <f t="shared" si="33"/>
        <v>20.206965</v>
      </c>
    </row>
    <row r="207" spans="2:11" x14ac:dyDescent="0.25">
      <c r="B207" s="78">
        <v>48</v>
      </c>
      <c r="C207" s="78" t="s">
        <v>55</v>
      </c>
      <c r="D207" s="99" t="s">
        <v>16</v>
      </c>
      <c r="E207" s="96">
        <v>893.5</v>
      </c>
      <c r="F207" s="97">
        <v>5.34</v>
      </c>
      <c r="G207" s="97">
        <f>F207*50%</f>
        <v>2.67</v>
      </c>
      <c r="H207" s="81">
        <v>6</v>
      </c>
      <c r="I207" s="82">
        <f t="shared" si="31"/>
        <v>16.02</v>
      </c>
      <c r="J207" s="82">
        <f t="shared" si="32"/>
        <v>3.779118</v>
      </c>
      <c r="K207" s="82">
        <f t="shared" si="33"/>
        <v>19.799118</v>
      </c>
    </row>
    <row r="208" spans="2:11" x14ac:dyDescent="0.25">
      <c r="B208" s="78">
        <v>49</v>
      </c>
      <c r="C208" s="78" t="s">
        <v>55</v>
      </c>
      <c r="D208" s="99" t="s">
        <v>16</v>
      </c>
      <c r="E208" s="96">
        <v>893.5</v>
      </c>
      <c r="F208" s="97">
        <v>5.34</v>
      </c>
      <c r="G208" s="97">
        <f t="shared" si="30"/>
        <v>2.67</v>
      </c>
      <c r="H208" s="81">
        <v>6</v>
      </c>
      <c r="I208" s="82">
        <f t="shared" si="31"/>
        <v>16.02</v>
      </c>
      <c r="J208" s="82">
        <f t="shared" si="32"/>
        <v>3.779118</v>
      </c>
      <c r="K208" s="82">
        <f t="shared" si="33"/>
        <v>19.799118</v>
      </c>
    </row>
    <row r="209" spans="2:11" x14ac:dyDescent="0.25">
      <c r="B209" s="78">
        <v>50</v>
      </c>
      <c r="C209" s="78" t="s">
        <v>55</v>
      </c>
      <c r="D209" s="99" t="s">
        <v>16</v>
      </c>
      <c r="E209" s="96">
        <v>837.85</v>
      </c>
      <c r="F209" s="97">
        <v>5</v>
      </c>
      <c r="G209" s="97">
        <f t="shared" si="30"/>
        <v>2.5</v>
      </c>
      <c r="H209" s="81">
        <v>6</v>
      </c>
      <c r="I209" s="82">
        <f t="shared" si="31"/>
        <v>15</v>
      </c>
      <c r="J209" s="82">
        <f t="shared" si="32"/>
        <v>3.5385</v>
      </c>
      <c r="K209" s="82">
        <f t="shared" si="33"/>
        <v>18.538499999999999</v>
      </c>
    </row>
    <row r="210" spans="2:11" x14ac:dyDescent="0.25">
      <c r="B210" s="78">
        <v>51</v>
      </c>
      <c r="C210" s="78" t="s">
        <v>55</v>
      </c>
      <c r="D210" s="99" t="s">
        <v>16</v>
      </c>
      <c r="E210" s="96">
        <v>912.05</v>
      </c>
      <c r="F210" s="97">
        <v>5.45</v>
      </c>
      <c r="G210" s="97">
        <f t="shared" si="30"/>
        <v>2.7250000000000001</v>
      </c>
      <c r="H210" s="81">
        <v>6</v>
      </c>
      <c r="I210" s="82">
        <f t="shared" si="31"/>
        <v>16.350000000000001</v>
      </c>
      <c r="J210" s="82">
        <f t="shared" si="32"/>
        <v>3.8569650000000002</v>
      </c>
      <c r="K210" s="82">
        <f t="shared" si="33"/>
        <v>20.206965</v>
      </c>
    </row>
    <row r="211" spans="2:11" x14ac:dyDescent="0.25">
      <c r="B211" s="78">
        <v>52</v>
      </c>
      <c r="C211" s="78" t="s">
        <v>55</v>
      </c>
      <c r="D211" s="99" t="s">
        <v>16</v>
      </c>
      <c r="E211" s="96">
        <v>912.05</v>
      </c>
      <c r="F211" s="97">
        <v>5.45</v>
      </c>
      <c r="G211" s="97">
        <f t="shared" si="30"/>
        <v>2.7250000000000001</v>
      </c>
      <c r="H211" s="81">
        <v>6</v>
      </c>
      <c r="I211" s="82">
        <f t="shared" si="31"/>
        <v>16.350000000000001</v>
      </c>
      <c r="J211" s="82">
        <f t="shared" si="32"/>
        <v>3.8569650000000002</v>
      </c>
      <c r="K211" s="82">
        <f t="shared" si="33"/>
        <v>20.206965</v>
      </c>
    </row>
    <row r="212" spans="2:11" x14ac:dyDescent="0.25">
      <c r="B212" s="78">
        <v>53</v>
      </c>
      <c r="C212" s="78" t="s">
        <v>55</v>
      </c>
      <c r="D212" s="99" t="s">
        <v>16</v>
      </c>
      <c r="E212" s="96">
        <v>819.3</v>
      </c>
      <c r="F212" s="97">
        <v>4.8899999999999997</v>
      </c>
      <c r="G212" s="97">
        <f t="shared" si="30"/>
        <v>2.4449999999999998</v>
      </c>
      <c r="H212" s="81">
        <v>6</v>
      </c>
      <c r="I212" s="82">
        <f t="shared" si="31"/>
        <v>14.669999999999998</v>
      </c>
      <c r="J212" s="82">
        <f t="shared" si="32"/>
        <v>3.4606529999999998</v>
      </c>
      <c r="K212" s="82">
        <f t="shared" si="33"/>
        <v>18.130652999999999</v>
      </c>
    </row>
    <row r="213" spans="2:11" x14ac:dyDescent="0.25">
      <c r="B213" s="78">
        <v>54</v>
      </c>
      <c r="C213" s="78" t="s">
        <v>55</v>
      </c>
      <c r="D213" s="99" t="s">
        <v>16</v>
      </c>
      <c r="E213" s="96">
        <v>837.85</v>
      </c>
      <c r="F213" s="97">
        <v>5</v>
      </c>
      <c r="G213" s="97">
        <f t="shared" si="30"/>
        <v>2.5</v>
      </c>
      <c r="H213" s="81">
        <v>1.5</v>
      </c>
      <c r="I213" s="82">
        <f t="shared" si="31"/>
        <v>3.75</v>
      </c>
      <c r="J213" s="82">
        <f t="shared" si="32"/>
        <v>0.88462499999999999</v>
      </c>
      <c r="K213" s="82">
        <f t="shared" si="33"/>
        <v>4.6346249999999998</v>
      </c>
    </row>
    <row r="214" spans="2:11" x14ac:dyDescent="0.25">
      <c r="B214" s="78">
        <v>55</v>
      </c>
      <c r="C214" s="78" t="s">
        <v>55</v>
      </c>
      <c r="D214" s="86" t="s">
        <v>16</v>
      </c>
      <c r="E214" s="96">
        <v>967.7</v>
      </c>
      <c r="F214" s="97">
        <v>5.78</v>
      </c>
      <c r="G214" s="97">
        <f t="shared" si="30"/>
        <v>2.89</v>
      </c>
      <c r="H214" s="81">
        <v>6</v>
      </c>
      <c r="I214" s="82">
        <f t="shared" si="31"/>
        <v>17.34</v>
      </c>
      <c r="J214" s="82">
        <f t="shared" si="32"/>
        <v>4.0905059999999995</v>
      </c>
      <c r="K214" s="82">
        <f t="shared" si="33"/>
        <v>21.430506000000001</v>
      </c>
    </row>
    <row r="215" spans="2:11" x14ac:dyDescent="0.25">
      <c r="B215" s="78">
        <v>56</v>
      </c>
      <c r="C215" s="78" t="s">
        <v>55</v>
      </c>
      <c r="D215" s="99" t="s">
        <v>20</v>
      </c>
      <c r="E215" s="96">
        <v>701.5</v>
      </c>
      <c r="F215" s="97">
        <v>4.1900000000000004</v>
      </c>
      <c r="G215" s="97">
        <f t="shared" si="30"/>
        <v>2.0950000000000002</v>
      </c>
      <c r="H215" s="81">
        <v>6</v>
      </c>
      <c r="I215" s="82">
        <f t="shared" si="31"/>
        <v>12.57</v>
      </c>
      <c r="J215" s="82">
        <f t="shared" si="32"/>
        <v>2.9652630000000002</v>
      </c>
      <c r="K215" s="82">
        <f t="shared" si="33"/>
        <v>15.535263</v>
      </c>
    </row>
    <row r="216" spans="2:11" x14ac:dyDescent="0.25">
      <c r="B216" s="78">
        <v>57</v>
      </c>
      <c r="C216" s="78" t="s">
        <v>55</v>
      </c>
      <c r="D216" s="99" t="s">
        <v>20</v>
      </c>
      <c r="E216" s="96">
        <v>755.25</v>
      </c>
      <c r="F216" s="97">
        <v>4.51</v>
      </c>
      <c r="G216" s="97">
        <f t="shared" si="30"/>
        <v>2.2549999999999999</v>
      </c>
      <c r="H216" s="81">
        <v>6</v>
      </c>
      <c r="I216" s="82">
        <f t="shared" si="31"/>
        <v>13.53</v>
      </c>
      <c r="J216" s="82">
        <f t="shared" si="32"/>
        <v>3.1917269999999998</v>
      </c>
      <c r="K216" s="82">
        <f t="shared" si="33"/>
        <v>16.721726999999998</v>
      </c>
    </row>
    <row r="217" spans="2:11" x14ac:dyDescent="0.25">
      <c r="B217" s="78">
        <v>58</v>
      </c>
      <c r="C217" s="78" t="s">
        <v>55</v>
      </c>
      <c r="D217" s="99" t="s">
        <v>20</v>
      </c>
      <c r="E217" s="96">
        <v>701.5</v>
      </c>
      <c r="F217" s="97">
        <v>4.1900000000000004</v>
      </c>
      <c r="G217" s="97">
        <f>F217*50%</f>
        <v>2.0950000000000002</v>
      </c>
      <c r="H217" s="81">
        <v>6</v>
      </c>
      <c r="I217" s="82">
        <f t="shared" si="31"/>
        <v>12.57</v>
      </c>
      <c r="J217" s="82">
        <f t="shared" si="32"/>
        <v>2.9652630000000002</v>
      </c>
      <c r="K217" s="82">
        <f t="shared" si="33"/>
        <v>15.535263</v>
      </c>
    </row>
    <row r="218" spans="2:11" x14ac:dyDescent="0.25">
      <c r="B218" s="78">
        <v>59</v>
      </c>
      <c r="C218" s="78" t="s">
        <v>55</v>
      </c>
      <c r="D218" s="99" t="s">
        <v>20</v>
      </c>
      <c r="E218" s="96">
        <v>701.5</v>
      </c>
      <c r="F218" s="97">
        <v>4.1900000000000004</v>
      </c>
      <c r="G218" s="97">
        <f t="shared" si="30"/>
        <v>2.0950000000000002</v>
      </c>
      <c r="H218" s="81">
        <v>6</v>
      </c>
      <c r="I218" s="82">
        <f t="shared" si="31"/>
        <v>12.57</v>
      </c>
      <c r="J218" s="82">
        <f t="shared" si="32"/>
        <v>2.9652630000000002</v>
      </c>
      <c r="K218" s="82">
        <f t="shared" si="33"/>
        <v>15.535263</v>
      </c>
    </row>
    <row r="219" spans="2:11" x14ac:dyDescent="0.25">
      <c r="B219" s="78">
        <v>60</v>
      </c>
      <c r="C219" s="78" t="s">
        <v>55</v>
      </c>
      <c r="D219" s="99" t="s">
        <v>20</v>
      </c>
      <c r="E219" s="96">
        <v>701.5</v>
      </c>
      <c r="F219" s="97">
        <v>4.1900000000000004</v>
      </c>
      <c r="G219" s="97">
        <f t="shared" si="30"/>
        <v>2.0950000000000002</v>
      </c>
      <c r="H219" s="81">
        <v>6</v>
      </c>
      <c r="I219" s="82">
        <f t="shared" si="31"/>
        <v>12.57</v>
      </c>
      <c r="J219" s="82">
        <f t="shared" si="32"/>
        <v>2.9652630000000002</v>
      </c>
      <c r="K219" s="82">
        <f t="shared" si="33"/>
        <v>15.535263</v>
      </c>
    </row>
    <row r="220" spans="2:11" x14ac:dyDescent="0.25">
      <c r="B220" s="78">
        <v>61</v>
      </c>
      <c r="C220" s="78" t="s">
        <v>55</v>
      </c>
      <c r="D220" s="99" t="s">
        <v>20</v>
      </c>
      <c r="E220" s="96">
        <v>787.5</v>
      </c>
      <c r="F220" s="97">
        <v>4.7</v>
      </c>
      <c r="G220" s="97">
        <f t="shared" si="30"/>
        <v>2.35</v>
      </c>
      <c r="H220" s="81">
        <v>1.5</v>
      </c>
      <c r="I220" s="82">
        <f t="shared" si="31"/>
        <v>3.5250000000000004</v>
      </c>
      <c r="J220" s="82">
        <f t="shared" si="32"/>
        <v>0.83154750000000011</v>
      </c>
      <c r="K220" s="82">
        <f t="shared" si="33"/>
        <v>4.3565475000000005</v>
      </c>
    </row>
    <row r="221" spans="2:11" x14ac:dyDescent="0.25">
      <c r="B221" s="78">
        <v>62</v>
      </c>
      <c r="C221" s="78" t="s">
        <v>54</v>
      </c>
      <c r="D221" s="99" t="s">
        <v>15</v>
      </c>
      <c r="E221" s="96">
        <v>1010.75</v>
      </c>
      <c r="F221" s="97">
        <v>6.0373320059731208</v>
      </c>
      <c r="G221" s="97">
        <f t="shared" si="30"/>
        <v>3.0186660029865604</v>
      </c>
      <c r="H221" s="81">
        <v>7</v>
      </c>
      <c r="I221" s="82">
        <f t="shared" si="31"/>
        <v>21.130662020905923</v>
      </c>
      <c r="J221" s="82">
        <f t="shared" si="32"/>
        <v>4.9847231707317077</v>
      </c>
      <c r="K221" s="82">
        <f t="shared" si="33"/>
        <v>26.115385191637632</v>
      </c>
    </row>
    <row r="222" spans="2:11" x14ac:dyDescent="0.25">
      <c r="B222" s="78">
        <v>63</v>
      </c>
      <c r="C222" s="78" t="s">
        <v>54</v>
      </c>
      <c r="D222" s="99" t="s">
        <v>15</v>
      </c>
      <c r="E222" s="96">
        <v>1010.75</v>
      </c>
      <c r="F222" s="97">
        <v>6.0373320059731208</v>
      </c>
      <c r="G222" s="97">
        <f t="shared" si="30"/>
        <v>3.0186660029865604</v>
      </c>
      <c r="H222" s="81">
        <v>6.5</v>
      </c>
      <c r="I222" s="82">
        <f t="shared" si="31"/>
        <v>19.621329019412642</v>
      </c>
      <c r="J222" s="82">
        <f t="shared" si="32"/>
        <v>4.628671515679442</v>
      </c>
      <c r="K222" s="82">
        <f t="shared" si="33"/>
        <v>24.250000535092084</v>
      </c>
    </row>
    <row r="223" spans="2:11" x14ac:dyDescent="0.25">
      <c r="B223" s="78">
        <v>64</v>
      </c>
      <c r="C223" s="78" t="s">
        <v>54</v>
      </c>
      <c r="D223" s="99" t="s">
        <v>15</v>
      </c>
      <c r="E223" s="96">
        <v>951.5</v>
      </c>
      <c r="F223" s="97">
        <v>5.6834245893479345</v>
      </c>
      <c r="G223" s="97">
        <f t="shared" si="30"/>
        <v>2.8417122946739672</v>
      </c>
      <c r="H223" s="81">
        <v>6.5</v>
      </c>
      <c r="I223" s="82">
        <f t="shared" si="31"/>
        <v>18.471129915380786</v>
      </c>
      <c r="J223" s="82">
        <f t="shared" si="32"/>
        <v>4.3573395470383272</v>
      </c>
      <c r="K223" s="82">
        <f t="shared" si="33"/>
        <v>22.828469462419115</v>
      </c>
    </row>
    <row r="224" spans="2:11" x14ac:dyDescent="0.25">
      <c r="B224" s="78">
        <v>65</v>
      </c>
      <c r="C224" s="78" t="s">
        <v>54</v>
      </c>
      <c r="D224" s="99" t="s">
        <v>15</v>
      </c>
      <c r="E224" s="96">
        <v>1050.25</v>
      </c>
      <c r="F224" s="97">
        <v>6.273270283723245</v>
      </c>
      <c r="G224" s="97">
        <f t="shared" si="30"/>
        <v>3.1366351418616225</v>
      </c>
      <c r="H224" s="81">
        <v>7</v>
      </c>
      <c r="I224" s="82">
        <f t="shared" si="31"/>
        <v>21.956445993031359</v>
      </c>
      <c r="J224" s="82">
        <f t="shared" si="32"/>
        <v>5.1795256097560971</v>
      </c>
      <c r="K224" s="82">
        <f t="shared" si="33"/>
        <v>27.135971602787457</v>
      </c>
    </row>
    <row r="225" spans="2:11" x14ac:dyDescent="0.25">
      <c r="B225" s="78">
        <v>66</v>
      </c>
      <c r="C225" s="78" t="s">
        <v>54</v>
      </c>
      <c r="D225" s="99" t="s">
        <v>15</v>
      </c>
      <c r="E225" s="96">
        <v>1030.5</v>
      </c>
      <c r="F225" s="97">
        <v>6.1553011448481829</v>
      </c>
      <c r="G225" s="97">
        <f t="shared" ref="G225:G232" si="34">F225*50%</f>
        <v>3.0776505724240915</v>
      </c>
      <c r="H225" s="81">
        <v>7</v>
      </c>
      <c r="I225" s="82">
        <f t="shared" ref="I225:I288" si="35">G225*H225</f>
        <v>21.543554006968641</v>
      </c>
      <c r="J225" s="82">
        <f t="shared" ref="J225:J288" si="36">I225*23.59%</f>
        <v>5.0821243902439024</v>
      </c>
      <c r="K225" s="82">
        <f t="shared" ref="K225:K288" si="37">I225+J225</f>
        <v>26.625678397212543</v>
      </c>
    </row>
    <row r="226" spans="2:11" x14ac:dyDescent="0.25">
      <c r="B226" s="78">
        <v>67</v>
      </c>
      <c r="C226" s="78" t="s">
        <v>54</v>
      </c>
      <c r="D226" s="99" t="s">
        <v>12</v>
      </c>
      <c r="E226" s="96">
        <v>874.95</v>
      </c>
      <c r="F226" s="97">
        <v>5.2261821801891495</v>
      </c>
      <c r="G226" s="97">
        <f t="shared" si="34"/>
        <v>2.6130910900945747</v>
      </c>
      <c r="H226" s="81">
        <v>6.5</v>
      </c>
      <c r="I226" s="82">
        <f t="shared" si="35"/>
        <v>16.985092085614735</v>
      </c>
      <c r="J226" s="82">
        <f t="shared" si="36"/>
        <v>4.0067832229965159</v>
      </c>
      <c r="K226" s="82">
        <f t="shared" si="37"/>
        <v>20.991875308611249</v>
      </c>
    </row>
    <row r="227" spans="2:11" x14ac:dyDescent="0.25">
      <c r="B227" s="78">
        <v>68</v>
      </c>
      <c r="C227" s="78" t="s">
        <v>54</v>
      </c>
      <c r="D227" s="99" t="s">
        <v>12</v>
      </c>
      <c r="E227" s="96">
        <v>856.4</v>
      </c>
      <c r="F227" s="97">
        <v>5.1153807864609258</v>
      </c>
      <c r="G227" s="97">
        <f t="shared" si="34"/>
        <v>2.5576903932304629</v>
      </c>
      <c r="H227" s="81">
        <v>7</v>
      </c>
      <c r="I227" s="82">
        <f t="shared" si="35"/>
        <v>17.903832752613241</v>
      </c>
      <c r="J227" s="82">
        <f t="shared" si="36"/>
        <v>4.2235141463414632</v>
      </c>
      <c r="K227" s="82">
        <f t="shared" si="37"/>
        <v>22.127346898954706</v>
      </c>
    </row>
    <row r="228" spans="2:11" x14ac:dyDescent="0.25">
      <c r="B228" s="78">
        <v>69</v>
      </c>
      <c r="C228" s="78" t="s">
        <v>54</v>
      </c>
      <c r="D228" s="99" t="s">
        <v>12</v>
      </c>
      <c r="E228" s="96">
        <v>912.05</v>
      </c>
      <c r="F228" s="97">
        <v>5.4477849676455943</v>
      </c>
      <c r="G228" s="97">
        <f t="shared" si="34"/>
        <v>2.7238924838227971</v>
      </c>
      <c r="H228" s="81">
        <v>7</v>
      </c>
      <c r="I228" s="82">
        <f t="shared" si="35"/>
        <v>19.067247386759579</v>
      </c>
      <c r="J228" s="82">
        <f t="shared" si="36"/>
        <v>4.4979636585365848</v>
      </c>
      <c r="K228" s="82">
        <f t="shared" si="37"/>
        <v>23.565211045296163</v>
      </c>
    </row>
    <row r="229" spans="2:11" x14ac:dyDescent="0.25">
      <c r="B229" s="78">
        <v>70</v>
      </c>
      <c r="C229" s="78" t="s">
        <v>54</v>
      </c>
      <c r="D229" s="99" t="s">
        <v>12</v>
      </c>
      <c r="E229" s="96">
        <v>837.85</v>
      </c>
      <c r="F229" s="97">
        <v>5.0045793927327029</v>
      </c>
      <c r="G229" s="97">
        <f t="shared" si="34"/>
        <v>2.5022896963663515</v>
      </c>
      <c r="H229" s="81">
        <v>9</v>
      </c>
      <c r="I229" s="82">
        <f t="shared" si="35"/>
        <v>22.520607267297162</v>
      </c>
      <c r="J229" s="82">
        <f t="shared" si="36"/>
        <v>5.3126112543554003</v>
      </c>
      <c r="K229" s="82">
        <f t="shared" si="37"/>
        <v>27.833218521652562</v>
      </c>
    </row>
    <row r="230" spans="2:11" x14ac:dyDescent="0.25">
      <c r="B230" s="78">
        <v>71</v>
      </c>
      <c r="C230" s="78" t="s">
        <v>54</v>
      </c>
      <c r="D230" s="99" t="s">
        <v>20</v>
      </c>
      <c r="E230" s="96">
        <v>701.5</v>
      </c>
      <c r="F230" s="97">
        <v>4.190144350423096</v>
      </c>
      <c r="G230" s="97">
        <f t="shared" si="34"/>
        <v>2.095072175211548</v>
      </c>
      <c r="H230" s="81">
        <v>9</v>
      </c>
      <c r="I230" s="82">
        <f t="shared" si="35"/>
        <v>18.855649576903932</v>
      </c>
      <c r="J230" s="82">
        <f t="shared" si="36"/>
        <v>4.4480477351916372</v>
      </c>
      <c r="K230" s="82">
        <f t="shared" si="37"/>
        <v>23.303697312095569</v>
      </c>
    </row>
    <row r="231" spans="2:11" x14ac:dyDescent="0.25">
      <c r="B231" s="78">
        <v>72</v>
      </c>
      <c r="C231" s="78" t="s">
        <v>54</v>
      </c>
      <c r="D231" s="99" t="s">
        <v>20</v>
      </c>
      <c r="E231" s="96">
        <v>701.5</v>
      </c>
      <c r="F231" s="97">
        <v>4.190144350423096</v>
      </c>
      <c r="G231" s="97">
        <f t="shared" si="34"/>
        <v>2.095072175211548</v>
      </c>
      <c r="H231" s="81">
        <v>13.5</v>
      </c>
      <c r="I231" s="82">
        <f t="shared" si="35"/>
        <v>28.283474365355897</v>
      </c>
      <c r="J231" s="82">
        <f t="shared" si="36"/>
        <v>6.6720716027874563</v>
      </c>
      <c r="K231" s="82">
        <f t="shared" si="37"/>
        <v>34.955545968143355</v>
      </c>
    </row>
    <row r="232" spans="2:11" x14ac:dyDescent="0.25">
      <c r="B232" s="78">
        <v>73</v>
      </c>
      <c r="C232" s="78" t="s">
        <v>54</v>
      </c>
      <c r="D232" s="99" t="s">
        <v>12</v>
      </c>
      <c r="E232" s="96">
        <v>837.85</v>
      </c>
      <c r="F232" s="97">
        <v>5.0045793927327029</v>
      </c>
      <c r="G232" s="97">
        <f t="shared" si="34"/>
        <v>2.5022896963663515</v>
      </c>
      <c r="H232" s="81">
        <v>13.5</v>
      </c>
      <c r="I232" s="82">
        <f t="shared" si="35"/>
        <v>33.780910900945742</v>
      </c>
      <c r="J232" s="82">
        <f t="shared" si="36"/>
        <v>7.9689168815331</v>
      </c>
      <c r="K232" s="82">
        <f t="shared" si="37"/>
        <v>41.749827782478839</v>
      </c>
    </row>
    <row r="233" spans="2:11" x14ac:dyDescent="0.25">
      <c r="B233" s="78">
        <v>74</v>
      </c>
      <c r="C233" s="78" t="s">
        <v>54</v>
      </c>
      <c r="D233" s="99" t="s">
        <v>12</v>
      </c>
      <c r="E233" s="96">
        <v>912.05</v>
      </c>
      <c r="F233" s="97">
        <v>5.4477849676455943</v>
      </c>
      <c r="G233" s="97">
        <f>F233*50%</f>
        <v>2.7238924838227971</v>
      </c>
      <c r="H233" s="81">
        <v>13.5</v>
      </c>
      <c r="I233" s="82">
        <f t="shared" si="35"/>
        <v>36.772548531607761</v>
      </c>
      <c r="J233" s="82">
        <f t="shared" si="36"/>
        <v>8.6746441986062699</v>
      </c>
      <c r="K233" s="82">
        <f t="shared" si="37"/>
        <v>45.447192730214027</v>
      </c>
    </row>
    <row r="234" spans="2:11" x14ac:dyDescent="0.25">
      <c r="B234" s="78">
        <v>75</v>
      </c>
      <c r="C234" s="78" t="s">
        <v>54</v>
      </c>
      <c r="D234" s="99" t="s">
        <v>12</v>
      </c>
      <c r="E234" s="96">
        <v>800.75</v>
      </c>
      <c r="F234" s="97">
        <v>4.7829766052762572</v>
      </c>
      <c r="G234" s="97">
        <f t="shared" ref="G234:G247" si="38">F234*50%</f>
        <v>2.3914883026381286</v>
      </c>
      <c r="H234" s="81">
        <v>6.5</v>
      </c>
      <c r="I234" s="82">
        <f t="shared" si="35"/>
        <v>15.544673967147837</v>
      </c>
      <c r="J234" s="82">
        <f t="shared" si="36"/>
        <v>3.6669885888501748</v>
      </c>
      <c r="K234" s="82">
        <f t="shared" si="37"/>
        <v>19.211662555998011</v>
      </c>
    </row>
    <row r="235" spans="2:11" x14ac:dyDescent="0.25">
      <c r="B235" s="78">
        <v>76</v>
      </c>
      <c r="C235" s="78" t="s">
        <v>54</v>
      </c>
      <c r="D235" s="99" t="s">
        <v>12</v>
      </c>
      <c r="E235" s="96">
        <v>971.25</v>
      </c>
      <c r="F235" s="97">
        <v>5.8013937282229966</v>
      </c>
      <c r="G235" s="97">
        <f t="shared" si="38"/>
        <v>2.9006968641114983</v>
      </c>
      <c r="H235" s="81">
        <v>7</v>
      </c>
      <c r="I235" s="82">
        <f t="shared" si="35"/>
        <v>20.304878048780488</v>
      </c>
      <c r="J235" s="82">
        <f t="shared" si="36"/>
        <v>4.7899207317073174</v>
      </c>
      <c r="K235" s="82">
        <f t="shared" si="37"/>
        <v>25.094798780487807</v>
      </c>
    </row>
    <row r="236" spans="2:11" x14ac:dyDescent="0.25">
      <c r="B236" s="78">
        <v>77</v>
      </c>
      <c r="C236" s="78" t="s">
        <v>54</v>
      </c>
      <c r="D236" s="99" t="s">
        <v>12</v>
      </c>
      <c r="E236" s="96">
        <v>930.6</v>
      </c>
      <c r="F236" s="97">
        <v>5.558586361373818</v>
      </c>
      <c r="G236" s="97">
        <f t="shared" si="38"/>
        <v>2.779293180686909</v>
      </c>
      <c r="H236" s="81">
        <v>7</v>
      </c>
      <c r="I236" s="82">
        <f t="shared" si="35"/>
        <v>19.455052264808362</v>
      </c>
      <c r="J236" s="82">
        <f t="shared" si="36"/>
        <v>4.5894468292682928</v>
      </c>
      <c r="K236" s="82">
        <f t="shared" si="37"/>
        <v>24.044499094076656</v>
      </c>
    </row>
    <row r="237" spans="2:11" x14ac:dyDescent="0.25">
      <c r="B237" s="78">
        <v>78</v>
      </c>
      <c r="C237" s="78" t="s">
        <v>54</v>
      </c>
      <c r="D237" s="99" t="s">
        <v>15</v>
      </c>
      <c r="E237" s="96">
        <v>971.25</v>
      </c>
      <c r="F237" s="97">
        <v>5.8013937282229966</v>
      </c>
      <c r="G237" s="97">
        <f t="shared" si="38"/>
        <v>2.9006968641114983</v>
      </c>
      <c r="H237" s="81">
        <v>6.5</v>
      </c>
      <c r="I237" s="82">
        <f t="shared" si="35"/>
        <v>18.85452961672474</v>
      </c>
      <c r="J237" s="82">
        <f t="shared" si="36"/>
        <v>4.4477835365853657</v>
      </c>
      <c r="K237" s="82">
        <f t="shared" si="37"/>
        <v>23.302313153310106</v>
      </c>
    </row>
    <row r="238" spans="2:11" x14ac:dyDescent="0.25">
      <c r="B238" s="78">
        <v>79</v>
      </c>
      <c r="C238" s="78" t="s">
        <v>54</v>
      </c>
      <c r="D238" s="99" t="s">
        <v>12</v>
      </c>
      <c r="E238" s="96">
        <v>986.25</v>
      </c>
      <c r="F238" s="97">
        <v>5.8909905425584865</v>
      </c>
      <c r="G238" s="97">
        <f t="shared" si="38"/>
        <v>2.9454952712792433</v>
      </c>
      <c r="H238" s="81">
        <v>6.5</v>
      </c>
      <c r="I238" s="82">
        <f t="shared" si="35"/>
        <v>19.14571926331508</v>
      </c>
      <c r="J238" s="82">
        <f t="shared" si="36"/>
        <v>4.5164751742160272</v>
      </c>
      <c r="K238" s="82">
        <f t="shared" si="37"/>
        <v>23.662194437531106</v>
      </c>
    </row>
    <row r="239" spans="2:11" x14ac:dyDescent="0.25">
      <c r="B239" s="78">
        <v>80</v>
      </c>
      <c r="C239" s="78" t="s">
        <v>54</v>
      </c>
      <c r="D239" s="99" t="s">
        <v>12</v>
      </c>
      <c r="E239" s="96">
        <v>967.7</v>
      </c>
      <c r="F239" s="97">
        <v>5.7801891488302646</v>
      </c>
      <c r="G239" s="97">
        <f t="shared" si="38"/>
        <v>2.8900945744151323</v>
      </c>
      <c r="H239" s="81">
        <v>14</v>
      </c>
      <c r="I239" s="82">
        <f t="shared" si="35"/>
        <v>40.461324041811849</v>
      </c>
      <c r="J239" s="82">
        <f t="shared" si="36"/>
        <v>9.5448263414634145</v>
      </c>
      <c r="K239" s="82">
        <f t="shared" si="37"/>
        <v>50.006150383275262</v>
      </c>
    </row>
    <row r="240" spans="2:11" x14ac:dyDescent="0.25">
      <c r="B240" s="78">
        <v>81</v>
      </c>
      <c r="C240" s="78" t="s">
        <v>54</v>
      </c>
      <c r="D240" s="99" t="s">
        <v>20</v>
      </c>
      <c r="E240" s="96">
        <v>701.5</v>
      </c>
      <c r="F240" s="97">
        <v>4.190144350423096</v>
      </c>
      <c r="G240" s="97">
        <f t="shared" si="38"/>
        <v>2.095072175211548</v>
      </c>
      <c r="H240" s="81">
        <v>14</v>
      </c>
      <c r="I240" s="82">
        <f t="shared" si="35"/>
        <v>29.331010452961671</v>
      </c>
      <c r="J240" s="82">
        <f t="shared" si="36"/>
        <v>6.9191853658536582</v>
      </c>
      <c r="K240" s="82">
        <f t="shared" si="37"/>
        <v>36.250195818815328</v>
      </c>
    </row>
    <row r="241" spans="2:11" x14ac:dyDescent="0.25">
      <c r="B241" s="78">
        <v>82</v>
      </c>
      <c r="C241" s="78" t="s">
        <v>54</v>
      </c>
      <c r="D241" s="99" t="s">
        <v>12</v>
      </c>
      <c r="E241" s="96">
        <v>837.85</v>
      </c>
      <c r="F241" s="97">
        <v>5.0045793927327029</v>
      </c>
      <c r="G241" s="97">
        <f t="shared" si="38"/>
        <v>2.5022896963663515</v>
      </c>
      <c r="H241" s="81">
        <v>6.5</v>
      </c>
      <c r="I241" s="82">
        <f t="shared" si="35"/>
        <v>16.264883026381284</v>
      </c>
      <c r="J241" s="82">
        <f t="shared" si="36"/>
        <v>3.8368859059233449</v>
      </c>
      <c r="K241" s="82">
        <f t="shared" si="37"/>
        <v>20.10176893230463</v>
      </c>
    </row>
    <row r="242" spans="2:11" x14ac:dyDescent="0.25">
      <c r="B242" s="78">
        <v>83</v>
      </c>
      <c r="C242" s="78" t="s">
        <v>54</v>
      </c>
      <c r="D242" s="99" t="s">
        <v>12</v>
      </c>
      <c r="E242" s="96">
        <v>856.4</v>
      </c>
      <c r="F242" s="97">
        <v>5.1153807864609258</v>
      </c>
      <c r="G242" s="97">
        <f t="shared" si="38"/>
        <v>2.5576903932304629</v>
      </c>
      <c r="H242" s="81">
        <v>6.5</v>
      </c>
      <c r="I242" s="82">
        <f t="shared" si="35"/>
        <v>16.624987555998008</v>
      </c>
      <c r="J242" s="82">
        <f t="shared" si="36"/>
        <v>3.92183456445993</v>
      </c>
      <c r="K242" s="82">
        <f t="shared" si="37"/>
        <v>20.546822120457939</v>
      </c>
    </row>
    <row r="243" spans="2:11" x14ac:dyDescent="0.25">
      <c r="B243" s="78">
        <v>84</v>
      </c>
      <c r="C243" s="78" t="s">
        <v>54</v>
      </c>
      <c r="D243" s="99" t="s">
        <v>12</v>
      </c>
      <c r="E243" s="96">
        <v>837.65</v>
      </c>
      <c r="F243" s="97">
        <v>5.0033847685415624</v>
      </c>
      <c r="G243" s="97">
        <f t="shared" si="38"/>
        <v>2.5016923842707812</v>
      </c>
      <c r="H243" s="81">
        <v>6.5</v>
      </c>
      <c r="I243" s="82">
        <f t="shared" si="35"/>
        <v>16.261000497760079</v>
      </c>
      <c r="J243" s="82">
        <f t="shared" si="36"/>
        <v>3.8359700174216029</v>
      </c>
      <c r="K243" s="82">
        <f t="shared" si="37"/>
        <v>20.096970515181681</v>
      </c>
    </row>
    <row r="244" spans="2:11" x14ac:dyDescent="0.25">
      <c r="B244" s="78">
        <v>85</v>
      </c>
      <c r="C244" s="78" t="s">
        <v>54</v>
      </c>
      <c r="D244" s="99" t="s">
        <v>12</v>
      </c>
      <c r="E244" s="96">
        <v>874.95</v>
      </c>
      <c r="F244" s="97">
        <v>5.2261821801891495</v>
      </c>
      <c r="G244" s="97">
        <f t="shared" si="38"/>
        <v>2.6130910900945747</v>
      </c>
      <c r="H244" s="81">
        <v>6.5</v>
      </c>
      <c r="I244" s="82">
        <f t="shared" si="35"/>
        <v>16.985092085614735</v>
      </c>
      <c r="J244" s="82">
        <f t="shared" si="36"/>
        <v>4.0067832229965159</v>
      </c>
      <c r="K244" s="82">
        <f t="shared" si="37"/>
        <v>20.991875308611249</v>
      </c>
    </row>
    <row r="245" spans="2:11" x14ac:dyDescent="0.25">
      <c r="B245" s="78">
        <v>86</v>
      </c>
      <c r="C245" s="78" t="s">
        <v>54</v>
      </c>
      <c r="D245" s="99" t="s">
        <v>12</v>
      </c>
      <c r="E245" s="96">
        <v>893.5</v>
      </c>
      <c r="F245" s="97">
        <v>5.3369835739173714</v>
      </c>
      <c r="G245" s="97">
        <f t="shared" si="38"/>
        <v>2.6684917869586857</v>
      </c>
      <c r="H245" s="81">
        <v>6.5</v>
      </c>
      <c r="I245" s="82">
        <f t="shared" si="35"/>
        <v>17.345196615231458</v>
      </c>
      <c r="J245" s="82">
        <f t="shared" si="36"/>
        <v>4.091731881533101</v>
      </c>
      <c r="K245" s="82">
        <f t="shared" si="37"/>
        <v>21.436928496764558</v>
      </c>
    </row>
    <row r="246" spans="2:11" x14ac:dyDescent="0.25">
      <c r="B246" s="78">
        <v>87</v>
      </c>
      <c r="C246" s="78" t="s">
        <v>54</v>
      </c>
      <c r="D246" s="99" t="s">
        <v>12</v>
      </c>
      <c r="E246" s="96">
        <v>893.5</v>
      </c>
      <c r="F246" s="97">
        <v>5.3369835739173714</v>
      </c>
      <c r="G246" s="97">
        <f t="shared" si="38"/>
        <v>2.6684917869586857</v>
      </c>
      <c r="H246" s="81">
        <v>6.5</v>
      </c>
      <c r="I246" s="82">
        <f t="shared" si="35"/>
        <v>17.345196615231458</v>
      </c>
      <c r="J246" s="82">
        <f t="shared" si="36"/>
        <v>4.091731881533101</v>
      </c>
      <c r="K246" s="82">
        <f t="shared" si="37"/>
        <v>21.436928496764558</v>
      </c>
    </row>
    <row r="247" spans="2:11" x14ac:dyDescent="0.25">
      <c r="B247" s="78">
        <v>88</v>
      </c>
      <c r="C247" s="78" t="s">
        <v>54</v>
      </c>
      <c r="D247" s="99" t="s">
        <v>20</v>
      </c>
      <c r="E247" s="96">
        <v>701.5</v>
      </c>
      <c r="F247" s="97">
        <v>4.190144350423096</v>
      </c>
      <c r="G247" s="97">
        <f t="shared" si="38"/>
        <v>2.095072175211548</v>
      </c>
      <c r="H247" s="81">
        <v>6.5</v>
      </c>
      <c r="I247" s="82">
        <f t="shared" si="35"/>
        <v>13.617969138875061</v>
      </c>
      <c r="J247" s="82">
        <f t="shared" si="36"/>
        <v>3.2124789198606267</v>
      </c>
      <c r="K247" s="82">
        <f t="shared" si="37"/>
        <v>16.830448058735687</v>
      </c>
    </row>
    <row r="248" spans="2:11" x14ac:dyDescent="0.25">
      <c r="B248" s="78">
        <v>89</v>
      </c>
      <c r="C248" s="78" t="s">
        <v>54</v>
      </c>
      <c r="D248" s="99" t="s">
        <v>12</v>
      </c>
      <c r="E248" s="96">
        <v>949.15</v>
      </c>
      <c r="F248" s="97">
        <v>5.6693877551020408</v>
      </c>
      <c r="G248" s="97">
        <f>F248*50%</f>
        <v>2.8346938775510204</v>
      </c>
      <c r="H248" s="81">
        <v>7</v>
      </c>
      <c r="I248" s="82">
        <f t="shared" si="35"/>
        <v>19.842857142857142</v>
      </c>
      <c r="J248" s="82">
        <f t="shared" si="36"/>
        <v>4.68093</v>
      </c>
      <c r="K248" s="82">
        <f t="shared" si="37"/>
        <v>24.523787142857142</v>
      </c>
    </row>
    <row r="249" spans="2:11" x14ac:dyDescent="0.25">
      <c r="B249" s="78">
        <v>90</v>
      </c>
      <c r="C249" s="78" t="s">
        <v>54</v>
      </c>
      <c r="D249" s="99" t="s">
        <v>12</v>
      </c>
      <c r="E249" s="96">
        <v>819.3</v>
      </c>
      <c r="F249" s="97">
        <v>4.8937779990044792</v>
      </c>
      <c r="G249" s="97">
        <f t="shared" ref="G249:G266" si="39">F249*50%</f>
        <v>2.4468889995022396</v>
      </c>
      <c r="H249" s="81">
        <v>7</v>
      </c>
      <c r="I249" s="82">
        <f t="shared" si="35"/>
        <v>17.128222996515678</v>
      </c>
      <c r="J249" s="82">
        <f t="shared" si="36"/>
        <v>4.0405478048780488</v>
      </c>
      <c r="K249" s="82">
        <f t="shared" si="37"/>
        <v>21.168770801393727</v>
      </c>
    </row>
    <row r="250" spans="2:11" x14ac:dyDescent="0.25">
      <c r="B250" s="78">
        <v>91</v>
      </c>
      <c r="C250" s="78" t="s">
        <v>54</v>
      </c>
      <c r="D250" s="99" t="s">
        <v>12</v>
      </c>
      <c r="E250" s="96">
        <v>874.95</v>
      </c>
      <c r="F250" s="97">
        <v>5.2261821801891495</v>
      </c>
      <c r="G250" s="97">
        <f t="shared" si="39"/>
        <v>2.6130910900945747</v>
      </c>
      <c r="H250" s="81">
        <v>7</v>
      </c>
      <c r="I250" s="82">
        <f t="shared" si="35"/>
        <v>18.291637630662024</v>
      </c>
      <c r="J250" s="82">
        <f t="shared" si="36"/>
        <v>4.3149973170731712</v>
      </c>
      <c r="K250" s="82">
        <f t="shared" si="37"/>
        <v>22.606634947735195</v>
      </c>
    </row>
    <row r="251" spans="2:11" x14ac:dyDescent="0.25">
      <c r="B251" s="78">
        <v>92</v>
      </c>
      <c r="C251" s="78" t="s">
        <v>54</v>
      </c>
      <c r="D251" s="99" t="s">
        <v>12</v>
      </c>
      <c r="E251" s="96">
        <v>967.7</v>
      </c>
      <c r="F251" s="97">
        <v>5.7801891488302646</v>
      </c>
      <c r="G251" s="97">
        <f t="shared" si="39"/>
        <v>2.8900945744151323</v>
      </c>
      <c r="H251" s="81">
        <v>7</v>
      </c>
      <c r="I251" s="82">
        <f t="shared" si="35"/>
        <v>20.230662020905925</v>
      </c>
      <c r="J251" s="82">
        <f t="shared" si="36"/>
        <v>4.7724131707317072</v>
      </c>
      <c r="K251" s="82">
        <f t="shared" si="37"/>
        <v>25.003075191637631</v>
      </c>
    </row>
    <row r="252" spans="2:11" x14ac:dyDescent="0.25">
      <c r="B252" s="78">
        <v>93</v>
      </c>
      <c r="C252" s="78" t="s">
        <v>54</v>
      </c>
      <c r="D252" s="99" t="s">
        <v>12</v>
      </c>
      <c r="E252" s="96">
        <v>986.25</v>
      </c>
      <c r="F252" s="97">
        <v>5.8909905425584865</v>
      </c>
      <c r="G252" s="97">
        <f t="shared" si="39"/>
        <v>2.9454952712792433</v>
      </c>
      <c r="H252" s="81">
        <v>6.5</v>
      </c>
      <c r="I252" s="82">
        <f t="shared" si="35"/>
        <v>19.14571926331508</v>
      </c>
      <c r="J252" s="82">
        <f t="shared" si="36"/>
        <v>4.5164751742160272</v>
      </c>
      <c r="K252" s="82">
        <f t="shared" si="37"/>
        <v>23.662194437531106</v>
      </c>
    </row>
    <row r="253" spans="2:11" x14ac:dyDescent="0.25">
      <c r="B253" s="78">
        <v>94</v>
      </c>
      <c r="C253" s="78" t="s">
        <v>54</v>
      </c>
      <c r="D253" s="99" t="s">
        <v>20</v>
      </c>
      <c r="E253" s="96">
        <v>701.5</v>
      </c>
      <c r="F253" s="97">
        <v>4.190144350423096</v>
      </c>
      <c r="G253" s="97">
        <f t="shared" si="39"/>
        <v>2.095072175211548</v>
      </c>
      <c r="H253" s="81">
        <v>6.5</v>
      </c>
      <c r="I253" s="82">
        <f t="shared" si="35"/>
        <v>13.617969138875061</v>
      </c>
      <c r="J253" s="82">
        <f t="shared" si="36"/>
        <v>3.2124789198606267</v>
      </c>
      <c r="K253" s="82">
        <f t="shared" si="37"/>
        <v>16.830448058735687</v>
      </c>
    </row>
    <row r="254" spans="2:11" x14ac:dyDescent="0.25">
      <c r="B254" s="78">
        <v>95</v>
      </c>
      <c r="C254" s="78" t="s">
        <v>54</v>
      </c>
      <c r="D254" s="99" t="s">
        <v>15</v>
      </c>
      <c r="E254" s="96">
        <v>1089.75</v>
      </c>
      <c r="F254" s="97">
        <v>6.5092085614733701</v>
      </c>
      <c r="G254" s="97">
        <f t="shared" si="39"/>
        <v>3.2546042807366851</v>
      </c>
      <c r="H254" s="81">
        <v>13</v>
      </c>
      <c r="I254" s="82">
        <f t="shared" si="35"/>
        <v>42.309855649576903</v>
      </c>
      <c r="J254" s="82">
        <f t="shared" si="36"/>
        <v>9.9808949477351909</v>
      </c>
      <c r="K254" s="82">
        <f t="shared" si="37"/>
        <v>52.290750597312098</v>
      </c>
    </row>
    <row r="255" spans="2:11" x14ac:dyDescent="0.25">
      <c r="B255" s="78">
        <v>96</v>
      </c>
      <c r="C255" s="78" t="s">
        <v>54</v>
      </c>
      <c r="D255" s="99" t="s">
        <v>15</v>
      </c>
      <c r="E255" s="96">
        <v>1050.25</v>
      </c>
      <c r="F255" s="97">
        <v>6.273270283723245</v>
      </c>
      <c r="G255" s="97">
        <f t="shared" si="39"/>
        <v>3.1366351418616225</v>
      </c>
      <c r="H255" s="81">
        <v>13</v>
      </c>
      <c r="I255" s="82">
        <f t="shared" si="35"/>
        <v>40.776256844201093</v>
      </c>
      <c r="J255" s="82">
        <f t="shared" si="36"/>
        <v>9.6191189895470384</v>
      </c>
      <c r="K255" s="82">
        <f t="shared" si="37"/>
        <v>50.395375833748133</v>
      </c>
    </row>
    <row r="256" spans="2:11" x14ac:dyDescent="0.25">
      <c r="B256" s="78">
        <v>97</v>
      </c>
      <c r="C256" s="78" t="s">
        <v>44</v>
      </c>
      <c r="D256" s="99" t="s">
        <v>16</v>
      </c>
      <c r="E256" s="96">
        <v>893.5</v>
      </c>
      <c r="F256" s="97">
        <v>5.3369799999999996</v>
      </c>
      <c r="G256" s="97">
        <f t="shared" si="39"/>
        <v>2.6684899999999998</v>
      </c>
      <c r="H256" s="81">
        <v>7</v>
      </c>
      <c r="I256" s="82">
        <f t="shared" si="35"/>
        <v>18.67943</v>
      </c>
      <c r="J256" s="82">
        <f t="shared" si="36"/>
        <v>4.4064775369999998</v>
      </c>
      <c r="K256" s="82">
        <f t="shared" si="37"/>
        <v>23.085907537000001</v>
      </c>
    </row>
    <row r="257" spans="2:11" x14ac:dyDescent="0.25">
      <c r="B257" s="78">
        <v>98</v>
      </c>
      <c r="C257" s="78" t="s">
        <v>44</v>
      </c>
      <c r="D257" s="99" t="s">
        <v>16</v>
      </c>
      <c r="E257" s="96">
        <v>856.4</v>
      </c>
      <c r="F257" s="97">
        <v>5.11538</v>
      </c>
      <c r="G257" s="97">
        <f t="shared" si="39"/>
        <v>2.55769</v>
      </c>
      <c r="H257" s="81">
        <v>7</v>
      </c>
      <c r="I257" s="82">
        <f t="shared" si="35"/>
        <v>17.903829999999999</v>
      </c>
      <c r="J257" s="82">
        <f t="shared" si="36"/>
        <v>4.2235134969999999</v>
      </c>
      <c r="K257" s="82">
        <f t="shared" si="37"/>
        <v>22.127343496999998</v>
      </c>
    </row>
    <row r="258" spans="2:11" x14ac:dyDescent="0.25">
      <c r="B258" s="78">
        <v>99</v>
      </c>
      <c r="C258" s="78" t="s">
        <v>44</v>
      </c>
      <c r="D258" s="99" t="s">
        <v>16</v>
      </c>
      <c r="E258" s="96">
        <v>782.2</v>
      </c>
      <c r="F258" s="97">
        <v>4.67218</v>
      </c>
      <c r="G258" s="97">
        <f t="shared" si="39"/>
        <v>2.33609</v>
      </c>
      <c r="H258" s="81">
        <v>6.5</v>
      </c>
      <c r="I258" s="82">
        <f t="shared" si="35"/>
        <v>15.184585</v>
      </c>
      <c r="J258" s="82">
        <f t="shared" si="36"/>
        <v>3.5820436015000001</v>
      </c>
      <c r="K258" s="82">
        <f t="shared" si="37"/>
        <v>18.766628601499999</v>
      </c>
    </row>
    <row r="259" spans="2:11" x14ac:dyDescent="0.25">
      <c r="B259" s="78">
        <v>100</v>
      </c>
      <c r="C259" s="78" t="s">
        <v>44</v>
      </c>
      <c r="D259" s="99" t="s">
        <v>16</v>
      </c>
      <c r="E259" s="96">
        <v>893.5</v>
      </c>
      <c r="F259" s="97">
        <v>5.3369799999999996</v>
      </c>
      <c r="G259" s="97">
        <f t="shared" si="39"/>
        <v>2.6684899999999998</v>
      </c>
      <c r="H259" s="81">
        <v>3.5</v>
      </c>
      <c r="I259" s="82">
        <f t="shared" si="35"/>
        <v>9.339715</v>
      </c>
      <c r="J259" s="82">
        <f t="shared" si="36"/>
        <v>2.2032387684999999</v>
      </c>
      <c r="K259" s="82">
        <f t="shared" si="37"/>
        <v>11.5429537685</v>
      </c>
    </row>
    <row r="260" spans="2:11" x14ac:dyDescent="0.25">
      <c r="B260" s="78">
        <v>101</v>
      </c>
      <c r="C260" s="78" t="s">
        <v>44</v>
      </c>
      <c r="D260" s="99" t="s">
        <v>16</v>
      </c>
      <c r="E260" s="96">
        <v>893.5</v>
      </c>
      <c r="F260" s="97">
        <v>5.3369799999999996</v>
      </c>
      <c r="G260" s="97">
        <f t="shared" si="39"/>
        <v>2.6684899999999998</v>
      </c>
      <c r="H260" s="81">
        <v>3.5</v>
      </c>
      <c r="I260" s="82">
        <f t="shared" si="35"/>
        <v>9.339715</v>
      </c>
      <c r="J260" s="82">
        <f t="shared" si="36"/>
        <v>2.2032387684999999</v>
      </c>
      <c r="K260" s="82">
        <f t="shared" si="37"/>
        <v>11.5429537685</v>
      </c>
    </row>
    <row r="261" spans="2:11" x14ac:dyDescent="0.25">
      <c r="B261" s="78">
        <v>102</v>
      </c>
      <c r="C261" s="78" t="s">
        <v>44</v>
      </c>
      <c r="D261" s="99" t="s">
        <v>15</v>
      </c>
      <c r="E261" s="96">
        <v>931.75</v>
      </c>
      <c r="F261" s="97">
        <v>5.5654599999999999</v>
      </c>
      <c r="G261" s="97">
        <f t="shared" si="39"/>
        <v>2.7827299999999999</v>
      </c>
      <c r="H261" s="81">
        <v>6.5</v>
      </c>
      <c r="I261" s="82">
        <f t="shared" si="35"/>
        <v>18.087744999999998</v>
      </c>
      <c r="J261" s="82">
        <f t="shared" si="36"/>
        <v>4.2668990454999998</v>
      </c>
      <c r="K261" s="82">
        <f t="shared" si="37"/>
        <v>22.354644045499999</v>
      </c>
    </row>
    <row r="262" spans="2:11" x14ac:dyDescent="0.25">
      <c r="B262" s="78">
        <v>103</v>
      </c>
      <c r="C262" s="78" t="s">
        <v>44</v>
      </c>
      <c r="D262" s="99" t="s">
        <v>16</v>
      </c>
      <c r="E262" s="96">
        <v>949.15</v>
      </c>
      <c r="F262" s="97">
        <v>5.6693899999999999</v>
      </c>
      <c r="G262" s="97">
        <f t="shared" si="39"/>
        <v>2.834695</v>
      </c>
      <c r="H262" s="81">
        <v>6.5</v>
      </c>
      <c r="I262" s="82">
        <f t="shared" si="35"/>
        <v>18.425517499999998</v>
      </c>
      <c r="J262" s="82">
        <f t="shared" si="36"/>
        <v>4.3465795782499992</v>
      </c>
      <c r="K262" s="82">
        <f t="shared" si="37"/>
        <v>22.772097078249999</v>
      </c>
    </row>
    <row r="263" spans="2:11" x14ac:dyDescent="0.25">
      <c r="B263" s="78">
        <v>104</v>
      </c>
      <c r="C263" s="78" t="s">
        <v>44</v>
      </c>
      <c r="D263" s="99" t="s">
        <v>16</v>
      </c>
      <c r="E263" s="96">
        <v>874.95</v>
      </c>
      <c r="F263" s="97">
        <v>5.2261800000000003</v>
      </c>
      <c r="G263" s="97">
        <f t="shared" si="39"/>
        <v>2.6130900000000001</v>
      </c>
      <c r="H263" s="81">
        <v>6</v>
      </c>
      <c r="I263" s="82">
        <f t="shared" si="35"/>
        <v>15.678540000000002</v>
      </c>
      <c r="J263" s="82">
        <f t="shared" si="36"/>
        <v>3.6985675860000002</v>
      </c>
      <c r="K263" s="82">
        <f t="shared" si="37"/>
        <v>19.377107586000001</v>
      </c>
    </row>
    <row r="264" spans="2:11" x14ac:dyDescent="0.25">
      <c r="B264" s="78">
        <v>105</v>
      </c>
      <c r="C264" s="78" t="s">
        <v>44</v>
      </c>
      <c r="D264" s="99" t="s">
        <v>16</v>
      </c>
      <c r="E264" s="96">
        <v>874.95</v>
      </c>
      <c r="F264" s="97">
        <v>5.2261800000000003</v>
      </c>
      <c r="G264" s="97">
        <f t="shared" si="39"/>
        <v>2.6130900000000001</v>
      </c>
      <c r="H264" s="81">
        <v>6</v>
      </c>
      <c r="I264" s="82">
        <f t="shared" si="35"/>
        <v>15.678540000000002</v>
      </c>
      <c r="J264" s="82">
        <f t="shared" si="36"/>
        <v>3.6985675860000002</v>
      </c>
      <c r="K264" s="82">
        <f t="shared" si="37"/>
        <v>19.377107586000001</v>
      </c>
    </row>
    <row r="265" spans="2:11" x14ac:dyDescent="0.25">
      <c r="B265" s="78">
        <v>106</v>
      </c>
      <c r="C265" s="78" t="s">
        <v>44</v>
      </c>
      <c r="D265" s="99" t="s">
        <v>16</v>
      </c>
      <c r="E265" s="96">
        <v>874.95</v>
      </c>
      <c r="F265" s="97">
        <v>5.2261800000000003</v>
      </c>
      <c r="G265" s="97">
        <f t="shared" si="39"/>
        <v>2.6130900000000001</v>
      </c>
      <c r="H265" s="81">
        <v>6</v>
      </c>
      <c r="I265" s="82">
        <f t="shared" si="35"/>
        <v>15.678540000000002</v>
      </c>
      <c r="J265" s="82">
        <f t="shared" si="36"/>
        <v>3.6985675860000002</v>
      </c>
      <c r="K265" s="82">
        <f t="shared" si="37"/>
        <v>19.377107586000001</v>
      </c>
    </row>
    <row r="266" spans="2:11" x14ac:dyDescent="0.25">
      <c r="B266" s="78">
        <v>107</v>
      </c>
      <c r="C266" s="78" t="s">
        <v>44</v>
      </c>
      <c r="D266" s="99" t="s">
        <v>16</v>
      </c>
      <c r="E266" s="96">
        <v>874.95</v>
      </c>
      <c r="F266" s="97">
        <v>5.2261800000000003</v>
      </c>
      <c r="G266" s="97">
        <f t="shared" si="39"/>
        <v>2.6130900000000001</v>
      </c>
      <c r="H266" s="81">
        <v>6</v>
      </c>
      <c r="I266" s="82">
        <f t="shared" si="35"/>
        <v>15.678540000000002</v>
      </c>
      <c r="J266" s="82">
        <f t="shared" si="36"/>
        <v>3.6985675860000002</v>
      </c>
      <c r="K266" s="82">
        <f t="shared" si="37"/>
        <v>19.377107586000001</v>
      </c>
    </row>
    <row r="267" spans="2:11" x14ac:dyDescent="0.25">
      <c r="B267" s="78">
        <v>108</v>
      </c>
      <c r="C267" s="78" t="s">
        <v>44</v>
      </c>
      <c r="D267" s="99" t="s">
        <v>20</v>
      </c>
      <c r="E267" s="96">
        <v>701.5</v>
      </c>
      <c r="F267" s="97">
        <v>4.1901400000000004</v>
      </c>
      <c r="G267" s="97">
        <f>F267*50%</f>
        <v>2.0950700000000002</v>
      </c>
      <c r="H267" s="81">
        <v>6</v>
      </c>
      <c r="I267" s="82">
        <f t="shared" si="35"/>
        <v>12.570420000000002</v>
      </c>
      <c r="J267" s="82">
        <f t="shared" si="36"/>
        <v>2.9653620780000005</v>
      </c>
      <c r="K267" s="82">
        <f t="shared" si="37"/>
        <v>15.535782078000002</v>
      </c>
    </row>
    <row r="268" spans="2:11" x14ac:dyDescent="0.25">
      <c r="B268" s="78">
        <v>109</v>
      </c>
      <c r="C268" s="78" t="s">
        <v>44</v>
      </c>
      <c r="D268" s="99" t="s">
        <v>15</v>
      </c>
      <c r="E268" s="96">
        <v>991</v>
      </c>
      <c r="F268" s="97">
        <v>5.9193600000000002</v>
      </c>
      <c r="G268" s="97">
        <f t="shared" ref="G268:G278" si="40">F268*50%</f>
        <v>2.9596800000000001</v>
      </c>
      <c r="H268" s="81">
        <v>6</v>
      </c>
      <c r="I268" s="82">
        <f t="shared" si="35"/>
        <v>17.75808</v>
      </c>
      <c r="J268" s="82">
        <f t="shared" si="36"/>
        <v>4.1891310719999995</v>
      </c>
      <c r="K268" s="82">
        <f t="shared" si="37"/>
        <v>21.947211071999998</v>
      </c>
    </row>
    <row r="269" spans="2:11" x14ac:dyDescent="0.25">
      <c r="B269" s="78">
        <v>110</v>
      </c>
      <c r="C269" s="78" t="s">
        <v>44</v>
      </c>
      <c r="D269" s="99" t="s">
        <v>16</v>
      </c>
      <c r="E269" s="96">
        <v>949.15</v>
      </c>
      <c r="F269" s="97">
        <v>5.6693899999999999</v>
      </c>
      <c r="G269" s="97">
        <f t="shared" si="40"/>
        <v>2.834695</v>
      </c>
      <c r="H269" s="81">
        <v>6</v>
      </c>
      <c r="I269" s="82">
        <f t="shared" si="35"/>
        <v>17.00817</v>
      </c>
      <c r="J269" s="82">
        <f t="shared" si="36"/>
        <v>4.0122273029999995</v>
      </c>
      <c r="K269" s="82">
        <f t="shared" si="37"/>
        <v>21.020397302999999</v>
      </c>
    </row>
    <row r="270" spans="2:11" x14ac:dyDescent="0.25">
      <c r="B270" s="78">
        <v>111</v>
      </c>
      <c r="C270" s="78" t="s">
        <v>44</v>
      </c>
      <c r="D270" s="99" t="s">
        <v>16</v>
      </c>
      <c r="E270" s="96">
        <v>949.15</v>
      </c>
      <c r="F270" s="97">
        <v>5.6693899999999999</v>
      </c>
      <c r="G270" s="97">
        <f t="shared" si="40"/>
        <v>2.834695</v>
      </c>
      <c r="H270" s="81">
        <v>6</v>
      </c>
      <c r="I270" s="82">
        <f t="shared" si="35"/>
        <v>17.00817</v>
      </c>
      <c r="J270" s="82">
        <f t="shared" si="36"/>
        <v>4.0122273029999995</v>
      </c>
      <c r="K270" s="82">
        <f t="shared" si="37"/>
        <v>21.020397302999999</v>
      </c>
    </row>
    <row r="271" spans="2:11" x14ac:dyDescent="0.25">
      <c r="B271" s="78">
        <v>112</v>
      </c>
      <c r="C271" s="78" t="s">
        <v>44</v>
      </c>
      <c r="D271" s="99" t="s">
        <v>16</v>
      </c>
      <c r="E271" s="96">
        <v>986.25</v>
      </c>
      <c r="F271" s="97">
        <v>5.8909900000000004</v>
      </c>
      <c r="G271" s="97">
        <f t="shared" si="40"/>
        <v>2.9454950000000002</v>
      </c>
      <c r="H271" s="81">
        <v>6</v>
      </c>
      <c r="I271" s="82">
        <f t="shared" si="35"/>
        <v>17.672969999999999</v>
      </c>
      <c r="J271" s="82">
        <f t="shared" si="36"/>
        <v>4.1690536229999999</v>
      </c>
      <c r="K271" s="82">
        <f t="shared" si="37"/>
        <v>21.842023622999999</v>
      </c>
    </row>
    <row r="272" spans="2:11" x14ac:dyDescent="0.25">
      <c r="B272" s="78">
        <v>113</v>
      </c>
      <c r="C272" s="78" t="s">
        <v>44</v>
      </c>
      <c r="D272" s="99" t="s">
        <v>16</v>
      </c>
      <c r="E272" s="96">
        <v>874.95</v>
      </c>
      <c r="F272" s="97">
        <v>5.2261800000000003</v>
      </c>
      <c r="G272" s="97">
        <f t="shared" si="40"/>
        <v>2.6130900000000001</v>
      </c>
      <c r="H272" s="81">
        <v>6</v>
      </c>
      <c r="I272" s="82">
        <f t="shared" si="35"/>
        <v>15.678540000000002</v>
      </c>
      <c r="J272" s="82">
        <f t="shared" si="36"/>
        <v>3.6985675860000002</v>
      </c>
      <c r="K272" s="82">
        <f t="shared" si="37"/>
        <v>19.377107586000001</v>
      </c>
    </row>
    <row r="273" spans="2:11" x14ac:dyDescent="0.25">
      <c r="B273" s="78">
        <v>114</v>
      </c>
      <c r="C273" s="78" t="s">
        <v>44</v>
      </c>
      <c r="D273" s="99" t="s">
        <v>20</v>
      </c>
      <c r="E273" s="96">
        <v>723</v>
      </c>
      <c r="F273" s="97">
        <v>4.3185700000000002</v>
      </c>
      <c r="G273" s="97">
        <f t="shared" si="40"/>
        <v>2.1592850000000001</v>
      </c>
      <c r="H273" s="81">
        <v>6</v>
      </c>
      <c r="I273" s="82">
        <f t="shared" si="35"/>
        <v>12.95571</v>
      </c>
      <c r="J273" s="82">
        <f t="shared" si="36"/>
        <v>3.0562519889999997</v>
      </c>
      <c r="K273" s="82">
        <f t="shared" si="37"/>
        <v>16.011961989</v>
      </c>
    </row>
    <row r="274" spans="2:11" x14ac:dyDescent="0.25">
      <c r="B274" s="78">
        <v>115</v>
      </c>
      <c r="C274" s="78" t="s">
        <v>44</v>
      </c>
      <c r="D274" s="99" t="s">
        <v>15</v>
      </c>
      <c r="E274" s="96">
        <v>1030.5</v>
      </c>
      <c r="F274" s="97">
        <v>6.1553000000000004</v>
      </c>
      <c r="G274" s="97">
        <f t="shared" si="40"/>
        <v>3.0776500000000002</v>
      </c>
      <c r="H274" s="81">
        <v>3.5</v>
      </c>
      <c r="I274" s="82">
        <f t="shared" si="35"/>
        <v>10.771775000000002</v>
      </c>
      <c r="J274" s="82">
        <f t="shared" si="36"/>
        <v>2.5410617225000003</v>
      </c>
      <c r="K274" s="82">
        <f t="shared" si="37"/>
        <v>13.312836722500002</v>
      </c>
    </row>
    <row r="275" spans="2:11" x14ac:dyDescent="0.25">
      <c r="B275" s="78">
        <v>116</v>
      </c>
      <c r="C275" s="78" t="s">
        <v>44</v>
      </c>
      <c r="D275" s="99" t="s">
        <v>16</v>
      </c>
      <c r="E275" s="96">
        <v>893.5</v>
      </c>
      <c r="F275" s="97">
        <v>5.3369799999999996</v>
      </c>
      <c r="G275" s="97">
        <f t="shared" si="40"/>
        <v>2.6684899999999998</v>
      </c>
      <c r="H275" s="81">
        <v>6</v>
      </c>
      <c r="I275" s="82">
        <f t="shared" si="35"/>
        <v>16.010939999999998</v>
      </c>
      <c r="J275" s="82">
        <f t="shared" si="36"/>
        <v>3.7769807459999996</v>
      </c>
      <c r="K275" s="82">
        <f t="shared" si="37"/>
        <v>19.787920745999998</v>
      </c>
    </row>
    <row r="276" spans="2:11" x14ac:dyDescent="0.25">
      <c r="B276" s="78">
        <v>117</v>
      </c>
      <c r="C276" s="78" t="s">
        <v>44</v>
      </c>
      <c r="D276" s="99" t="s">
        <v>16</v>
      </c>
      <c r="E276" s="96">
        <v>819.3</v>
      </c>
      <c r="F276" s="97">
        <v>4.8937799999999996</v>
      </c>
      <c r="G276" s="97">
        <f t="shared" si="40"/>
        <v>2.4468899999999998</v>
      </c>
      <c r="H276" s="81">
        <v>6</v>
      </c>
      <c r="I276" s="82">
        <f t="shared" si="35"/>
        <v>14.681339999999999</v>
      </c>
      <c r="J276" s="82">
        <f t="shared" si="36"/>
        <v>3.4633281059999996</v>
      </c>
      <c r="K276" s="82">
        <f t="shared" si="37"/>
        <v>18.144668105999997</v>
      </c>
    </row>
    <row r="277" spans="2:11" x14ac:dyDescent="0.25">
      <c r="B277" s="78">
        <v>118</v>
      </c>
      <c r="C277" s="78" t="s">
        <v>44</v>
      </c>
      <c r="D277" s="99" t="s">
        <v>16</v>
      </c>
      <c r="E277" s="96">
        <v>874.95</v>
      </c>
      <c r="F277" s="97">
        <v>5.2261800000000003</v>
      </c>
      <c r="G277" s="97">
        <f t="shared" si="40"/>
        <v>2.6130900000000001</v>
      </c>
      <c r="H277" s="81">
        <v>6</v>
      </c>
      <c r="I277" s="82">
        <f t="shared" si="35"/>
        <v>15.678540000000002</v>
      </c>
      <c r="J277" s="82">
        <f t="shared" si="36"/>
        <v>3.6985675860000002</v>
      </c>
      <c r="K277" s="82">
        <f t="shared" si="37"/>
        <v>19.377107586000001</v>
      </c>
    </row>
    <row r="278" spans="2:11" x14ac:dyDescent="0.25">
      <c r="B278" s="78">
        <v>119</v>
      </c>
      <c r="C278" s="78" t="s">
        <v>44</v>
      </c>
      <c r="D278" s="99" t="s">
        <v>20</v>
      </c>
      <c r="E278" s="96">
        <v>755.25</v>
      </c>
      <c r="F278" s="97">
        <v>4.5111999999999997</v>
      </c>
      <c r="G278" s="97">
        <f t="shared" si="40"/>
        <v>2.2555999999999998</v>
      </c>
      <c r="H278" s="81">
        <v>6</v>
      </c>
      <c r="I278" s="82">
        <f t="shared" si="35"/>
        <v>13.5336</v>
      </c>
      <c r="J278" s="82">
        <f t="shared" si="36"/>
        <v>3.1925762399999997</v>
      </c>
      <c r="K278" s="82">
        <f t="shared" si="37"/>
        <v>16.726176240000001</v>
      </c>
    </row>
    <row r="279" spans="2:11" x14ac:dyDescent="0.25">
      <c r="B279" s="78">
        <v>120</v>
      </c>
      <c r="C279" s="78" t="s">
        <v>44</v>
      </c>
      <c r="D279" s="99" t="s">
        <v>15</v>
      </c>
      <c r="E279" s="96">
        <v>991</v>
      </c>
      <c r="F279" s="97">
        <v>5.9193600000000002</v>
      </c>
      <c r="G279" s="97">
        <f>F279*50%</f>
        <v>2.9596800000000001</v>
      </c>
      <c r="H279" s="81">
        <v>6</v>
      </c>
      <c r="I279" s="82">
        <f t="shared" si="35"/>
        <v>17.75808</v>
      </c>
      <c r="J279" s="82">
        <f t="shared" si="36"/>
        <v>4.1891310719999995</v>
      </c>
      <c r="K279" s="82">
        <f t="shared" si="37"/>
        <v>21.947211071999998</v>
      </c>
    </row>
    <row r="280" spans="2:11" x14ac:dyDescent="0.25">
      <c r="B280" s="78">
        <v>121</v>
      </c>
      <c r="C280" s="78" t="s">
        <v>44</v>
      </c>
      <c r="D280" s="99" t="s">
        <v>16</v>
      </c>
      <c r="E280" s="96">
        <v>837.85</v>
      </c>
      <c r="F280" s="97">
        <v>5.0045799999999998</v>
      </c>
      <c r="G280" s="97">
        <f t="shared" ref="G280:G343" si="41">F280*50%</f>
        <v>2.5022899999999999</v>
      </c>
      <c r="H280" s="81">
        <v>6</v>
      </c>
      <c r="I280" s="82">
        <f t="shared" si="35"/>
        <v>15.013739999999999</v>
      </c>
      <c r="J280" s="82">
        <f t="shared" si="36"/>
        <v>3.5417412659999998</v>
      </c>
      <c r="K280" s="82">
        <f t="shared" si="37"/>
        <v>18.555481265999997</v>
      </c>
    </row>
    <row r="281" spans="2:11" x14ac:dyDescent="0.25">
      <c r="B281" s="78">
        <v>122</v>
      </c>
      <c r="C281" s="78" t="s">
        <v>44</v>
      </c>
      <c r="D281" s="99" t="s">
        <v>16</v>
      </c>
      <c r="E281" s="96">
        <v>912.05</v>
      </c>
      <c r="F281" s="97">
        <v>5.4477799999999998</v>
      </c>
      <c r="G281" s="97">
        <f t="shared" si="41"/>
        <v>2.7238899999999999</v>
      </c>
      <c r="H281" s="81">
        <v>6</v>
      </c>
      <c r="I281" s="82">
        <f t="shared" si="35"/>
        <v>16.343339999999998</v>
      </c>
      <c r="J281" s="82">
        <f t="shared" si="36"/>
        <v>3.8553939059999993</v>
      </c>
      <c r="K281" s="82">
        <f t="shared" si="37"/>
        <v>20.198733905999998</v>
      </c>
    </row>
    <row r="282" spans="2:11" x14ac:dyDescent="0.25">
      <c r="B282" s="78">
        <v>123</v>
      </c>
      <c r="C282" s="78" t="s">
        <v>44</v>
      </c>
      <c r="D282" s="99" t="s">
        <v>16</v>
      </c>
      <c r="E282" s="96">
        <v>893.5</v>
      </c>
      <c r="F282" s="97">
        <v>5.3369799999999996</v>
      </c>
      <c r="G282" s="97">
        <f t="shared" si="41"/>
        <v>2.6684899999999998</v>
      </c>
      <c r="H282" s="81">
        <v>6</v>
      </c>
      <c r="I282" s="82">
        <f t="shared" si="35"/>
        <v>16.010939999999998</v>
      </c>
      <c r="J282" s="82">
        <f t="shared" si="36"/>
        <v>3.7769807459999996</v>
      </c>
      <c r="K282" s="82">
        <f t="shared" si="37"/>
        <v>19.787920745999998</v>
      </c>
    </row>
    <row r="283" spans="2:11" x14ac:dyDescent="0.25">
      <c r="B283" s="78">
        <v>124</v>
      </c>
      <c r="C283" s="78" t="s">
        <v>44</v>
      </c>
      <c r="D283" s="99" t="s">
        <v>16</v>
      </c>
      <c r="E283" s="96">
        <v>874.95</v>
      </c>
      <c r="F283" s="97">
        <v>5.3361799999999997</v>
      </c>
      <c r="G283" s="97">
        <f t="shared" si="41"/>
        <v>2.6680899999999999</v>
      </c>
      <c r="H283" s="81">
        <v>2</v>
      </c>
      <c r="I283" s="82">
        <f t="shared" si="35"/>
        <v>5.3361799999999997</v>
      </c>
      <c r="J283" s="82">
        <f t="shared" si="36"/>
        <v>1.2588048619999999</v>
      </c>
      <c r="K283" s="82">
        <f t="shared" si="37"/>
        <v>6.5949848619999996</v>
      </c>
    </row>
    <row r="284" spans="2:11" x14ac:dyDescent="0.25">
      <c r="B284" s="78">
        <v>125</v>
      </c>
      <c r="C284" s="78" t="s">
        <v>44</v>
      </c>
      <c r="D284" s="99" t="s">
        <v>20</v>
      </c>
      <c r="E284" s="96">
        <v>701.5</v>
      </c>
      <c r="F284" s="97">
        <v>4.1901400000000004</v>
      </c>
      <c r="G284" s="97">
        <f t="shared" si="41"/>
        <v>2.0950700000000002</v>
      </c>
      <c r="H284" s="81">
        <v>2</v>
      </c>
      <c r="I284" s="82">
        <f t="shared" si="35"/>
        <v>4.1901400000000004</v>
      </c>
      <c r="J284" s="82">
        <f t="shared" si="36"/>
        <v>0.9884540260000001</v>
      </c>
      <c r="K284" s="82">
        <f t="shared" si="37"/>
        <v>5.1785940260000007</v>
      </c>
    </row>
    <row r="285" spans="2:11" x14ac:dyDescent="0.25">
      <c r="B285" s="78">
        <v>126</v>
      </c>
      <c r="C285" s="78" t="s">
        <v>58</v>
      </c>
      <c r="D285" s="99" t="s">
        <v>15</v>
      </c>
      <c r="E285" s="96">
        <v>1030.5</v>
      </c>
      <c r="F285" s="120">
        <v>6.1553000000000004</v>
      </c>
      <c r="G285" s="97">
        <f t="shared" si="41"/>
        <v>3.0776500000000002</v>
      </c>
      <c r="H285" s="81">
        <v>14</v>
      </c>
      <c r="I285" s="82">
        <f t="shared" si="35"/>
        <v>43.087100000000007</v>
      </c>
      <c r="J285" s="82">
        <f t="shared" si="36"/>
        <v>10.164246890000001</v>
      </c>
      <c r="K285" s="82">
        <f t="shared" si="37"/>
        <v>53.251346890000008</v>
      </c>
    </row>
    <row r="286" spans="2:11" x14ac:dyDescent="0.25">
      <c r="B286" s="78">
        <v>127</v>
      </c>
      <c r="C286" s="78" t="s">
        <v>58</v>
      </c>
      <c r="D286" s="99" t="s">
        <v>15</v>
      </c>
      <c r="E286" s="96">
        <v>1030.5</v>
      </c>
      <c r="F286" s="97">
        <v>6.1553000000000004</v>
      </c>
      <c r="G286" s="97">
        <f t="shared" si="41"/>
        <v>3.0776500000000002</v>
      </c>
      <c r="H286" s="81">
        <v>7</v>
      </c>
      <c r="I286" s="82">
        <f t="shared" si="35"/>
        <v>21.543550000000003</v>
      </c>
      <c r="J286" s="82">
        <f t="shared" si="36"/>
        <v>5.0821234450000006</v>
      </c>
      <c r="K286" s="82">
        <f t="shared" si="37"/>
        <v>26.625673445000004</v>
      </c>
    </row>
    <row r="287" spans="2:11" x14ac:dyDescent="0.25">
      <c r="B287" s="78">
        <v>128</v>
      </c>
      <c r="C287" s="78" t="s">
        <v>58</v>
      </c>
      <c r="D287" s="99" t="s">
        <v>15</v>
      </c>
      <c r="E287" s="121">
        <v>1010.75</v>
      </c>
      <c r="F287" s="97">
        <v>6.0373299999999999</v>
      </c>
      <c r="G287" s="97">
        <f t="shared" si="41"/>
        <v>3.0186649999999999</v>
      </c>
      <c r="H287" s="81">
        <v>7</v>
      </c>
      <c r="I287" s="82">
        <f t="shared" si="35"/>
        <v>21.130655000000001</v>
      </c>
      <c r="J287" s="82">
        <f t="shared" si="36"/>
        <v>4.9847215145000003</v>
      </c>
      <c r="K287" s="82">
        <f t="shared" si="37"/>
        <v>26.115376514499999</v>
      </c>
    </row>
    <row r="288" spans="2:11" x14ac:dyDescent="0.25">
      <c r="B288" s="78">
        <v>129</v>
      </c>
      <c r="C288" s="78" t="s">
        <v>58</v>
      </c>
      <c r="D288" s="99" t="s">
        <v>15</v>
      </c>
      <c r="E288" s="122">
        <v>1010.75</v>
      </c>
      <c r="F288" s="97">
        <v>6.0373299999999999</v>
      </c>
      <c r="G288" s="97">
        <f t="shared" si="41"/>
        <v>3.0186649999999999</v>
      </c>
      <c r="H288" s="81">
        <v>11</v>
      </c>
      <c r="I288" s="82">
        <f t="shared" si="35"/>
        <v>33.205314999999999</v>
      </c>
      <c r="J288" s="82">
        <f t="shared" si="36"/>
        <v>7.8331338084999995</v>
      </c>
      <c r="K288" s="82">
        <f t="shared" si="37"/>
        <v>41.0384488085</v>
      </c>
    </row>
    <row r="289" spans="2:11" x14ac:dyDescent="0.25">
      <c r="B289" s="78">
        <v>130</v>
      </c>
      <c r="C289" s="78" t="s">
        <v>58</v>
      </c>
      <c r="D289" s="99" t="s">
        <v>15</v>
      </c>
      <c r="E289" s="122">
        <v>1030.5</v>
      </c>
      <c r="F289" s="97">
        <v>6.1553000000000004</v>
      </c>
      <c r="G289" s="97">
        <f t="shared" si="41"/>
        <v>3.0776500000000002</v>
      </c>
      <c r="H289" s="81">
        <v>7</v>
      </c>
      <c r="I289" s="82">
        <f t="shared" ref="I289:I352" si="42">G289*H289</f>
        <v>21.543550000000003</v>
      </c>
      <c r="J289" s="82">
        <f t="shared" ref="J289:J352" si="43">I289*23.59%</f>
        <v>5.0821234450000006</v>
      </c>
      <c r="K289" s="82">
        <f t="shared" ref="K289:K352" si="44">I289+J289</f>
        <v>26.625673445000004</v>
      </c>
    </row>
    <row r="290" spans="2:11" x14ac:dyDescent="0.25">
      <c r="B290" s="78">
        <v>131</v>
      </c>
      <c r="C290" s="78" t="s">
        <v>58</v>
      </c>
      <c r="D290" s="99" t="s">
        <v>15</v>
      </c>
      <c r="E290" s="122">
        <v>1089.75</v>
      </c>
      <c r="F290" s="97">
        <v>6.5092100000000004</v>
      </c>
      <c r="G290" s="97">
        <f t="shared" si="41"/>
        <v>3.2546050000000002</v>
      </c>
      <c r="H290" s="81">
        <v>8</v>
      </c>
      <c r="I290" s="82">
        <f t="shared" si="42"/>
        <v>26.036840000000002</v>
      </c>
      <c r="J290" s="82">
        <f t="shared" si="43"/>
        <v>6.1420905560000003</v>
      </c>
      <c r="K290" s="82">
        <f t="shared" si="44"/>
        <v>32.178930556000005</v>
      </c>
    </row>
    <row r="291" spans="2:11" x14ac:dyDescent="0.25">
      <c r="B291" s="78">
        <v>132</v>
      </c>
      <c r="C291" s="78" t="s">
        <v>58</v>
      </c>
      <c r="D291" s="99" t="s">
        <v>15</v>
      </c>
      <c r="E291" s="122">
        <v>1050.25</v>
      </c>
      <c r="F291" s="97">
        <v>6.2732700000000001</v>
      </c>
      <c r="G291" s="97">
        <f t="shared" si="41"/>
        <v>3.1366350000000001</v>
      </c>
      <c r="H291" s="81">
        <v>8</v>
      </c>
      <c r="I291" s="82">
        <f t="shared" si="42"/>
        <v>25.09308</v>
      </c>
      <c r="J291" s="82">
        <f t="shared" si="43"/>
        <v>5.9194575719999998</v>
      </c>
      <c r="K291" s="82">
        <f t="shared" si="44"/>
        <v>31.012537571999999</v>
      </c>
    </row>
    <row r="292" spans="2:11" x14ac:dyDescent="0.25">
      <c r="B292" s="78">
        <v>133</v>
      </c>
      <c r="C292" s="78" t="s">
        <v>58</v>
      </c>
      <c r="D292" s="99" t="s">
        <v>15</v>
      </c>
      <c r="E292" s="122">
        <v>1050.25</v>
      </c>
      <c r="F292" s="97">
        <v>6.2732700000000001</v>
      </c>
      <c r="G292" s="97">
        <f t="shared" si="41"/>
        <v>3.1366350000000001</v>
      </c>
      <c r="H292" s="81">
        <v>4</v>
      </c>
      <c r="I292" s="82">
        <f t="shared" si="42"/>
        <v>12.54654</v>
      </c>
      <c r="J292" s="82">
        <f t="shared" si="43"/>
        <v>2.9597287859999999</v>
      </c>
      <c r="K292" s="82">
        <f t="shared" si="44"/>
        <v>15.506268786</v>
      </c>
    </row>
    <row r="293" spans="2:11" x14ac:dyDescent="0.25">
      <c r="B293" s="78">
        <v>134</v>
      </c>
      <c r="C293" s="78" t="s">
        <v>58</v>
      </c>
      <c r="D293" s="99" t="s">
        <v>16</v>
      </c>
      <c r="E293" s="122">
        <v>912.05</v>
      </c>
      <c r="F293" s="97">
        <v>5.4477799999999998</v>
      </c>
      <c r="G293" s="97">
        <f t="shared" si="41"/>
        <v>2.7238899999999999</v>
      </c>
      <c r="H293" s="81">
        <v>7</v>
      </c>
      <c r="I293" s="82">
        <f t="shared" si="42"/>
        <v>19.067229999999999</v>
      </c>
      <c r="J293" s="82">
        <f t="shared" si="43"/>
        <v>4.4979595569999997</v>
      </c>
      <c r="K293" s="82">
        <f t="shared" si="44"/>
        <v>23.565189556999997</v>
      </c>
    </row>
    <row r="294" spans="2:11" x14ac:dyDescent="0.25">
      <c r="B294" s="78">
        <v>135</v>
      </c>
      <c r="C294" s="78" t="s">
        <v>58</v>
      </c>
      <c r="D294" s="99" t="s">
        <v>16</v>
      </c>
      <c r="E294" s="122">
        <v>986.25</v>
      </c>
      <c r="F294" s="97">
        <v>5.8909900000000004</v>
      </c>
      <c r="G294" s="97">
        <f t="shared" si="41"/>
        <v>2.9454950000000002</v>
      </c>
      <c r="H294" s="81">
        <v>7</v>
      </c>
      <c r="I294" s="82">
        <f t="shared" si="42"/>
        <v>20.618465</v>
      </c>
      <c r="J294" s="82">
        <f t="shared" si="43"/>
        <v>4.8638958935000005</v>
      </c>
      <c r="K294" s="82">
        <f t="shared" si="44"/>
        <v>25.482360893500001</v>
      </c>
    </row>
    <row r="295" spans="2:11" x14ac:dyDescent="0.25">
      <c r="B295" s="78">
        <v>136</v>
      </c>
      <c r="C295" s="78" t="s">
        <v>58</v>
      </c>
      <c r="D295" s="99" t="s">
        <v>16</v>
      </c>
      <c r="E295" s="122">
        <v>837.85</v>
      </c>
      <c r="F295" s="97">
        <v>5.0045799999999998</v>
      </c>
      <c r="G295" s="97">
        <f t="shared" si="41"/>
        <v>2.5022899999999999</v>
      </c>
      <c r="H295" s="81">
        <v>14</v>
      </c>
      <c r="I295" s="82">
        <f t="shared" si="42"/>
        <v>35.032060000000001</v>
      </c>
      <c r="J295" s="82">
        <f t="shared" si="43"/>
        <v>8.2640629539999999</v>
      </c>
      <c r="K295" s="82">
        <f t="shared" si="44"/>
        <v>43.296122953999998</v>
      </c>
    </row>
    <row r="296" spans="2:11" x14ac:dyDescent="0.25">
      <c r="B296" s="78">
        <v>137</v>
      </c>
      <c r="C296" s="78" t="s">
        <v>58</v>
      </c>
      <c r="D296" s="99" t="s">
        <v>16</v>
      </c>
      <c r="E296" s="122">
        <v>893.5</v>
      </c>
      <c r="F296" s="97">
        <v>5.3369799999999996</v>
      </c>
      <c r="G296" s="97">
        <f t="shared" si="41"/>
        <v>2.6684899999999998</v>
      </c>
      <c r="H296" s="81">
        <v>6.5</v>
      </c>
      <c r="I296" s="82">
        <f t="shared" si="42"/>
        <v>17.345184999999997</v>
      </c>
      <c r="J296" s="82">
        <f t="shared" si="43"/>
        <v>4.0917291414999992</v>
      </c>
      <c r="K296" s="82">
        <f t="shared" si="44"/>
        <v>21.436914141499997</v>
      </c>
    </row>
    <row r="297" spans="2:11" x14ac:dyDescent="0.25">
      <c r="B297" s="78">
        <v>138</v>
      </c>
      <c r="C297" s="78" t="s">
        <v>58</v>
      </c>
      <c r="D297" s="99" t="s">
        <v>16</v>
      </c>
      <c r="E297" s="122">
        <v>912.05</v>
      </c>
      <c r="F297" s="97">
        <v>5.4477799999999998</v>
      </c>
      <c r="G297" s="97">
        <f t="shared" si="41"/>
        <v>2.7238899999999999</v>
      </c>
      <c r="H297" s="81">
        <v>7</v>
      </c>
      <c r="I297" s="82">
        <f t="shared" si="42"/>
        <v>19.067229999999999</v>
      </c>
      <c r="J297" s="82">
        <f t="shared" si="43"/>
        <v>4.4979595569999997</v>
      </c>
      <c r="K297" s="82">
        <f t="shared" si="44"/>
        <v>23.565189556999997</v>
      </c>
    </row>
    <row r="298" spans="2:11" x14ac:dyDescent="0.25">
      <c r="B298" s="78">
        <v>139</v>
      </c>
      <c r="C298" s="78" t="s">
        <v>58</v>
      </c>
      <c r="D298" s="99" t="s">
        <v>16</v>
      </c>
      <c r="E298" s="122">
        <v>819.3</v>
      </c>
      <c r="F298" s="97">
        <v>4.8937799999999996</v>
      </c>
      <c r="G298" s="97">
        <f t="shared" si="41"/>
        <v>2.4468899999999998</v>
      </c>
      <c r="H298" s="81">
        <v>7</v>
      </c>
      <c r="I298" s="82">
        <f t="shared" si="42"/>
        <v>17.128229999999999</v>
      </c>
      <c r="J298" s="82">
        <f t="shared" si="43"/>
        <v>4.040549457</v>
      </c>
      <c r="K298" s="82">
        <f t="shared" si="44"/>
        <v>21.168779456999999</v>
      </c>
    </row>
    <row r="299" spans="2:11" x14ac:dyDescent="0.25">
      <c r="B299" s="78">
        <v>140</v>
      </c>
      <c r="C299" s="78" t="s">
        <v>58</v>
      </c>
      <c r="D299" s="99" t="s">
        <v>16</v>
      </c>
      <c r="E299" s="122">
        <v>893.5</v>
      </c>
      <c r="F299" s="97">
        <v>5.3369799999999996</v>
      </c>
      <c r="G299" s="97">
        <f t="shared" si="41"/>
        <v>2.6684899999999998</v>
      </c>
      <c r="H299" s="81">
        <v>7</v>
      </c>
      <c r="I299" s="82">
        <f t="shared" si="42"/>
        <v>18.67943</v>
      </c>
      <c r="J299" s="82">
        <f t="shared" si="43"/>
        <v>4.4064775369999998</v>
      </c>
      <c r="K299" s="82">
        <f t="shared" si="44"/>
        <v>23.085907537000001</v>
      </c>
    </row>
    <row r="300" spans="2:11" x14ac:dyDescent="0.25">
      <c r="B300" s="78">
        <v>141</v>
      </c>
      <c r="C300" s="78" t="s">
        <v>58</v>
      </c>
      <c r="D300" s="99" t="s">
        <v>16</v>
      </c>
      <c r="E300" s="122">
        <v>912.05</v>
      </c>
      <c r="F300" s="97">
        <v>5.4477799999999998</v>
      </c>
      <c r="G300" s="97">
        <f t="shared" si="41"/>
        <v>2.7238899999999999</v>
      </c>
      <c r="H300" s="81">
        <v>14</v>
      </c>
      <c r="I300" s="82">
        <f t="shared" si="42"/>
        <v>38.134459999999997</v>
      </c>
      <c r="J300" s="82">
        <f t="shared" si="43"/>
        <v>8.9959191139999994</v>
      </c>
      <c r="K300" s="82">
        <f t="shared" si="44"/>
        <v>47.130379113999993</v>
      </c>
    </row>
    <row r="301" spans="2:11" x14ac:dyDescent="0.25">
      <c r="B301" s="78">
        <v>142</v>
      </c>
      <c r="C301" s="78" t="s">
        <v>58</v>
      </c>
      <c r="D301" s="99" t="s">
        <v>16</v>
      </c>
      <c r="E301" s="122">
        <v>893.5</v>
      </c>
      <c r="F301" s="97">
        <v>5.3369799999999996</v>
      </c>
      <c r="G301" s="97">
        <f t="shared" si="41"/>
        <v>2.6684899999999998</v>
      </c>
      <c r="H301" s="81">
        <v>14</v>
      </c>
      <c r="I301" s="82">
        <f t="shared" si="42"/>
        <v>37.35886</v>
      </c>
      <c r="J301" s="82">
        <f t="shared" si="43"/>
        <v>8.8129550739999996</v>
      </c>
      <c r="K301" s="82">
        <f t="shared" si="44"/>
        <v>46.171815074000001</v>
      </c>
    </row>
    <row r="302" spans="2:11" x14ac:dyDescent="0.25">
      <c r="B302" s="78">
        <v>143</v>
      </c>
      <c r="C302" s="78" t="s">
        <v>58</v>
      </c>
      <c r="D302" s="99" t="s">
        <v>16</v>
      </c>
      <c r="E302" s="122">
        <v>874.95</v>
      </c>
      <c r="F302" s="97">
        <v>5.2261800000000003</v>
      </c>
      <c r="G302" s="97">
        <f t="shared" si="41"/>
        <v>2.6130900000000001</v>
      </c>
      <c r="H302" s="81">
        <v>7</v>
      </c>
      <c r="I302" s="82">
        <f t="shared" si="42"/>
        <v>18.291630000000001</v>
      </c>
      <c r="J302" s="82">
        <f t="shared" si="43"/>
        <v>4.3149955170000007</v>
      </c>
      <c r="K302" s="82">
        <f t="shared" si="44"/>
        <v>22.606625517000001</v>
      </c>
    </row>
    <row r="303" spans="2:11" x14ac:dyDescent="0.25">
      <c r="B303" s="78">
        <v>144</v>
      </c>
      <c r="C303" s="78" t="s">
        <v>58</v>
      </c>
      <c r="D303" s="99" t="s">
        <v>20</v>
      </c>
      <c r="E303" s="122">
        <v>723</v>
      </c>
      <c r="F303" s="97">
        <v>4.3185700000000002</v>
      </c>
      <c r="G303" s="97">
        <f t="shared" si="41"/>
        <v>2.1592850000000001</v>
      </c>
      <c r="H303" s="81">
        <v>4</v>
      </c>
      <c r="I303" s="82">
        <f t="shared" si="42"/>
        <v>8.6371400000000005</v>
      </c>
      <c r="J303" s="82">
        <f t="shared" si="43"/>
        <v>2.0375013260000001</v>
      </c>
      <c r="K303" s="82">
        <f t="shared" si="44"/>
        <v>10.674641326</v>
      </c>
    </row>
    <row r="304" spans="2:11" x14ac:dyDescent="0.25">
      <c r="B304" s="78">
        <v>145</v>
      </c>
      <c r="C304" s="78" t="s">
        <v>58</v>
      </c>
      <c r="D304" s="99" t="s">
        <v>20</v>
      </c>
      <c r="E304" s="122">
        <v>701.5</v>
      </c>
      <c r="F304" s="97">
        <v>4.1901400000000004</v>
      </c>
      <c r="G304" s="97">
        <f t="shared" si="41"/>
        <v>2.0950700000000002</v>
      </c>
      <c r="H304" s="81">
        <v>14</v>
      </c>
      <c r="I304" s="82">
        <f t="shared" si="42"/>
        <v>29.330980000000004</v>
      </c>
      <c r="J304" s="82">
        <f t="shared" si="43"/>
        <v>6.9191781820000005</v>
      </c>
      <c r="K304" s="82">
        <f t="shared" si="44"/>
        <v>36.250158182000007</v>
      </c>
    </row>
    <row r="305" spans="2:11" x14ac:dyDescent="0.25">
      <c r="B305" s="78">
        <v>146</v>
      </c>
      <c r="C305" s="78" t="s">
        <v>58</v>
      </c>
      <c r="D305" s="99" t="s">
        <v>20</v>
      </c>
      <c r="E305" s="122">
        <v>723</v>
      </c>
      <c r="F305" s="97">
        <v>4.3185700000000002</v>
      </c>
      <c r="G305" s="97">
        <f>F305*50%</f>
        <v>2.1592850000000001</v>
      </c>
      <c r="H305" s="81">
        <v>11</v>
      </c>
      <c r="I305" s="82">
        <f t="shared" si="42"/>
        <v>23.752135000000003</v>
      </c>
      <c r="J305" s="82">
        <f t="shared" si="43"/>
        <v>5.603128646500001</v>
      </c>
      <c r="K305" s="82">
        <f t="shared" si="44"/>
        <v>29.355263646500003</v>
      </c>
    </row>
    <row r="306" spans="2:11" x14ac:dyDescent="0.25">
      <c r="B306" s="78">
        <v>147</v>
      </c>
      <c r="C306" s="78" t="s">
        <v>58</v>
      </c>
      <c r="D306" s="99" t="s">
        <v>20</v>
      </c>
      <c r="E306" s="122">
        <v>723</v>
      </c>
      <c r="F306" s="97">
        <v>4.3185700000000002</v>
      </c>
      <c r="G306" s="97">
        <f t="shared" si="41"/>
        <v>2.1592850000000001</v>
      </c>
      <c r="H306" s="81">
        <v>14</v>
      </c>
      <c r="I306" s="82">
        <f t="shared" si="42"/>
        <v>30.229990000000001</v>
      </c>
      <c r="J306" s="82">
        <f t="shared" si="43"/>
        <v>7.1312546409999999</v>
      </c>
      <c r="K306" s="82">
        <f t="shared" si="44"/>
        <v>37.361244640999999</v>
      </c>
    </row>
    <row r="307" spans="2:11" x14ac:dyDescent="0.25">
      <c r="B307" s="78">
        <v>148</v>
      </c>
      <c r="C307" s="78" t="s">
        <v>58</v>
      </c>
      <c r="D307" s="99" t="s">
        <v>20</v>
      </c>
      <c r="E307" s="122">
        <v>723</v>
      </c>
      <c r="F307" s="97">
        <v>4.3185700000000002</v>
      </c>
      <c r="G307" s="97">
        <f t="shared" si="41"/>
        <v>2.1592850000000001</v>
      </c>
      <c r="H307" s="81">
        <v>9</v>
      </c>
      <c r="I307" s="82">
        <f t="shared" si="42"/>
        <v>19.433565000000002</v>
      </c>
      <c r="J307" s="82">
        <f t="shared" si="43"/>
        <v>4.5843779835000005</v>
      </c>
      <c r="K307" s="82">
        <f t="shared" si="44"/>
        <v>24.017942983500003</v>
      </c>
    </row>
    <row r="308" spans="2:11" x14ac:dyDescent="0.25">
      <c r="B308" s="78">
        <v>149</v>
      </c>
      <c r="C308" s="78" t="s">
        <v>58</v>
      </c>
      <c r="D308" s="99" t="s">
        <v>20</v>
      </c>
      <c r="E308" s="122">
        <v>701.5</v>
      </c>
      <c r="F308" s="97">
        <v>4.1901400000000004</v>
      </c>
      <c r="G308" s="97">
        <f t="shared" si="41"/>
        <v>2.0950700000000002</v>
      </c>
      <c r="H308" s="81">
        <v>7</v>
      </c>
      <c r="I308" s="82">
        <f t="shared" si="42"/>
        <v>14.665490000000002</v>
      </c>
      <c r="J308" s="82">
        <f t="shared" si="43"/>
        <v>3.4595890910000002</v>
      </c>
      <c r="K308" s="82">
        <f t="shared" si="44"/>
        <v>18.125079091000003</v>
      </c>
    </row>
    <row r="309" spans="2:11" x14ac:dyDescent="0.25">
      <c r="B309" s="78">
        <v>150</v>
      </c>
      <c r="C309" s="78" t="s">
        <v>58</v>
      </c>
      <c r="D309" s="99" t="s">
        <v>20</v>
      </c>
      <c r="E309" s="122">
        <v>701.5</v>
      </c>
      <c r="F309" s="97">
        <v>4.1901400000000004</v>
      </c>
      <c r="G309" s="97">
        <f t="shared" si="41"/>
        <v>2.0950700000000002</v>
      </c>
      <c r="H309" s="81">
        <v>7</v>
      </c>
      <c r="I309" s="82">
        <f t="shared" si="42"/>
        <v>14.665490000000002</v>
      </c>
      <c r="J309" s="82">
        <f t="shared" si="43"/>
        <v>3.4595890910000002</v>
      </c>
      <c r="K309" s="82">
        <f t="shared" si="44"/>
        <v>18.125079091000003</v>
      </c>
    </row>
    <row r="310" spans="2:11" x14ac:dyDescent="0.25">
      <c r="B310" s="78">
        <v>151</v>
      </c>
      <c r="C310" s="78" t="s">
        <v>58</v>
      </c>
      <c r="D310" s="99" t="s">
        <v>20</v>
      </c>
      <c r="E310" s="122">
        <v>701.5</v>
      </c>
      <c r="F310" s="97">
        <v>4.1901400000000004</v>
      </c>
      <c r="G310" s="97">
        <f t="shared" si="41"/>
        <v>2.0950700000000002</v>
      </c>
      <c r="H310" s="81">
        <v>7</v>
      </c>
      <c r="I310" s="82">
        <f t="shared" si="42"/>
        <v>14.665490000000002</v>
      </c>
      <c r="J310" s="82">
        <f t="shared" si="43"/>
        <v>3.4595890910000002</v>
      </c>
      <c r="K310" s="82">
        <f t="shared" si="44"/>
        <v>18.125079091000003</v>
      </c>
    </row>
    <row r="311" spans="2:11" x14ac:dyDescent="0.25">
      <c r="B311" s="78">
        <v>152</v>
      </c>
      <c r="C311" s="78" t="s">
        <v>58</v>
      </c>
      <c r="D311" s="99" t="s">
        <v>20</v>
      </c>
      <c r="E311" s="123">
        <v>701.5</v>
      </c>
      <c r="F311" s="97">
        <v>4.1901400000000004</v>
      </c>
      <c r="G311" s="97">
        <f t="shared" si="41"/>
        <v>2.0950700000000002</v>
      </c>
      <c r="H311" s="81">
        <v>6.5</v>
      </c>
      <c r="I311" s="82">
        <f t="shared" si="42"/>
        <v>13.617955000000002</v>
      </c>
      <c r="J311" s="82">
        <f t="shared" si="43"/>
        <v>3.2124755845000004</v>
      </c>
      <c r="K311" s="82">
        <f t="shared" si="44"/>
        <v>16.830430584500004</v>
      </c>
    </row>
    <row r="312" spans="2:11" x14ac:dyDescent="0.25">
      <c r="B312" s="78">
        <v>153</v>
      </c>
      <c r="C312" s="78" t="s">
        <v>52</v>
      </c>
      <c r="D312" s="99" t="s">
        <v>16</v>
      </c>
      <c r="E312" s="96">
        <v>874.95</v>
      </c>
      <c r="F312" s="97">
        <v>5.23</v>
      </c>
      <c r="G312" s="97">
        <f t="shared" si="41"/>
        <v>2.6150000000000002</v>
      </c>
      <c r="H312" s="81">
        <v>4</v>
      </c>
      <c r="I312" s="82">
        <f t="shared" si="42"/>
        <v>10.46</v>
      </c>
      <c r="J312" s="82">
        <f t="shared" si="43"/>
        <v>2.467514</v>
      </c>
      <c r="K312" s="82">
        <f t="shared" si="44"/>
        <v>12.927514</v>
      </c>
    </row>
    <row r="313" spans="2:11" x14ac:dyDescent="0.25">
      <c r="B313" s="78">
        <v>154</v>
      </c>
      <c r="C313" s="78" t="s">
        <v>52</v>
      </c>
      <c r="D313" s="99" t="s">
        <v>15</v>
      </c>
      <c r="E313" s="96">
        <v>991</v>
      </c>
      <c r="F313" s="97">
        <v>5.92</v>
      </c>
      <c r="G313" s="97">
        <f t="shared" si="41"/>
        <v>2.96</v>
      </c>
      <c r="H313" s="81">
        <v>11.25</v>
      </c>
      <c r="I313" s="82">
        <f t="shared" si="42"/>
        <v>33.299999999999997</v>
      </c>
      <c r="J313" s="82">
        <f t="shared" si="43"/>
        <v>7.8554699999999995</v>
      </c>
      <c r="K313" s="82">
        <f t="shared" si="44"/>
        <v>41.155469999999994</v>
      </c>
    </row>
    <row r="314" spans="2:11" x14ac:dyDescent="0.25">
      <c r="B314" s="78">
        <v>155</v>
      </c>
      <c r="C314" s="78" t="s">
        <v>52</v>
      </c>
      <c r="D314" s="99" t="s">
        <v>15</v>
      </c>
      <c r="E314" s="96">
        <v>1030.5</v>
      </c>
      <c r="F314" s="97">
        <v>6.16</v>
      </c>
      <c r="G314" s="97">
        <f t="shared" si="41"/>
        <v>3.08</v>
      </c>
      <c r="H314" s="81">
        <v>3.75</v>
      </c>
      <c r="I314" s="82">
        <f t="shared" si="42"/>
        <v>11.55</v>
      </c>
      <c r="J314" s="82">
        <f t="shared" si="43"/>
        <v>2.7246450000000002</v>
      </c>
      <c r="K314" s="82">
        <f t="shared" si="44"/>
        <v>14.274645000000001</v>
      </c>
    </row>
    <row r="315" spans="2:11" x14ac:dyDescent="0.25">
      <c r="B315" s="78">
        <v>156</v>
      </c>
      <c r="C315" s="78" t="s">
        <v>52</v>
      </c>
      <c r="D315" s="99" t="s">
        <v>16</v>
      </c>
      <c r="E315" s="96">
        <v>856.4</v>
      </c>
      <c r="F315" s="97">
        <v>5.12</v>
      </c>
      <c r="G315" s="97">
        <f>F315*50%</f>
        <v>2.56</v>
      </c>
      <c r="H315" s="81">
        <v>1.75</v>
      </c>
      <c r="I315" s="82">
        <f t="shared" si="42"/>
        <v>4.4800000000000004</v>
      </c>
      <c r="J315" s="82">
        <f t="shared" si="43"/>
        <v>1.056832</v>
      </c>
      <c r="K315" s="82">
        <f t="shared" si="44"/>
        <v>5.5368320000000004</v>
      </c>
    </row>
    <row r="316" spans="2:11" x14ac:dyDescent="0.25">
      <c r="B316" s="78">
        <v>157</v>
      </c>
      <c r="C316" s="78" t="s">
        <v>52</v>
      </c>
      <c r="D316" s="99" t="s">
        <v>45</v>
      </c>
      <c r="E316" s="96">
        <v>1030.5</v>
      </c>
      <c r="F316" s="97">
        <v>6.16</v>
      </c>
      <c r="G316" s="97">
        <f t="shared" si="41"/>
        <v>3.08</v>
      </c>
      <c r="H316" s="81">
        <v>3.75</v>
      </c>
      <c r="I316" s="82">
        <f t="shared" si="42"/>
        <v>11.55</v>
      </c>
      <c r="J316" s="82">
        <f t="shared" si="43"/>
        <v>2.7246450000000002</v>
      </c>
      <c r="K316" s="82">
        <f t="shared" si="44"/>
        <v>14.274645000000001</v>
      </c>
    </row>
    <row r="317" spans="2:11" x14ac:dyDescent="0.25">
      <c r="B317" s="78">
        <v>158</v>
      </c>
      <c r="C317" s="78" t="s">
        <v>52</v>
      </c>
      <c r="D317" s="99" t="s">
        <v>20</v>
      </c>
      <c r="E317" s="96">
        <v>733.75</v>
      </c>
      <c r="F317" s="97">
        <v>4.38</v>
      </c>
      <c r="G317" s="97">
        <f t="shared" si="41"/>
        <v>2.19</v>
      </c>
      <c r="H317" s="81">
        <v>5.25</v>
      </c>
      <c r="I317" s="82">
        <f t="shared" si="42"/>
        <v>11.4975</v>
      </c>
      <c r="J317" s="82">
        <f t="shared" si="43"/>
        <v>2.7122602499999999</v>
      </c>
      <c r="K317" s="82">
        <f t="shared" si="44"/>
        <v>14.20976025</v>
      </c>
    </row>
    <row r="318" spans="2:11" x14ac:dyDescent="0.25">
      <c r="B318" s="78">
        <v>159</v>
      </c>
      <c r="C318" s="78" t="s">
        <v>52</v>
      </c>
      <c r="D318" s="99" t="s">
        <v>16</v>
      </c>
      <c r="E318" s="96">
        <v>874.95</v>
      </c>
      <c r="F318" s="97">
        <v>5.23</v>
      </c>
      <c r="G318" s="97">
        <f t="shared" si="41"/>
        <v>2.6150000000000002</v>
      </c>
      <c r="H318" s="81">
        <v>11</v>
      </c>
      <c r="I318" s="82">
        <f t="shared" si="42"/>
        <v>28.765000000000001</v>
      </c>
      <c r="J318" s="82">
        <f t="shared" si="43"/>
        <v>6.7856635000000001</v>
      </c>
      <c r="K318" s="82">
        <f t="shared" si="44"/>
        <v>35.550663499999999</v>
      </c>
    </row>
    <row r="319" spans="2:11" x14ac:dyDescent="0.25">
      <c r="B319" s="78">
        <v>160</v>
      </c>
      <c r="C319" s="78" t="s">
        <v>52</v>
      </c>
      <c r="D319" s="99" t="s">
        <v>15</v>
      </c>
      <c r="E319" s="96">
        <v>951.5</v>
      </c>
      <c r="F319" s="97">
        <v>5.68</v>
      </c>
      <c r="G319" s="97">
        <f t="shared" si="41"/>
        <v>2.84</v>
      </c>
      <c r="H319" s="81">
        <v>4.25</v>
      </c>
      <c r="I319" s="82">
        <f t="shared" si="42"/>
        <v>12.07</v>
      </c>
      <c r="J319" s="82">
        <f t="shared" si="43"/>
        <v>2.8473130000000002</v>
      </c>
      <c r="K319" s="82">
        <f t="shared" si="44"/>
        <v>14.917313</v>
      </c>
    </row>
    <row r="320" spans="2:11" x14ac:dyDescent="0.25">
      <c r="B320" s="78">
        <v>161</v>
      </c>
      <c r="C320" s="78" t="s">
        <v>52</v>
      </c>
      <c r="D320" s="99" t="s">
        <v>46</v>
      </c>
      <c r="E320" s="96">
        <v>837.85</v>
      </c>
      <c r="F320" s="97">
        <v>5</v>
      </c>
      <c r="G320" s="97">
        <f t="shared" si="41"/>
        <v>2.5</v>
      </c>
      <c r="H320" s="81">
        <v>4</v>
      </c>
      <c r="I320" s="82">
        <f t="shared" si="42"/>
        <v>10</v>
      </c>
      <c r="J320" s="82">
        <f t="shared" si="43"/>
        <v>2.359</v>
      </c>
      <c r="K320" s="82">
        <f t="shared" si="44"/>
        <v>12.359</v>
      </c>
    </row>
    <row r="321" spans="2:11" x14ac:dyDescent="0.25">
      <c r="B321" s="78">
        <v>162</v>
      </c>
      <c r="C321" s="78" t="s">
        <v>52</v>
      </c>
      <c r="D321" s="99" t="s">
        <v>46</v>
      </c>
      <c r="E321" s="96">
        <v>856.4</v>
      </c>
      <c r="F321" s="97">
        <v>5.12</v>
      </c>
      <c r="G321" s="97">
        <f t="shared" si="41"/>
        <v>2.56</v>
      </c>
      <c r="H321" s="81">
        <v>4.75</v>
      </c>
      <c r="I321" s="82">
        <f t="shared" si="42"/>
        <v>12.16</v>
      </c>
      <c r="J321" s="82">
        <f t="shared" si="43"/>
        <v>2.868544</v>
      </c>
      <c r="K321" s="82">
        <f t="shared" si="44"/>
        <v>15.028544</v>
      </c>
    </row>
    <row r="322" spans="2:11" x14ac:dyDescent="0.25">
      <c r="B322" s="78">
        <v>163</v>
      </c>
      <c r="C322" s="78" t="s">
        <v>52</v>
      </c>
      <c r="D322" s="99" t="s">
        <v>15</v>
      </c>
      <c r="E322" s="96">
        <v>1030.5</v>
      </c>
      <c r="F322" s="97">
        <v>6.16</v>
      </c>
      <c r="G322" s="97">
        <f t="shared" si="41"/>
        <v>3.08</v>
      </c>
      <c r="H322" s="81">
        <v>3.75</v>
      </c>
      <c r="I322" s="82">
        <f t="shared" si="42"/>
        <v>11.55</v>
      </c>
      <c r="J322" s="82">
        <f t="shared" si="43"/>
        <v>2.7246450000000002</v>
      </c>
      <c r="K322" s="82">
        <f t="shared" si="44"/>
        <v>14.274645000000001</v>
      </c>
    </row>
    <row r="323" spans="2:11" x14ac:dyDescent="0.25">
      <c r="B323" s="78">
        <v>164</v>
      </c>
      <c r="C323" s="78" t="s">
        <v>52</v>
      </c>
      <c r="D323" s="99" t="s">
        <v>15</v>
      </c>
      <c r="E323" s="96">
        <v>1050.25</v>
      </c>
      <c r="F323" s="97">
        <v>6.27</v>
      </c>
      <c r="G323" s="97">
        <f t="shared" si="41"/>
        <v>3.1349999999999998</v>
      </c>
      <c r="H323" s="81">
        <v>6.25</v>
      </c>
      <c r="I323" s="82">
        <f t="shared" si="42"/>
        <v>19.59375</v>
      </c>
      <c r="J323" s="82">
        <f t="shared" si="43"/>
        <v>4.6221656250000001</v>
      </c>
      <c r="K323" s="82">
        <f t="shared" si="44"/>
        <v>24.215915625000001</v>
      </c>
    </row>
    <row r="324" spans="2:11" x14ac:dyDescent="0.25">
      <c r="B324" s="78">
        <v>165</v>
      </c>
      <c r="C324" s="78" t="s">
        <v>52</v>
      </c>
      <c r="D324" s="99" t="s">
        <v>16</v>
      </c>
      <c r="E324" s="96">
        <v>856.4</v>
      </c>
      <c r="F324" s="97">
        <v>5.12</v>
      </c>
      <c r="G324" s="97">
        <f t="shared" si="41"/>
        <v>2.56</v>
      </c>
      <c r="H324" s="81">
        <v>10.5</v>
      </c>
      <c r="I324" s="82">
        <f t="shared" si="42"/>
        <v>26.88</v>
      </c>
      <c r="J324" s="82">
        <f t="shared" si="43"/>
        <v>6.340992</v>
      </c>
      <c r="K324" s="82">
        <f t="shared" si="44"/>
        <v>33.220991999999995</v>
      </c>
    </row>
    <row r="325" spans="2:11" x14ac:dyDescent="0.25">
      <c r="B325" s="78">
        <v>166</v>
      </c>
      <c r="C325" s="78" t="s">
        <v>52</v>
      </c>
      <c r="D325" s="99" t="s">
        <v>20</v>
      </c>
      <c r="E325" s="96">
        <v>755.25</v>
      </c>
      <c r="F325" s="97">
        <v>4.51</v>
      </c>
      <c r="G325" s="97">
        <f t="shared" si="41"/>
        <v>2.2549999999999999</v>
      </c>
      <c r="H325" s="81">
        <v>11.25</v>
      </c>
      <c r="I325" s="82">
        <f t="shared" si="42"/>
        <v>25.368749999999999</v>
      </c>
      <c r="J325" s="82">
        <f t="shared" si="43"/>
        <v>5.9844881249999995</v>
      </c>
      <c r="K325" s="82">
        <f t="shared" si="44"/>
        <v>31.353238124999997</v>
      </c>
    </row>
    <row r="326" spans="2:11" x14ac:dyDescent="0.25">
      <c r="B326" s="78">
        <v>167</v>
      </c>
      <c r="C326" s="78" t="s">
        <v>52</v>
      </c>
      <c r="D326" s="99" t="s">
        <v>16</v>
      </c>
      <c r="E326" s="96">
        <v>912.05</v>
      </c>
      <c r="F326" s="97">
        <v>5.45</v>
      </c>
      <c r="G326" s="97">
        <f>F326*50%</f>
        <v>2.7250000000000001</v>
      </c>
      <c r="H326" s="81">
        <v>11.25</v>
      </c>
      <c r="I326" s="82">
        <f t="shared" si="42"/>
        <v>30.65625</v>
      </c>
      <c r="J326" s="82">
        <f t="shared" si="43"/>
        <v>7.2318093750000001</v>
      </c>
      <c r="K326" s="82">
        <f t="shared" si="44"/>
        <v>37.888059374999997</v>
      </c>
    </row>
    <row r="327" spans="2:11" x14ac:dyDescent="0.25">
      <c r="B327" s="78">
        <v>168</v>
      </c>
      <c r="C327" s="78" t="s">
        <v>52</v>
      </c>
      <c r="D327" s="99" t="s">
        <v>15</v>
      </c>
      <c r="E327" s="96">
        <v>1070</v>
      </c>
      <c r="F327" s="97">
        <v>6.39</v>
      </c>
      <c r="G327" s="97">
        <f t="shared" si="41"/>
        <v>3.1949999999999998</v>
      </c>
      <c r="H327" s="81">
        <v>3.75</v>
      </c>
      <c r="I327" s="82">
        <f t="shared" si="42"/>
        <v>11.981249999999999</v>
      </c>
      <c r="J327" s="82">
        <f t="shared" si="43"/>
        <v>2.8263768749999998</v>
      </c>
      <c r="K327" s="82">
        <f t="shared" si="44"/>
        <v>14.807626874999999</v>
      </c>
    </row>
    <row r="328" spans="2:11" x14ac:dyDescent="0.25">
      <c r="B328" s="78">
        <v>169</v>
      </c>
      <c r="C328" s="78" t="s">
        <v>52</v>
      </c>
      <c r="D328" s="99" t="s">
        <v>16</v>
      </c>
      <c r="E328" s="96">
        <v>856.4</v>
      </c>
      <c r="F328" s="97">
        <v>5.12</v>
      </c>
      <c r="G328" s="97">
        <f t="shared" si="41"/>
        <v>2.56</v>
      </c>
      <c r="H328" s="81">
        <v>3.75</v>
      </c>
      <c r="I328" s="82">
        <f t="shared" si="42"/>
        <v>9.6</v>
      </c>
      <c r="J328" s="82">
        <f t="shared" si="43"/>
        <v>2.26464</v>
      </c>
      <c r="K328" s="82">
        <f t="shared" si="44"/>
        <v>11.86464</v>
      </c>
    </row>
    <row r="329" spans="2:11" x14ac:dyDescent="0.25">
      <c r="B329" s="78">
        <v>170</v>
      </c>
      <c r="C329" s="78" t="s">
        <v>52</v>
      </c>
      <c r="D329" s="99" t="s">
        <v>20</v>
      </c>
      <c r="E329" s="96">
        <v>701.5</v>
      </c>
      <c r="F329" s="97">
        <v>4.1900000000000004</v>
      </c>
      <c r="G329" s="97">
        <f t="shared" si="41"/>
        <v>2.0950000000000002</v>
      </c>
      <c r="H329" s="81">
        <v>5.25</v>
      </c>
      <c r="I329" s="82">
        <f t="shared" si="42"/>
        <v>10.998750000000001</v>
      </c>
      <c r="J329" s="82">
        <f t="shared" si="43"/>
        <v>2.5946051250000002</v>
      </c>
      <c r="K329" s="82">
        <f t="shared" si="44"/>
        <v>13.593355125000002</v>
      </c>
    </row>
    <row r="330" spans="2:11" x14ac:dyDescent="0.25">
      <c r="B330" s="78">
        <v>171</v>
      </c>
      <c r="C330" s="78" t="s">
        <v>52</v>
      </c>
      <c r="D330" s="99" t="s">
        <v>16</v>
      </c>
      <c r="E330" s="96">
        <v>893.5</v>
      </c>
      <c r="F330" s="97">
        <v>5.34</v>
      </c>
      <c r="G330" s="97">
        <f t="shared" si="41"/>
        <v>2.67</v>
      </c>
      <c r="H330" s="81">
        <v>5.25</v>
      </c>
      <c r="I330" s="82">
        <f t="shared" si="42"/>
        <v>14.0175</v>
      </c>
      <c r="J330" s="82">
        <f t="shared" si="43"/>
        <v>3.3067282499999999</v>
      </c>
      <c r="K330" s="82">
        <f t="shared" si="44"/>
        <v>17.324228250000001</v>
      </c>
    </row>
    <row r="331" spans="2:11" x14ac:dyDescent="0.25">
      <c r="B331" s="78">
        <v>172</v>
      </c>
      <c r="C331" s="78" t="s">
        <v>52</v>
      </c>
      <c r="D331" s="99" t="s">
        <v>15</v>
      </c>
      <c r="E331" s="96">
        <v>971.25</v>
      </c>
      <c r="F331" s="97">
        <v>5.8</v>
      </c>
      <c r="G331" s="97">
        <f t="shared" si="41"/>
        <v>2.9</v>
      </c>
      <c r="H331" s="81">
        <v>4</v>
      </c>
      <c r="I331" s="82">
        <f t="shared" si="42"/>
        <v>11.6</v>
      </c>
      <c r="J331" s="82">
        <f t="shared" si="43"/>
        <v>2.73644</v>
      </c>
      <c r="K331" s="82">
        <f t="shared" si="44"/>
        <v>14.33644</v>
      </c>
    </row>
    <row r="332" spans="2:11" x14ac:dyDescent="0.25">
      <c r="B332" s="78">
        <v>173</v>
      </c>
      <c r="C332" s="78" t="s">
        <v>52</v>
      </c>
      <c r="D332" s="99" t="s">
        <v>53</v>
      </c>
      <c r="E332" s="96">
        <v>701.5</v>
      </c>
      <c r="F332" s="97">
        <v>4.1900000000000004</v>
      </c>
      <c r="G332" s="97">
        <f t="shared" si="41"/>
        <v>2.0950000000000002</v>
      </c>
      <c r="H332" s="81">
        <v>5.25</v>
      </c>
      <c r="I332" s="82">
        <f t="shared" si="42"/>
        <v>10.998750000000001</v>
      </c>
      <c r="J332" s="82">
        <f t="shared" si="43"/>
        <v>2.5946051250000002</v>
      </c>
      <c r="K332" s="82">
        <f t="shared" si="44"/>
        <v>13.593355125000002</v>
      </c>
    </row>
    <row r="333" spans="2:11" x14ac:dyDescent="0.25">
      <c r="B333" s="78">
        <v>174</v>
      </c>
      <c r="C333" s="78" t="s">
        <v>52</v>
      </c>
      <c r="D333" s="99" t="s">
        <v>53</v>
      </c>
      <c r="E333" s="96">
        <v>755.25</v>
      </c>
      <c r="F333" s="97">
        <v>4.51</v>
      </c>
      <c r="G333" s="97">
        <f t="shared" si="41"/>
        <v>2.2549999999999999</v>
      </c>
      <c r="H333" s="81">
        <v>4.75</v>
      </c>
      <c r="I333" s="82">
        <f t="shared" si="42"/>
        <v>10.71125</v>
      </c>
      <c r="J333" s="82">
        <f t="shared" si="43"/>
        <v>2.526783875</v>
      </c>
      <c r="K333" s="82">
        <f t="shared" si="44"/>
        <v>13.238033874999999</v>
      </c>
    </row>
    <row r="334" spans="2:11" x14ac:dyDescent="0.25">
      <c r="B334" s="78">
        <v>175</v>
      </c>
      <c r="C334" s="78" t="s">
        <v>52</v>
      </c>
      <c r="D334" s="99" t="s">
        <v>16</v>
      </c>
      <c r="E334" s="96">
        <v>912.05</v>
      </c>
      <c r="F334" s="97">
        <v>5.45</v>
      </c>
      <c r="G334" s="97">
        <f t="shared" si="41"/>
        <v>2.7250000000000001</v>
      </c>
      <c r="H334" s="81">
        <v>10.5</v>
      </c>
      <c r="I334" s="82">
        <f t="shared" si="42"/>
        <v>28.612500000000001</v>
      </c>
      <c r="J334" s="82">
        <f t="shared" si="43"/>
        <v>6.7496887499999998</v>
      </c>
      <c r="K334" s="82">
        <f t="shared" si="44"/>
        <v>35.362188750000001</v>
      </c>
    </row>
    <row r="335" spans="2:11" x14ac:dyDescent="0.25">
      <c r="B335" s="78">
        <v>176</v>
      </c>
      <c r="C335" s="78" t="s">
        <v>52</v>
      </c>
      <c r="D335" s="99" t="s">
        <v>15</v>
      </c>
      <c r="E335" s="96">
        <v>1089.75</v>
      </c>
      <c r="F335" s="97">
        <v>6.51</v>
      </c>
      <c r="G335" s="97">
        <f t="shared" si="41"/>
        <v>3.2549999999999999</v>
      </c>
      <c r="H335" s="81">
        <v>6</v>
      </c>
      <c r="I335" s="82">
        <f t="shared" si="42"/>
        <v>19.53</v>
      </c>
      <c r="J335" s="82">
        <f t="shared" si="43"/>
        <v>4.6071270000000002</v>
      </c>
      <c r="K335" s="82">
        <f t="shared" si="44"/>
        <v>24.137127</v>
      </c>
    </row>
    <row r="336" spans="2:11" x14ac:dyDescent="0.25">
      <c r="B336" s="78">
        <v>177</v>
      </c>
      <c r="C336" s="78" t="s">
        <v>52</v>
      </c>
      <c r="D336" s="99" t="s">
        <v>16</v>
      </c>
      <c r="E336" s="96">
        <v>930.6</v>
      </c>
      <c r="F336" s="97">
        <v>5.56</v>
      </c>
      <c r="G336" s="97">
        <f>F336*50%</f>
        <v>2.78</v>
      </c>
      <c r="H336" s="81">
        <v>4.75</v>
      </c>
      <c r="I336" s="82">
        <f t="shared" si="42"/>
        <v>13.204999999999998</v>
      </c>
      <c r="J336" s="82">
        <f t="shared" si="43"/>
        <v>3.1150594999999996</v>
      </c>
      <c r="K336" s="82">
        <f t="shared" si="44"/>
        <v>16.320059499999999</v>
      </c>
    </row>
    <row r="337" spans="2:11" x14ac:dyDescent="0.25">
      <c r="B337" s="78">
        <v>178</v>
      </c>
      <c r="C337" s="78" t="s">
        <v>52</v>
      </c>
      <c r="D337" s="99" t="s">
        <v>15</v>
      </c>
      <c r="E337" s="96">
        <v>971.25</v>
      </c>
      <c r="F337" s="97">
        <v>5.8</v>
      </c>
      <c r="G337" s="97">
        <f t="shared" si="41"/>
        <v>2.9</v>
      </c>
      <c r="H337" s="81">
        <v>4.75</v>
      </c>
      <c r="I337" s="82">
        <f t="shared" si="42"/>
        <v>13.775</v>
      </c>
      <c r="J337" s="82">
        <f t="shared" si="43"/>
        <v>3.2495224999999999</v>
      </c>
      <c r="K337" s="82">
        <f t="shared" si="44"/>
        <v>17.0245225</v>
      </c>
    </row>
    <row r="338" spans="2:11" x14ac:dyDescent="0.25">
      <c r="B338" s="78">
        <v>179</v>
      </c>
      <c r="C338" s="78" t="s">
        <v>52</v>
      </c>
      <c r="D338" s="99" t="s">
        <v>16</v>
      </c>
      <c r="E338" s="96">
        <v>893.5</v>
      </c>
      <c r="F338" s="97">
        <v>5.34</v>
      </c>
      <c r="G338" s="97">
        <f t="shared" si="41"/>
        <v>2.67</v>
      </c>
      <c r="H338" s="81">
        <v>10.5</v>
      </c>
      <c r="I338" s="82">
        <f t="shared" si="42"/>
        <v>28.035</v>
      </c>
      <c r="J338" s="82">
        <f t="shared" si="43"/>
        <v>6.6134564999999998</v>
      </c>
      <c r="K338" s="82">
        <f t="shared" si="44"/>
        <v>34.648456500000002</v>
      </c>
    </row>
    <row r="339" spans="2:11" x14ac:dyDescent="0.25">
      <c r="B339" s="78">
        <v>180</v>
      </c>
      <c r="C339" s="78" t="s">
        <v>52</v>
      </c>
      <c r="D339" s="99" t="s">
        <v>16</v>
      </c>
      <c r="E339" s="96">
        <v>856.4</v>
      </c>
      <c r="F339" s="97">
        <v>5.12</v>
      </c>
      <c r="G339" s="97">
        <f t="shared" si="41"/>
        <v>2.56</v>
      </c>
      <c r="H339" s="81">
        <v>11</v>
      </c>
      <c r="I339" s="82">
        <f t="shared" si="42"/>
        <v>28.16</v>
      </c>
      <c r="J339" s="82">
        <f t="shared" si="43"/>
        <v>6.642944</v>
      </c>
      <c r="K339" s="82">
        <f t="shared" si="44"/>
        <v>34.802943999999997</v>
      </c>
    </row>
    <row r="340" spans="2:11" x14ac:dyDescent="0.25">
      <c r="B340" s="78">
        <v>181</v>
      </c>
      <c r="C340" s="78" t="s">
        <v>52</v>
      </c>
      <c r="D340" s="99" t="s">
        <v>20</v>
      </c>
      <c r="E340" s="96">
        <v>755.25</v>
      </c>
      <c r="F340" s="97">
        <v>4.51</v>
      </c>
      <c r="G340" s="97">
        <f t="shared" si="41"/>
        <v>2.2549999999999999</v>
      </c>
      <c r="H340" s="81">
        <v>4</v>
      </c>
      <c r="I340" s="82">
        <f t="shared" si="42"/>
        <v>9.02</v>
      </c>
      <c r="J340" s="82">
        <f t="shared" si="43"/>
        <v>2.127818</v>
      </c>
      <c r="K340" s="82">
        <f t="shared" si="44"/>
        <v>11.147817999999999</v>
      </c>
    </row>
    <row r="341" spans="2:11" x14ac:dyDescent="0.25">
      <c r="B341" s="78">
        <v>182</v>
      </c>
      <c r="C341" s="78" t="s">
        <v>47</v>
      </c>
      <c r="D341" s="99" t="s">
        <v>49</v>
      </c>
      <c r="E341" s="96">
        <v>930.6</v>
      </c>
      <c r="F341" s="97">
        <v>5.56</v>
      </c>
      <c r="G341" s="97">
        <f t="shared" si="41"/>
        <v>2.78</v>
      </c>
      <c r="H341" s="81">
        <v>7</v>
      </c>
      <c r="I341" s="82">
        <f t="shared" si="42"/>
        <v>19.459999999999997</v>
      </c>
      <c r="J341" s="82">
        <f t="shared" si="43"/>
        <v>4.5906139999999995</v>
      </c>
      <c r="K341" s="82">
        <f t="shared" si="44"/>
        <v>24.050613999999996</v>
      </c>
    </row>
    <row r="342" spans="2:11" x14ac:dyDescent="0.25">
      <c r="B342" s="78">
        <v>183</v>
      </c>
      <c r="C342" s="78" t="s">
        <v>47</v>
      </c>
      <c r="D342" s="99" t="s">
        <v>49</v>
      </c>
      <c r="E342" s="96">
        <v>856.4</v>
      </c>
      <c r="F342" s="97">
        <v>5.12</v>
      </c>
      <c r="G342" s="97">
        <f t="shared" si="41"/>
        <v>2.56</v>
      </c>
      <c r="H342" s="81">
        <v>14</v>
      </c>
      <c r="I342" s="82">
        <f t="shared" si="42"/>
        <v>35.840000000000003</v>
      </c>
      <c r="J342" s="82">
        <f t="shared" si="43"/>
        <v>8.4546559999999999</v>
      </c>
      <c r="K342" s="82">
        <f t="shared" si="44"/>
        <v>44.294656000000003</v>
      </c>
    </row>
    <row r="343" spans="2:11" x14ac:dyDescent="0.25">
      <c r="B343" s="78">
        <v>184</v>
      </c>
      <c r="C343" s="78" t="s">
        <v>47</v>
      </c>
      <c r="D343" s="99" t="s">
        <v>49</v>
      </c>
      <c r="E343" s="96">
        <v>874.95</v>
      </c>
      <c r="F343" s="97">
        <v>5.23</v>
      </c>
      <c r="G343" s="97">
        <f t="shared" si="41"/>
        <v>2.6150000000000002</v>
      </c>
      <c r="H343" s="81">
        <v>7</v>
      </c>
      <c r="I343" s="82">
        <f t="shared" si="42"/>
        <v>18.305</v>
      </c>
      <c r="J343" s="82">
        <f t="shared" si="43"/>
        <v>4.3181494999999996</v>
      </c>
      <c r="K343" s="82">
        <f t="shared" si="44"/>
        <v>22.6231495</v>
      </c>
    </row>
    <row r="344" spans="2:11" x14ac:dyDescent="0.25">
      <c r="B344" s="78">
        <v>185</v>
      </c>
      <c r="C344" s="78" t="s">
        <v>47</v>
      </c>
      <c r="D344" s="99" t="s">
        <v>49</v>
      </c>
      <c r="E344" s="96">
        <v>874.95</v>
      </c>
      <c r="F344" s="97">
        <v>5.23</v>
      </c>
      <c r="G344" s="97">
        <f t="shared" ref="G344:G351" si="45">F344*50%</f>
        <v>2.6150000000000002</v>
      </c>
      <c r="H344" s="81">
        <v>19</v>
      </c>
      <c r="I344" s="82">
        <f t="shared" si="42"/>
        <v>49.685000000000002</v>
      </c>
      <c r="J344" s="82">
        <f t="shared" si="43"/>
        <v>11.720691500000001</v>
      </c>
      <c r="K344" s="82">
        <f t="shared" si="44"/>
        <v>61.405691500000003</v>
      </c>
    </row>
    <row r="345" spans="2:11" x14ac:dyDescent="0.25">
      <c r="B345" s="78">
        <v>186</v>
      </c>
      <c r="C345" s="78" t="s">
        <v>47</v>
      </c>
      <c r="D345" s="99" t="s">
        <v>48</v>
      </c>
      <c r="E345" s="96">
        <v>701.5</v>
      </c>
      <c r="F345" s="97">
        <v>4.1900000000000004</v>
      </c>
      <c r="G345" s="97">
        <f t="shared" si="45"/>
        <v>2.0950000000000002</v>
      </c>
      <c r="H345" s="81">
        <v>13</v>
      </c>
      <c r="I345" s="82">
        <f t="shared" si="42"/>
        <v>27.235000000000003</v>
      </c>
      <c r="J345" s="82">
        <f t="shared" si="43"/>
        <v>6.4247365000000007</v>
      </c>
      <c r="K345" s="82">
        <f t="shared" si="44"/>
        <v>33.659736500000001</v>
      </c>
    </row>
    <row r="346" spans="2:11" x14ac:dyDescent="0.25">
      <c r="B346" s="78">
        <v>187</v>
      </c>
      <c r="C346" s="78" t="s">
        <v>47</v>
      </c>
      <c r="D346" s="99" t="s">
        <v>49</v>
      </c>
      <c r="E346" s="96">
        <v>912.05</v>
      </c>
      <c r="F346" s="97">
        <v>5.45</v>
      </c>
      <c r="G346" s="97">
        <f t="shared" si="45"/>
        <v>2.7250000000000001</v>
      </c>
      <c r="H346" s="81">
        <v>13</v>
      </c>
      <c r="I346" s="82">
        <f t="shared" si="42"/>
        <v>35.425000000000004</v>
      </c>
      <c r="J346" s="82">
        <f t="shared" si="43"/>
        <v>8.3567575000000005</v>
      </c>
      <c r="K346" s="82">
        <f t="shared" si="44"/>
        <v>43.781757500000005</v>
      </c>
    </row>
    <row r="347" spans="2:11" x14ac:dyDescent="0.25">
      <c r="B347" s="78">
        <v>188</v>
      </c>
      <c r="C347" s="78" t="s">
        <v>47</v>
      </c>
      <c r="D347" s="99" t="s">
        <v>48</v>
      </c>
      <c r="E347" s="96">
        <v>701.5</v>
      </c>
      <c r="F347" s="97">
        <v>4.1900000000000004</v>
      </c>
      <c r="G347" s="97">
        <f t="shared" si="45"/>
        <v>2.0950000000000002</v>
      </c>
      <c r="H347" s="81">
        <v>12</v>
      </c>
      <c r="I347" s="82">
        <f t="shared" si="42"/>
        <v>25.14</v>
      </c>
      <c r="J347" s="82">
        <f t="shared" si="43"/>
        <v>5.9305260000000004</v>
      </c>
      <c r="K347" s="82">
        <f t="shared" si="44"/>
        <v>31.070526000000001</v>
      </c>
    </row>
    <row r="348" spans="2:11" x14ac:dyDescent="0.25">
      <c r="B348" s="78">
        <v>189</v>
      </c>
      <c r="C348" s="78" t="s">
        <v>47</v>
      </c>
      <c r="D348" s="99" t="s">
        <v>49</v>
      </c>
      <c r="E348" s="96">
        <v>912.05</v>
      </c>
      <c r="F348" s="97">
        <v>5.45</v>
      </c>
      <c r="G348" s="97">
        <f t="shared" si="45"/>
        <v>2.7250000000000001</v>
      </c>
      <c r="H348" s="81">
        <v>13</v>
      </c>
      <c r="I348" s="82">
        <f t="shared" si="42"/>
        <v>35.425000000000004</v>
      </c>
      <c r="J348" s="82">
        <f t="shared" si="43"/>
        <v>8.3567575000000005</v>
      </c>
      <c r="K348" s="82">
        <f t="shared" si="44"/>
        <v>43.781757500000005</v>
      </c>
    </row>
    <row r="349" spans="2:11" x14ac:dyDescent="0.25">
      <c r="B349" s="78">
        <v>190</v>
      </c>
      <c r="C349" s="78" t="s">
        <v>47</v>
      </c>
      <c r="D349" s="99" t="s">
        <v>49</v>
      </c>
      <c r="E349" s="96">
        <v>912.05</v>
      </c>
      <c r="F349" s="97">
        <v>5.45</v>
      </c>
      <c r="G349" s="97">
        <f t="shared" si="45"/>
        <v>2.7250000000000001</v>
      </c>
      <c r="H349" s="81">
        <v>27</v>
      </c>
      <c r="I349" s="82">
        <f t="shared" si="42"/>
        <v>73.575000000000003</v>
      </c>
      <c r="J349" s="82">
        <f t="shared" si="43"/>
        <v>17.3563425</v>
      </c>
      <c r="K349" s="82">
        <f t="shared" si="44"/>
        <v>90.9313425</v>
      </c>
    </row>
    <row r="350" spans="2:11" x14ac:dyDescent="0.25">
      <c r="B350" s="78">
        <v>191</v>
      </c>
      <c r="C350" s="78" t="s">
        <v>47</v>
      </c>
      <c r="D350" s="99" t="s">
        <v>49</v>
      </c>
      <c r="E350" s="96">
        <v>893.5</v>
      </c>
      <c r="F350" s="97">
        <v>5.34</v>
      </c>
      <c r="G350" s="97">
        <f t="shared" si="45"/>
        <v>2.67</v>
      </c>
      <c r="H350" s="81">
        <v>21</v>
      </c>
      <c r="I350" s="82">
        <f t="shared" si="42"/>
        <v>56.07</v>
      </c>
      <c r="J350" s="82">
        <f t="shared" si="43"/>
        <v>13.226913</v>
      </c>
      <c r="K350" s="82">
        <f t="shared" si="44"/>
        <v>69.296913000000004</v>
      </c>
    </row>
    <row r="351" spans="2:11" x14ac:dyDescent="0.25">
      <c r="B351" s="78">
        <v>192</v>
      </c>
      <c r="C351" s="78" t="s">
        <v>47</v>
      </c>
      <c r="D351" s="99" t="s">
        <v>48</v>
      </c>
      <c r="E351" s="96">
        <v>701.5</v>
      </c>
      <c r="F351" s="97">
        <v>4.1900000000000004</v>
      </c>
      <c r="G351" s="97">
        <f t="shared" si="45"/>
        <v>2.0950000000000002</v>
      </c>
      <c r="H351" s="81">
        <v>19</v>
      </c>
      <c r="I351" s="82">
        <f t="shared" si="42"/>
        <v>39.805000000000007</v>
      </c>
      <c r="J351" s="82">
        <f t="shared" si="43"/>
        <v>9.3899995000000018</v>
      </c>
      <c r="K351" s="82">
        <f t="shared" si="44"/>
        <v>49.194999500000009</v>
      </c>
    </row>
    <row r="352" spans="2:11" x14ac:dyDescent="0.25">
      <c r="B352" s="78">
        <v>193</v>
      </c>
      <c r="C352" s="78" t="s">
        <v>47</v>
      </c>
      <c r="D352" s="99" t="s">
        <v>49</v>
      </c>
      <c r="E352" s="96">
        <v>912.05</v>
      </c>
      <c r="F352" s="97">
        <v>5.45</v>
      </c>
      <c r="G352" s="97">
        <f>F352*50%</f>
        <v>2.7250000000000001</v>
      </c>
      <c r="H352" s="81">
        <v>26</v>
      </c>
      <c r="I352" s="82">
        <f t="shared" si="42"/>
        <v>70.850000000000009</v>
      </c>
      <c r="J352" s="82">
        <f t="shared" si="43"/>
        <v>16.713515000000001</v>
      </c>
      <c r="K352" s="82">
        <f t="shared" si="44"/>
        <v>87.56351500000001</v>
      </c>
    </row>
    <row r="353" spans="1:11" x14ac:dyDescent="0.25">
      <c r="B353" s="78">
        <v>194</v>
      </c>
      <c r="C353" s="78" t="s">
        <v>47</v>
      </c>
      <c r="D353" s="99" t="s">
        <v>49</v>
      </c>
      <c r="E353" s="96">
        <v>874.95</v>
      </c>
      <c r="F353" s="97">
        <v>5.23</v>
      </c>
      <c r="G353" s="97">
        <f t="shared" ref="G353:G357" si="46">F353*50%</f>
        <v>2.6150000000000002</v>
      </c>
      <c r="H353" s="81">
        <v>6</v>
      </c>
      <c r="I353" s="82">
        <f t="shared" ref="I353:I357" si="47">G353*H353</f>
        <v>15.690000000000001</v>
      </c>
      <c r="J353" s="82">
        <f t="shared" ref="J353:J357" si="48">I353*23.59%</f>
        <v>3.7012710000000002</v>
      </c>
      <c r="K353" s="82">
        <f>I353+J353</f>
        <v>19.391271000000003</v>
      </c>
    </row>
    <row r="354" spans="1:11" x14ac:dyDescent="0.25">
      <c r="B354" s="78">
        <v>195</v>
      </c>
      <c r="C354" s="78" t="s">
        <v>47</v>
      </c>
      <c r="D354" s="99" t="s">
        <v>49</v>
      </c>
      <c r="E354" s="96">
        <v>893.5</v>
      </c>
      <c r="F354" s="97">
        <v>5.34</v>
      </c>
      <c r="G354" s="97">
        <f t="shared" si="46"/>
        <v>2.67</v>
      </c>
      <c r="H354" s="81">
        <v>2</v>
      </c>
      <c r="I354" s="82">
        <f t="shared" si="47"/>
        <v>5.34</v>
      </c>
      <c r="J354" s="82">
        <f t="shared" si="48"/>
        <v>1.259706</v>
      </c>
      <c r="K354" s="82">
        <f t="shared" ref="K354:K357" si="49">I354+J354</f>
        <v>6.5997059999999994</v>
      </c>
    </row>
    <row r="355" spans="1:11" x14ac:dyDescent="0.25">
      <c r="B355" s="78">
        <v>196</v>
      </c>
      <c r="C355" s="78" t="s">
        <v>47</v>
      </c>
      <c r="D355" s="99" t="s">
        <v>48</v>
      </c>
      <c r="E355" s="96">
        <v>701.5</v>
      </c>
      <c r="F355" s="97">
        <v>4.1900000000000004</v>
      </c>
      <c r="G355" s="97">
        <f t="shared" si="46"/>
        <v>2.0950000000000002</v>
      </c>
      <c r="H355" s="81">
        <v>25</v>
      </c>
      <c r="I355" s="82">
        <f t="shared" si="47"/>
        <v>52.375000000000007</v>
      </c>
      <c r="J355" s="82">
        <f t="shared" si="48"/>
        <v>12.355262500000002</v>
      </c>
      <c r="K355" s="82">
        <f t="shared" si="49"/>
        <v>64.730262500000009</v>
      </c>
    </row>
    <row r="356" spans="1:11" x14ac:dyDescent="0.25">
      <c r="B356" s="78">
        <v>197</v>
      </c>
      <c r="C356" s="78" t="s">
        <v>47</v>
      </c>
      <c r="D356" s="99" t="s">
        <v>48</v>
      </c>
      <c r="E356" s="96">
        <v>701.5</v>
      </c>
      <c r="F356" s="97">
        <v>4.1900000000000004</v>
      </c>
      <c r="G356" s="97">
        <f t="shared" si="46"/>
        <v>2.0950000000000002</v>
      </c>
      <c r="H356" s="81">
        <v>19</v>
      </c>
      <c r="I356" s="82">
        <f t="shared" si="47"/>
        <v>39.805000000000007</v>
      </c>
      <c r="J356" s="82">
        <f t="shared" si="48"/>
        <v>9.3899995000000018</v>
      </c>
      <c r="K356" s="82">
        <f t="shared" si="49"/>
        <v>49.194999500000009</v>
      </c>
    </row>
    <row r="357" spans="1:11" x14ac:dyDescent="0.25">
      <c r="B357" s="78">
        <v>198</v>
      </c>
      <c r="C357" s="78" t="s">
        <v>47</v>
      </c>
      <c r="D357" s="99" t="s">
        <v>49</v>
      </c>
      <c r="E357" s="96">
        <v>893.5</v>
      </c>
      <c r="F357" s="97">
        <v>5.34</v>
      </c>
      <c r="G357" s="97">
        <f t="shared" si="46"/>
        <v>2.67</v>
      </c>
      <c r="H357" s="81">
        <v>19</v>
      </c>
      <c r="I357" s="82">
        <f t="shared" si="47"/>
        <v>50.73</v>
      </c>
      <c r="J357" s="82">
        <f t="shared" si="48"/>
        <v>11.967206999999998</v>
      </c>
      <c r="K357" s="82">
        <f t="shared" si="49"/>
        <v>62.697206999999992</v>
      </c>
    </row>
    <row r="358" spans="1:11" x14ac:dyDescent="0.25">
      <c r="B358" s="85"/>
      <c r="C358" s="124" t="s">
        <v>9</v>
      </c>
      <c r="D358" s="79"/>
      <c r="E358" s="80"/>
      <c r="F358" s="81"/>
      <c r="G358" s="81"/>
      <c r="H358" s="83">
        <f>SUM(H160:H357)</f>
        <v>1484.25</v>
      </c>
      <c r="I358" s="84">
        <f t="shared" ref="I358:J358" si="50">SUM(I160:I357)</f>
        <v>3885.8261422834762</v>
      </c>
      <c r="J358" s="84">
        <f t="shared" si="50"/>
        <v>916.66638696467191</v>
      </c>
      <c r="K358" s="84">
        <f>SUM(K160:K357)</f>
        <v>4802.4925292481457</v>
      </c>
    </row>
    <row r="359" spans="1:11" x14ac:dyDescent="0.25">
      <c r="B359" s="85"/>
      <c r="C359" s="85"/>
      <c r="D359" s="86"/>
      <c r="E359" s="87"/>
      <c r="F359" s="88"/>
      <c r="G359" s="88"/>
      <c r="H359" s="88"/>
      <c r="I359" s="102" t="s">
        <v>10</v>
      </c>
      <c r="J359" s="101"/>
      <c r="K359" s="74">
        <f>ROUND(K358*0.75,2)</f>
        <v>3601.87</v>
      </c>
    </row>
    <row r="360" spans="1:11" x14ac:dyDescent="0.25">
      <c r="A360" s="37" t="s">
        <v>27</v>
      </c>
      <c r="B360" s="103" t="s">
        <v>99</v>
      </c>
      <c r="C360" s="103"/>
      <c r="D360" s="104"/>
      <c r="E360" s="90"/>
      <c r="F360" s="91"/>
      <c r="G360" s="91"/>
      <c r="H360" s="91"/>
      <c r="I360" s="92"/>
      <c r="J360" s="92"/>
      <c r="K360" s="92"/>
    </row>
    <row r="361" spans="1:11" ht="27.6" x14ac:dyDescent="0.25">
      <c r="B361" s="78">
        <v>1</v>
      </c>
      <c r="C361" s="78" t="s">
        <v>37</v>
      </c>
      <c r="D361" s="125" t="s">
        <v>100</v>
      </c>
      <c r="E361" s="96">
        <v>1350</v>
      </c>
      <c r="F361" s="81">
        <f>ROUND(E361/168,3)</f>
        <v>8.0359999999999996</v>
      </c>
      <c r="G361" s="97">
        <f>ROUND(F361/2,3)</f>
        <v>4.0179999999999998</v>
      </c>
      <c r="H361" s="97">
        <v>32</v>
      </c>
      <c r="I361" s="82">
        <f>ROUND(G361*H361,2)</f>
        <v>128.58000000000001</v>
      </c>
      <c r="J361" s="82">
        <f>ROUND(I361*0.2359,2)</f>
        <v>30.33</v>
      </c>
      <c r="K361" s="82">
        <f>I361+J361</f>
        <v>158.91000000000003</v>
      </c>
    </row>
    <row r="362" spans="1:11" ht="27.6" x14ac:dyDescent="0.25">
      <c r="B362" s="78">
        <v>2</v>
      </c>
      <c r="C362" s="78" t="s">
        <v>37</v>
      </c>
      <c r="D362" s="125" t="s">
        <v>100</v>
      </c>
      <c r="E362" s="96"/>
      <c r="F362" s="81">
        <f>ROUND(7.605,3)</f>
        <v>7.6050000000000004</v>
      </c>
      <c r="G362" s="97">
        <f>ROUND(F362/2,3)</f>
        <v>3.8029999999999999</v>
      </c>
      <c r="H362" s="97">
        <v>7</v>
      </c>
      <c r="I362" s="82">
        <f>ROUND(G362*H362,2)</f>
        <v>26.62</v>
      </c>
      <c r="J362" s="82">
        <f t="shared" ref="J362:J367" si="51">ROUND(I362*0.2359,2)</f>
        <v>6.28</v>
      </c>
      <c r="K362" s="82">
        <f>I362+J362</f>
        <v>32.9</v>
      </c>
    </row>
    <row r="363" spans="1:11" ht="27.6" x14ac:dyDescent="0.25">
      <c r="B363" s="78">
        <v>3</v>
      </c>
      <c r="C363" s="78" t="s">
        <v>37</v>
      </c>
      <c r="D363" s="125" t="s">
        <v>101</v>
      </c>
      <c r="E363" s="96">
        <v>1647</v>
      </c>
      <c r="F363" s="81">
        <f>ROUND(E363/168,3)</f>
        <v>9.8040000000000003</v>
      </c>
      <c r="G363" s="97">
        <f t="shared" ref="G363:G367" si="52">ROUND(F363/2,3)</f>
        <v>4.9020000000000001</v>
      </c>
      <c r="H363" s="97">
        <v>28</v>
      </c>
      <c r="I363" s="82">
        <f t="shared" ref="I363:I367" si="53">ROUND(G363*H363,2)</f>
        <v>137.26</v>
      </c>
      <c r="J363" s="82">
        <f t="shared" si="51"/>
        <v>32.380000000000003</v>
      </c>
      <c r="K363" s="82">
        <f t="shared" ref="K363:K367" si="54">I363+J363</f>
        <v>169.64</v>
      </c>
    </row>
    <row r="364" spans="1:11" ht="27.6" x14ac:dyDescent="0.25">
      <c r="B364" s="78">
        <v>4</v>
      </c>
      <c r="C364" s="78" t="s">
        <v>37</v>
      </c>
      <c r="D364" s="125" t="s">
        <v>43</v>
      </c>
      <c r="E364" s="96" t="s">
        <v>83</v>
      </c>
      <c r="F364" s="126">
        <f>ROUND(7.176,3)</f>
        <v>7.1760000000000002</v>
      </c>
      <c r="G364" s="97">
        <f t="shared" si="52"/>
        <v>3.5880000000000001</v>
      </c>
      <c r="H364" s="97">
        <v>7</v>
      </c>
      <c r="I364" s="82">
        <f>ROUND(G364*H364,2)</f>
        <v>25.12</v>
      </c>
      <c r="J364" s="82">
        <f t="shared" si="51"/>
        <v>5.93</v>
      </c>
      <c r="K364" s="82">
        <f t="shared" si="54"/>
        <v>31.05</v>
      </c>
    </row>
    <row r="365" spans="1:11" ht="27.6" x14ac:dyDescent="0.25">
      <c r="B365" s="78">
        <v>5</v>
      </c>
      <c r="C365" s="78" t="s">
        <v>37</v>
      </c>
      <c r="D365" s="125" t="s">
        <v>102</v>
      </c>
      <c r="E365" s="96" t="s">
        <v>83</v>
      </c>
      <c r="F365" s="126">
        <f>ROUND(6.635,3)</f>
        <v>6.6349999999999998</v>
      </c>
      <c r="G365" s="97">
        <f t="shared" si="52"/>
        <v>3.3180000000000001</v>
      </c>
      <c r="H365" s="97">
        <v>7</v>
      </c>
      <c r="I365" s="82">
        <f t="shared" si="53"/>
        <v>23.23</v>
      </c>
      <c r="J365" s="82">
        <f t="shared" si="51"/>
        <v>5.48</v>
      </c>
      <c r="K365" s="82">
        <f t="shared" si="54"/>
        <v>28.71</v>
      </c>
    </row>
    <row r="366" spans="1:11" ht="27.6" x14ac:dyDescent="0.25">
      <c r="B366" s="78">
        <v>6</v>
      </c>
      <c r="C366" s="78" t="s">
        <v>37</v>
      </c>
      <c r="D366" s="125" t="s">
        <v>103</v>
      </c>
      <c r="E366" s="96" t="s">
        <v>83</v>
      </c>
      <c r="F366" s="126">
        <f>ROUND(5.766,3)</f>
        <v>5.766</v>
      </c>
      <c r="G366" s="97">
        <f t="shared" si="52"/>
        <v>2.883</v>
      </c>
      <c r="H366" s="97">
        <v>14</v>
      </c>
      <c r="I366" s="82">
        <f t="shared" si="53"/>
        <v>40.36</v>
      </c>
      <c r="J366" s="82">
        <f t="shared" si="51"/>
        <v>9.52</v>
      </c>
      <c r="K366" s="82">
        <f t="shared" si="54"/>
        <v>49.879999999999995</v>
      </c>
    </row>
    <row r="367" spans="1:11" ht="27.6" x14ac:dyDescent="0.25">
      <c r="B367" s="78">
        <v>7</v>
      </c>
      <c r="C367" s="78" t="s">
        <v>37</v>
      </c>
      <c r="D367" s="127" t="s">
        <v>42</v>
      </c>
      <c r="E367" s="96">
        <v>2063</v>
      </c>
      <c r="F367" s="81">
        <f>ROUND(E367/168,3)</f>
        <v>12.28</v>
      </c>
      <c r="G367" s="97">
        <f t="shared" si="52"/>
        <v>6.14</v>
      </c>
      <c r="H367" s="97">
        <v>28</v>
      </c>
      <c r="I367" s="82">
        <f t="shared" si="53"/>
        <v>171.92</v>
      </c>
      <c r="J367" s="82">
        <f t="shared" si="51"/>
        <v>40.56</v>
      </c>
      <c r="K367" s="82">
        <f t="shared" si="54"/>
        <v>212.48</v>
      </c>
    </row>
    <row r="368" spans="1:11" x14ac:dyDescent="0.25">
      <c r="B368" s="85"/>
      <c r="C368" s="100" t="s">
        <v>9</v>
      </c>
      <c r="D368" s="99"/>
      <c r="E368" s="96"/>
      <c r="F368" s="97"/>
      <c r="G368" s="97"/>
      <c r="H368" s="128">
        <f>SUM(H361:H367)</f>
        <v>123</v>
      </c>
      <c r="I368" s="129">
        <f>SUM(I361:I367)</f>
        <v>553.09</v>
      </c>
      <c r="J368" s="129">
        <f>SUM(J361:J367)</f>
        <v>130.48000000000002</v>
      </c>
      <c r="K368" s="129">
        <f>SUM(K361:K367)</f>
        <v>683.57</v>
      </c>
    </row>
    <row r="369" spans="1:11" x14ac:dyDescent="0.25">
      <c r="B369" s="85"/>
      <c r="C369" s="85"/>
      <c r="D369" s="86"/>
      <c r="E369" s="87"/>
      <c r="F369" s="88"/>
      <c r="G369" s="88"/>
      <c r="H369" s="88"/>
      <c r="I369" s="101"/>
      <c r="J369" s="102" t="s">
        <v>10</v>
      </c>
      <c r="K369" s="74">
        <f>ROUND(K368*0.75,2)</f>
        <v>512.67999999999995</v>
      </c>
    </row>
    <row r="370" spans="1:11" x14ac:dyDescent="0.25">
      <c r="A370" s="37" t="s">
        <v>34</v>
      </c>
      <c r="B370" s="113" t="s">
        <v>59</v>
      </c>
      <c r="C370" s="114"/>
      <c r="D370" s="114"/>
      <c r="E370" s="114"/>
      <c r="F370" s="114"/>
      <c r="G370" s="115"/>
      <c r="H370" s="91"/>
      <c r="I370" s="92"/>
      <c r="J370" s="92"/>
      <c r="K370" s="92"/>
    </row>
    <row r="371" spans="1:11" ht="27.6" x14ac:dyDescent="0.25">
      <c r="B371" s="78">
        <v>1</v>
      </c>
      <c r="C371" s="79" t="s">
        <v>59</v>
      </c>
      <c r="D371" s="99" t="s">
        <v>104</v>
      </c>
      <c r="E371" s="96">
        <v>996</v>
      </c>
      <c r="F371" s="97">
        <f>E371/167.42</f>
        <v>5.9491100226974085</v>
      </c>
      <c r="G371" s="97">
        <f>F371*0.5</f>
        <v>2.9745550113487043</v>
      </c>
      <c r="H371" s="81">
        <v>24</v>
      </c>
      <c r="I371" s="82">
        <f>G371*H371</f>
        <v>71.389320272368906</v>
      </c>
      <c r="J371" s="82">
        <f>I371*0.2359</f>
        <v>16.840740652251824</v>
      </c>
      <c r="K371" s="82">
        <f>I371*1.2359</f>
        <v>88.23006092462073</v>
      </c>
    </row>
    <row r="372" spans="1:11" ht="27.6" x14ac:dyDescent="0.25">
      <c r="B372" s="78">
        <v>2</v>
      </c>
      <c r="C372" s="79" t="s">
        <v>59</v>
      </c>
      <c r="D372" s="99" t="s">
        <v>105</v>
      </c>
      <c r="E372" s="96">
        <v>1038.3499999999999</v>
      </c>
      <c r="F372" s="97">
        <v>6.202</v>
      </c>
      <c r="G372" s="97">
        <f t="shared" ref="G372:G387" si="55">F372*0.5</f>
        <v>3.101</v>
      </c>
      <c r="H372" s="81">
        <v>26</v>
      </c>
      <c r="I372" s="82">
        <f t="shared" ref="I372:I387" si="56">G372*H372</f>
        <v>80.626000000000005</v>
      </c>
      <c r="J372" s="82">
        <f t="shared" ref="J372:J387" si="57">I372*0.2359</f>
        <v>19.019673400000002</v>
      </c>
      <c r="K372" s="82">
        <f t="shared" ref="K372:K387" si="58">I372*1.2359</f>
        <v>99.645673400000007</v>
      </c>
    </row>
    <row r="373" spans="1:11" ht="27.6" x14ac:dyDescent="0.25">
      <c r="B373" s="78">
        <v>3</v>
      </c>
      <c r="C373" s="79" t="s">
        <v>59</v>
      </c>
      <c r="D373" s="99" t="s">
        <v>104</v>
      </c>
      <c r="E373" s="96">
        <v>946.2</v>
      </c>
      <c r="F373" s="97">
        <f t="shared" ref="F373:F385" si="59">E373/167.42</f>
        <v>5.6516545215625378</v>
      </c>
      <c r="G373" s="97">
        <f t="shared" si="55"/>
        <v>2.8258272607812689</v>
      </c>
      <c r="H373" s="81">
        <v>22</v>
      </c>
      <c r="I373" s="82">
        <f t="shared" si="56"/>
        <v>62.168199737187919</v>
      </c>
      <c r="J373" s="82">
        <f t="shared" si="57"/>
        <v>14.665478318002631</v>
      </c>
      <c r="K373" s="82">
        <f t="shared" si="58"/>
        <v>76.833678055190546</v>
      </c>
    </row>
    <row r="374" spans="1:11" ht="27.6" x14ac:dyDescent="0.25">
      <c r="B374" s="78">
        <v>4</v>
      </c>
      <c r="C374" s="79" t="s">
        <v>59</v>
      </c>
      <c r="D374" s="99" t="s">
        <v>105</v>
      </c>
      <c r="E374" s="130">
        <v>1039.3599999999999</v>
      </c>
      <c r="F374" s="97">
        <v>6.2081</v>
      </c>
      <c r="G374" s="97">
        <f t="shared" si="55"/>
        <v>3.10405</v>
      </c>
      <c r="H374" s="81">
        <v>21</v>
      </c>
      <c r="I374" s="82">
        <f t="shared" si="56"/>
        <v>65.185050000000004</v>
      </c>
      <c r="J374" s="82">
        <f t="shared" si="57"/>
        <v>15.377153295000001</v>
      </c>
      <c r="K374" s="82">
        <f t="shared" si="58"/>
        <v>80.562203295000003</v>
      </c>
    </row>
    <row r="375" spans="1:11" ht="27.6" x14ac:dyDescent="0.25">
      <c r="B375" s="78">
        <v>5</v>
      </c>
      <c r="C375" s="79" t="s">
        <v>59</v>
      </c>
      <c r="D375" s="99" t="s">
        <v>104</v>
      </c>
      <c r="E375" s="96">
        <v>946.2</v>
      </c>
      <c r="F375" s="97">
        <f t="shared" si="59"/>
        <v>5.6516545215625378</v>
      </c>
      <c r="G375" s="97">
        <f t="shared" si="55"/>
        <v>2.8258272607812689</v>
      </c>
      <c r="H375" s="81">
        <v>27</v>
      </c>
      <c r="I375" s="82">
        <f t="shared" si="56"/>
        <v>76.297336041094255</v>
      </c>
      <c r="J375" s="82">
        <f t="shared" si="57"/>
        <v>17.998541572094133</v>
      </c>
      <c r="K375" s="82">
        <f t="shared" si="58"/>
        <v>94.295877613188395</v>
      </c>
    </row>
    <row r="376" spans="1:11" ht="27.6" x14ac:dyDescent="0.25">
      <c r="B376" s="78">
        <v>6</v>
      </c>
      <c r="C376" s="79" t="s">
        <v>59</v>
      </c>
      <c r="D376" s="99" t="s">
        <v>105</v>
      </c>
      <c r="E376" s="96">
        <v>1039.3599999999999</v>
      </c>
      <c r="F376" s="97">
        <v>6.2081</v>
      </c>
      <c r="G376" s="97">
        <f t="shared" si="55"/>
        <v>3.10405</v>
      </c>
      <c r="H376" s="81">
        <v>34</v>
      </c>
      <c r="I376" s="82">
        <f t="shared" si="56"/>
        <v>105.5377</v>
      </c>
      <c r="J376" s="82">
        <f t="shared" si="57"/>
        <v>24.896343430000002</v>
      </c>
      <c r="K376" s="82">
        <f t="shared" si="58"/>
        <v>130.43404343</v>
      </c>
    </row>
    <row r="377" spans="1:11" ht="27.6" x14ac:dyDescent="0.25">
      <c r="B377" s="78">
        <v>7</v>
      </c>
      <c r="C377" s="79" t="s">
        <v>59</v>
      </c>
      <c r="D377" s="99" t="s">
        <v>104</v>
      </c>
      <c r="E377" s="96">
        <v>946.2</v>
      </c>
      <c r="F377" s="97">
        <f t="shared" si="59"/>
        <v>5.6516545215625378</v>
      </c>
      <c r="G377" s="97">
        <f t="shared" si="55"/>
        <v>2.8258272607812689</v>
      </c>
      <c r="H377" s="81">
        <v>20</v>
      </c>
      <c r="I377" s="82">
        <f t="shared" si="56"/>
        <v>56.516545215625378</v>
      </c>
      <c r="J377" s="82">
        <f t="shared" si="57"/>
        <v>13.332253016366026</v>
      </c>
      <c r="K377" s="82">
        <f t="shared" si="58"/>
        <v>69.84879823199141</v>
      </c>
    </row>
    <row r="378" spans="1:11" ht="27.6" x14ac:dyDescent="0.25">
      <c r="B378" s="78">
        <v>8</v>
      </c>
      <c r="C378" s="79" t="s">
        <v>59</v>
      </c>
      <c r="D378" s="99" t="s">
        <v>105</v>
      </c>
      <c r="E378" s="130">
        <v>1038.3399999999999</v>
      </c>
      <c r="F378" s="97">
        <v>6.202</v>
      </c>
      <c r="G378" s="97">
        <f t="shared" si="55"/>
        <v>3.101</v>
      </c>
      <c r="H378" s="81">
        <v>20</v>
      </c>
      <c r="I378" s="82">
        <f t="shared" si="56"/>
        <v>62.019999999999996</v>
      </c>
      <c r="J378" s="82">
        <f t="shared" si="57"/>
        <v>14.630517999999999</v>
      </c>
      <c r="K378" s="82">
        <f t="shared" si="58"/>
        <v>76.650517999999991</v>
      </c>
    </row>
    <row r="379" spans="1:11" ht="27.6" x14ac:dyDescent="0.25">
      <c r="B379" s="78">
        <v>9</v>
      </c>
      <c r="C379" s="79" t="s">
        <v>59</v>
      </c>
      <c r="D379" s="99" t="s">
        <v>15</v>
      </c>
      <c r="E379" s="96">
        <v>1093</v>
      </c>
      <c r="F379" s="97">
        <f t="shared" si="59"/>
        <v>6.5284912196870151</v>
      </c>
      <c r="G379" s="97">
        <f t="shared" si="55"/>
        <v>3.2642456098435075</v>
      </c>
      <c r="H379" s="81">
        <v>21</v>
      </c>
      <c r="I379" s="82">
        <f t="shared" si="56"/>
        <v>68.549157806713652</v>
      </c>
      <c r="J379" s="82">
        <f t="shared" si="57"/>
        <v>16.170746326603751</v>
      </c>
      <c r="K379" s="82">
        <f t="shared" si="58"/>
        <v>84.719904133317399</v>
      </c>
    </row>
    <row r="380" spans="1:11" ht="27.6" x14ac:dyDescent="0.25">
      <c r="B380" s="78">
        <v>10</v>
      </c>
      <c r="C380" s="79" t="s">
        <v>59</v>
      </c>
      <c r="D380" s="99" t="s">
        <v>15</v>
      </c>
      <c r="E380" s="96">
        <v>1093</v>
      </c>
      <c r="F380" s="97">
        <f t="shared" si="59"/>
        <v>6.5284912196870151</v>
      </c>
      <c r="G380" s="97">
        <f t="shared" si="55"/>
        <v>3.2642456098435075</v>
      </c>
      <c r="H380" s="81">
        <v>21</v>
      </c>
      <c r="I380" s="82">
        <f t="shared" si="56"/>
        <v>68.549157806713652</v>
      </c>
      <c r="J380" s="82">
        <f t="shared" si="57"/>
        <v>16.170746326603751</v>
      </c>
      <c r="K380" s="82">
        <f t="shared" si="58"/>
        <v>84.719904133317399</v>
      </c>
    </row>
    <row r="381" spans="1:11" ht="27.6" x14ac:dyDescent="0.25">
      <c r="B381" s="78">
        <v>11</v>
      </c>
      <c r="C381" s="79" t="s">
        <v>59</v>
      </c>
      <c r="D381" s="99" t="s">
        <v>16</v>
      </c>
      <c r="E381" s="96">
        <v>996</v>
      </c>
      <c r="F381" s="97">
        <f t="shared" si="59"/>
        <v>5.9491100226974085</v>
      </c>
      <c r="G381" s="97">
        <f t="shared" si="55"/>
        <v>2.9745550113487043</v>
      </c>
      <c r="H381" s="81">
        <v>21</v>
      </c>
      <c r="I381" s="82">
        <f t="shared" si="56"/>
        <v>62.465655238322789</v>
      </c>
      <c r="J381" s="82">
        <f t="shared" si="57"/>
        <v>14.735648070720346</v>
      </c>
      <c r="K381" s="82">
        <f t="shared" si="58"/>
        <v>77.201303309043141</v>
      </c>
    </row>
    <row r="382" spans="1:11" ht="27.6" x14ac:dyDescent="0.25">
      <c r="B382" s="78">
        <v>12</v>
      </c>
      <c r="C382" s="79" t="s">
        <v>59</v>
      </c>
      <c r="D382" s="99" t="s">
        <v>15</v>
      </c>
      <c r="E382" s="96">
        <v>1093</v>
      </c>
      <c r="F382" s="97">
        <f t="shared" si="59"/>
        <v>6.5284912196870151</v>
      </c>
      <c r="G382" s="97">
        <f t="shared" si="55"/>
        <v>3.2642456098435075</v>
      </c>
      <c r="H382" s="81">
        <v>21</v>
      </c>
      <c r="I382" s="82">
        <f t="shared" si="56"/>
        <v>68.549157806713652</v>
      </c>
      <c r="J382" s="82">
        <f t="shared" si="57"/>
        <v>16.170746326603751</v>
      </c>
      <c r="K382" s="82">
        <f t="shared" si="58"/>
        <v>84.719904133317399</v>
      </c>
    </row>
    <row r="383" spans="1:11" ht="27.6" x14ac:dyDescent="0.25">
      <c r="B383" s="78">
        <v>13</v>
      </c>
      <c r="C383" s="79" t="s">
        <v>59</v>
      </c>
      <c r="D383" s="99" t="s">
        <v>16</v>
      </c>
      <c r="E383" s="96">
        <v>996</v>
      </c>
      <c r="F383" s="97">
        <f t="shared" si="59"/>
        <v>5.9491100226974085</v>
      </c>
      <c r="G383" s="97">
        <f t="shared" si="55"/>
        <v>2.9745550113487043</v>
      </c>
      <c r="H383" s="81">
        <v>7</v>
      </c>
      <c r="I383" s="82">
        <f t="shared" si="56"/>
        <v>20.821885079440928</v>
      </c>
      <c r="J383" s="82">
        <f t="shared" si="57"/>
        <v>4.9118826902401151</v>
      </c>
      <c r="K383" s="82">
        <f t="shared" si="58"/>
        <v>25.733767769681045</v>
      </c>
    </row>
    <row r="384" spans="1:11" ht="27.6" x14ac:dyDescent="0.25">
      <c r="B384" s="78">
        <v>14</v>
      </c>
      <c r="C384" s="79" t="s">
        <v>59</v>
      </c>
      <c r="D384" s="99" t="s">
        <v>16</v>
      </c>
      <c r="E384" s="96">
        <v>947</v>
      </c>
      <c r="F384" s="97">
        <f t="shared" si="59"/>
        <v>5.6564329231871939</v>
      </c>
      <c r="G384" s="97">
        <f t="shared" si="55"/>
        <v>2.828216461593597</v>
      </c>
      <c r="H384" s="81">
        <v>14</v>
      </c>
      <c r="I384" s="82">
        <f t="shared" si="56"/>
        <v>39.595030462310355</v>
      </c>
      <c r="J384" s="82">
        <f t="shared" si="57"/>
        <v>9.3404676860590126</v>
      </c>
      <c r="K384" s="82">
        <f t="shared" si="58"/>
        <v>48.935498148369369</v>
      </c>
    </row>
    <row r="385" spans="1:11" ht="27.6" x14ac:dyDescent="0.25">
      <c r="B385" s="78">
        <v>15</v>
      </c>
      <c r="C385" s="79" t="s">
        <v>59</v>
      </c>
      <c r="D385" s="99" t="s">
        <v>16</v>
      </c>
      <c r="E385" s="96">
        <v>947</v>
      </c>
      <c r="F385" s="97">
        <f t="shared" si="59"/>
        <v>5.6564329231871939</v>
      </c>
      <c r="G385" s="97">
        <f t="shared" si="55"/>
        <v>2.828216461593597</v>
      </c>
      <c r="H385" s="81">
        <v>21</v>
      </c>
      <c r="I385" s="82">
        <f t="shared" si="56"/>
        <v>59.392545693465536</v>
      </c>
      <c r="J385" s="82">
        <f t="shared" si="57"/>
        <v>14.01070152908852</v>
      </c>
      <c r="K385" s="82">
        <f t="shared" si="58"/>
        <v>73.403247222554057</v>
      </c>
    </row>
    <row r="386" spans="1:11" ht="27.6" x14ac:dyDescent="0.25">
      <c r="B386" s="78">
        <v>16</v>
      </c>
      <c r="C386" s="79" t="s">
        <v>59</v>
      </c>
      <c r="D386" s="99" t="s">
        <v>15</v>
      </c>
      <c r="E386" s="96">
        <v>1093</v>
      </c>
      <c r="F386" s="97">
        <v>6.6284999999999998</v>
      </c>
      <c r="G386" s="97">
        <f t="shared" si="55"/>
        <v>3.3142499999999999</v>
      </c>
      <c r="H386" s="81">
        <v>14</v>
      </c>
      <c r="I386" s="82">
        <f t="shared" si="56"/>
        <v>46.399499999999996</v>
      </c>
      <c r="J386" s="82">
        <f t="shared" si="57"/>
        <v>10.945642049999998</v>
      </c>
      <c r="K386" s="82">
        <f t="shared" si="58"/>
        <v>57.345142049999993</v>
      </c>
    </row>
    <row r="387" spans="1:11" ht="27.6" x14ac:dyDescent="0.25">
      <c r="B387" s="78">
        <v>17</v>
      </c>
      <c r="C387" s="79" t="s">
        <v>59</v>
      </c>
      <c r="D387" s="99" t="s">
        <v>16</v>
      </c>
      <c r="E387" s="130">
        <v>947</v>
      </c>
      <c r="F387" s="97">
        <v>5.6563999999999997</v>
      </c>
      <c r="G387" s="97">
        <f t="shared" si="55"/>
        <v>2.8281999999999998</v>
      </c>
      <c r="H387" s="81">
        <v>7</v>
      </c>
      <c r="I387" s="82">
        <f t="shared" si="56"/>
        <v>19.7974</v>
      </c>
      <c r="J387" s="82">
        <f t="shared" si="57"/>
        <v>4.6702066599999998</v>
      </c>
      <c r="K387" s="82">
        <f t="shared" si="58"/>
        <v>24.467606660000001</v>
      </c>
    </row>
    <row r="388" spans="1:11" x14ac:dyDescent="0.25">
      <c r="B388" s="85"/>
      <c r="C388" s="100" t="s">
        <v>9</v>
      </c>
      <c r="D388" s="99"/>
      <c r="E388" s="96"/>
      <c r="F388" s="97"/>
      <c r="G388" s="97"/>
      <c r="H388" s="116">
        <f>SUM(H371:H387)</f>
        <v>341</v>
      </c>
      <c r="I388" s="117">
        <f>SUM(I371:I387)</f>
        <v>1033.8596411599569</v>
      </c>
      <c r="J388" s="117">
        <f>SUM(J371:J387)</f>
        <v>243.88748934963388</v>
      </c>
      <c r="K388" s="117">
        <f>SUM(K371:K387)</f>
        <v>1277.7471305095908</v>
      </c>
    </row>
    <row r="389" spans="1:11" x14ac:dyDescent="0.25">
      <c r="B389" s="85"/>
      <c r="C389" s="85"/>
      <c r="D389" s="86"/>
      <c r="E389" s="87"/>
      <c r="F389" s="88"/>
      <c r="G389" s="88"/>
      <c r="H389" s="131"/>
      <c r="I389" s="132"/>
      <c r="J389" s="133" t="s">
        <v>10</v>
      </c>
      <c r="K389" s="74">
        <f>ROUND(K388*0.75,2)</f>
        <v>958.31</v>
      </c>
    </row>
    <row r="391" spans="1:11" x14ac:dyDescent="0.25">
      <c r="A391" s="37" t="s">
        <v>36</v>
      </c>
      <c r="B391" s="103" t="s">
        <v>106</v>
      </c>
      <c r="C391" s="103"/>
      <c r="D391" s="104"/>
      <c r="E391" s="90"/>
      <c r="F391" s="91"/>
      <c r="G391" s="91"/>
      <c r="H391" s="91"/>
      <c r="I391" s="92"/>
      <c r="J391" s="92"/>
      <c r="K391" s="92"/>
    </row>
    <row r="392" spans="1:11" ht="27.6" x14ac:dyDescent="0.25">
      <c r="B392" s="78">
        <v>1</v>
      </c>
      <c r="C392" s="79" t="s">
        <v>106</v>
      </c>
      <c r="D392" s="99" t="s">
        <v>26</v>
      </c>
      <c r="E392" s="96" t="s">
        <v>83</v>
      </c>
      <c r="F392" s="97">
        <v>7.83</v>
      </c>
      <c r="G392" s="97">
        <v>0.5</v>
      </c>
      <c r="H392" s="81">
        <v>12</v>
      </c>
      <c r="I392" s="82">
        <f>ROUND(F392*G392*H392,2)</f>
        <v>46.98</v>
      </c>
      <c r="J392" s="82">
        <f>ROUND(I392*0.2359,2)</f>
        <v>11.08</v>
      </c>
      <c r="K392" s="82">
        <f>I392+J392</f>
        <v>58.059999999999995</v>
      </c>
    </row>
    <row r="393" spans="1:11" ht="27.6" x14ac:dyDescent="0.25">
      <c r="B393" s="78">
        <v>2</v>
      </c>
      <c r="C393" s="79" t="s">
        <v>106</v>
      </c>
      <c r="D393" s="99" t="s">
        <v>23</v>
      </c>
      <c r="E393" s="96" t="s">
        <v>83</v>
      </c>
      <c r="F393" s="97">
        <v>5.33</v>
      </c>
      <c r="G393" s="97">
        <v>0.5</v>
      </c>
      <c r="H393" s="81">
        <v>8</v>
      </c>
      <c r="I393" s="82">
        <f t="shared" ref="I393:I397" si="60">ROUND(F393*G393*H393,2)</f>
        <v>21.32</v>
      </c>
      <c r="J393" s="82">
        <f t="shared" ref="J393:J397" si="61">ROUND(I393*0.2359,2)</f>
        <v>5.03</v>
      </c>
      <c r="K393" s="82">
        <f t="shared" ref="K393:K397" si="62">I393+J393</f>
        <v>26.35</v>
      </c>
    </row>
    <row r="394" spans="1:11" ht="27.6" x14ac:dyDescent="0.25">
      <c r="B394" s="78">
        <v>3</v>
      </c>
      <c r="C394" s="79" t="s">
        <v>106</v>
      </c>
      <c r="D394" s="99" t="s">
        <v>23</v>
      </c>
      <c r="E394" s="96" t="s">
        <v>83</v>
      </c>
      <c r="F394" s="97">
        <v>5.55</v>
      </c>
      <c r="G394" s="97">
        <v>0.5</v>
      </c>
      <c r="H394" s="81">
        <v>4</v>
      </c>
      <c r="I394" s="82">
        <f t="shared" si="60"/>
        <v>11.1</v>
      </c>
      <c r="J394" s="82">
        <f t="shared" si="61"/>
        <v>2.62</v>
      </c>
      <c r="K394" s="82">
        <f t="shared" si="62"/>
        <v>13.719999999999999</v>
      </c>
    </row>
    <row r="395" spans="1:11" ht="27.6" x14ac:dyDescent="0.25">
      <c r="B395" s="78">
        <v>4</v>
      </c>
      <c r="C395" s="79" t="s">
        <v>106</v>
      </c>
      <c r="D395" s="99" t="s">
        <v>12</v>
      </c>
      <c r="E395" s="96" t="s">
        <v>83</v>
      </c>
      <c r="F395" s="97">
        <v>4.53</v>
      </c>
      <c r="G395" s="97">
        <v>0.5</v>
      </c>
      <c r="H395" s="81">
        <v>12</v>
      </c>
      <c r="I395" s="82">
        <f t="shared" si="60"/>
        <v>27.18</v>
      </c>
      <c r="J395" s="82">
        <f t="shared" si="61"/>
        <v>6.41</v>
      </c>
      <c r="K395" s="82">
        <f t="shared" si="62"/>
        <v>33.590000000000003</v>
      </c>
    </row>
    <row r="396" spans="1:11" ht="27.6" x14ac:dyDescent="0.25">
      <c r="B396" s="78">
        <v>5</v>
      </c>
      <c r="C396" s="79" t="s">
        <v>106</v>
      </c>
      <c r="D396" s="99" t="s">
        <v>12</v>
      </c>
      <c r="E396" s="96" t="s">
        <v>83</v>
      </c>
      <c r="F396" s="97">
        <v>5.05</v>
      </c>
      <c r="G396" s="97">
        <v>0.5</v>
      </c>
      <c r="H396" s="81">
        <v>4</v>
      </c>
      <c r="I396" s="82">
        <f t="shared" si="60"/>
        <v>10.1</v>
      </c>
      <c r="J396" s="82">
        <f t="shared" si="61"/>
        <v>2.38</v>
      </c>
      <c r="K396" s="82">
        <f t="shared" si="62"/>
        <v>12.48</v>
      </c>
    </row>
    <row r="397" spans="1:11" ht="27.6" x14ac:dyDescent="0.25">
      <c r="B397" s="78">
        <v>6</v>
      </c>
      <c r="C397" s="79" t="s">
        <v>106</v>
      </c>
      <c r="D397" s="99" t="s">
        <v>12</v>
      </c>
      <c r="E397" s="96" t="s">
        <v>83</v>
      </c>
      <c r="F397" s="97">
        <v>5.05</v>
      </c>
      <c r="G397" s="97">
        <v>0.5</v>
      </c>
      <c r="H397" s="81">
        <v>8</v>
      </c>
      <c r="I397" s="82">
        <f t="shared" si="60"/>
        <v>20.2</v>
      </c>
      <c r="J397" s="82">
        <f t="shared" si="61"/>
        <v>4.7699999999999996</v>
      </c>
      <c r="K397" s="82">
        <f t="shared" si="62"/>
        <v>24.97</v>
      </c>
    </row>
    <row r="398" spans="1:11" x14ac:dyDescent="0.25">
      <c r="B398" s="85"/>
      <c r="C398" s="100" t="s">
        <v>9</v>
      </c>
      <c r="D398" s="99"/>
      <c r="E398" s="96"/>
      <c r="F398" s="97"/>
      <c r="G398" s="97"/>
      <c r="H398" s="83">
        <f>SUM(H392:H397)</f>
        <v>48</v>
      </c>
      <c r="I398" s="84">
        <f>SUM(I392:I397)</f>
        <v>136.87999999999997</v>
      </c>
      <c r="J398" s="84">
        <f>SUM(J392:J397)</f>
        <v>32.29</v>
      </c>
      <c r="K398" s="84">
        <f>SUM(K392:K397)</f>
        <v>169.17</v>
      </c>
    </row>
    <row r="399" spans="1:11" x14ac:dyDescent="0.25">
      <c r="B399" s="85"/>
      <c r="C399" s="85"/>
      <c r="D399" s="86"/>
      <c r="E399" s="87"/>
      <c r="F399" s="88"/>
      <c r="G399" s="88"/>
      <c r="H399" s="88"/>
      <c r="I399" s="101"/>
      <c r="J399" s="102" t="s">
        <v>10</v>
      </c>
      <c r="K399" s="74">
        <f>ROUND(K398*0.75,2)</f>
        <v>126.88</v>
      </c>
    </row>
    <row r="400" spans="1:11" x14ac:dyDescent="0.25">
      <c r="A400" s="37" t="s">
        <v>39</v>
      </c>
      <c r="B400" s="103" t="s">
        <v>60</v>
      </c>
      <c r="C400" s="103"/>
      <c r="D400" s="104"/>
      <c r="E400" s="90"/>
      <c r="F400" s="91"/>
      <c r="G400" s="91"/>
      <c r="H400" s="91"/>
      <c r="I400" s="92"/>
      <c r="J400" s="92"/>
      <c r="K400" s="92"/>
    </row>
    <row r="401" spans="1:11" x14ac:dyDescent="0.25">
      <c r="B401" s="78">
        <v>1</v>
      </c>
      <c r="C401" s="134" t="s">
        <v>37</v>
      </c>
      <c r="D401" s="99" t="s">
        <v>14</v>
      </c>
      <c r="E401" s="96">
        <v>1580</v>
      </c>
      <c r="F401" s="97">
        <v>9.4049999999999994</v>
      </c>
      <c r="G401" s="97">
        <v>4.7024999999999997</v>
      </c>
      <c r="H401" s="81">
        <v>17</v>
      </c>
      <c r="I401" s="82">
        <f>G401*H401</f>
        <v>79.942499999999995</v>
      </c>
      <c r="J401" s="82">
        <f>I401*23.59/100</f>
        <v>18.858435749999998</v>
      </c>
      <c r="K401" s="82">
        <f>SUM(I401:J401)</f>
        <v>98.800935749999994</v>
      </c>
    </row>
    <row r="402" spans="1:11" x14ac:dyDescent="0.25">
      <c r="B402" s="78">
        <v>2</v>
      </c>
      <c r="C402" s="134" t="s">
        <v>37</v>
      </c>
      <c r="D402" s="99" t="s">
        <v>19</v>
      </c>
      <c r="E402" s="96">
        <v>1272</v>
      </c>
      <c r="F402" s="97">
        <v>7.5709999999999997</v>
      </c>
      <c r="G402" s="97">
        <v>3.7856999999999998</v>
      </c>
      <c r="H402" s="81">
        <v>3</v>
      </c>
      <c r="I402" s="82">
        <f t="shared" ref="I402:I409" si="63">G402*H402</f>
        <v>11.357099999999999</v>
      </c>
      <c r="J402" s="82">
        <f t="shared" ref="J402:J409" si="64">I402*23.59/100</f>
        <v>2.6791398899999996</v>
      </c>
      <c r="K402" s="82">
        <f t="shared" ref="K402:K409" si="65">SUM(I402:J402)</f>
        <v>14.036239889999999</v>
      </c>
    </row>
    <row r="403" spans="1:11" x14ac:dyDescent="0.25">
      <c r="B403" s="78">
        <v>3</v>
      </c>
      <c r="C403" s="134" t="s">
        <v>37</v>
      </c>
      <c r="D403" s="99" t="s">
        <v>15</v>
      </c>
      <c r="E403" s="96">
        <v>1190</v>
      </c>
      <c r="F403" s="97">
        <v>7.0830000000000002</v>
      </c>
      <c r="G403" s="97">
        <v>3.5415999999999999</v>
      </c>
      <c r="H403" s="81">
        <v>10</v>
      </c>
      <c r="I403" s="82">
        <f t="shared" si="63"/>
        <v>35.415999999999997</v>
      </c>
      <c r="J403" s="82">
        <f t="shared" si="64"/>
        <v>8.3546343999999984</v>
      </c>
      <c r="K403" s="82">
        <f t="shared" si="65"/>
        <v>43.770634399999992</v>
      </c>
    </row>
    <row r="404" spans="1:11" x14ac:dyDescent="0.25">
      <c r="B404" s="78">
        <v>4</v>
      </c>
      <c r="C404" s="134" t="s">
        <v>37</v>
      </c>
      <c r="D404" s="99" t="s">
        <v>15</v>
      </c>
      <c r="E404" s="96">
        <v>1190</v>
      </c>
      <c r="F404" s="97">
        <v>7.0830000000000002</v>
      </c>
      <c r="G404" s="97">
        <v>3.5415999999999999</v>
      </c>
      <c r="H404" s="81">
        <v>10</v>
      </c>
      <c r="I404" s="82">
        <f t="shared" si="63"/>
        <v>35.415999999999997</v>
      </c>
      <c r="J404" s="82">
        <f t="shared" si="64"/>
        <v>8.3546343999999984</v>
      </c>
      <c r="K404" s="82">
        <f t="shared" si="65"/>
        <v>43.770634399999992</v>
      </c>
    </row>
    <row r="405" spans="1:11" x14ac:dyDescent="0.25">
      <c r="B405" s="78">
        <v>5</v>
      </c>
      <c r="C405" s="134" t="s">
        <v>37</v>
      </c>
      <c r="D405" s="99" t="s">
        <v>15</v>
      </c>
      <c r="E405" s="96">
        <v>1190</v>
      </c>
      <c r="F405" s="97">
        <v>7.0830000000000002</v>
      </c>
      <c r="G405" s="97">
        <v>3.5415999999999999</v>
      </c>
      <c r="H405" s="81">
        <v>7</v>
      </c>
      <c r="I405" s="82">
        <f t="shared" si="63"/>
        <v>24.7912</v>
      </c>
      <c r="J405" s="82">
        <f t="shared" si="64"/>
        <v>5.8482440799999997</v>
      </c>
      <c r="K405" s="82">
        <f t="shared" si="65"/>
        <v>30.639444080000001</v>
      </c>
    </row>
    <row r="406" spans="1:11" x14ac:dyDescent="0.25">
      <c r="B406" s="78">
        <v>6</v>
      </c>
      <c r="C406" s="134" t="s">
        <v>37</v>
      </c>
      <c r="D406" s="99" t="s">
        <v>16</v>
      </c>
      <c r="E406" s="96">
        <v>1009</v>
      </c>
      <c r="F406" s="97">
        <v>6.0060000000000002</v>
      </c>
      <c r="G406" s="97">
        <v>3.0030000000000001</v>
      </c>
      <c r="H406" s="81">
        <v>7</v>
      </c>
      <c r="I406" s="82">
        <f t="shared" si="63"/>
        <v>21.021000000000001</v>
      </c>
      <c r="J406" s="82">
        <f t="shared" si="64"/>
        <v>4.9588539000000003</v>
      </c>
      <c r="K406" s="82">
        <f t="shared" si="65"/>
        <v>25.979853900000002</v>
      </c>
    </row>
    <row r="407" spans="1:11" x14ac:dyDescent="0.25">
      <c r="B407" s="78">
        <v>7</v>
      </c>
      <c r="C407" s="134" t="s">
        <v>37</v>
      </c>
      <c r="D407" s="99" t="s">
        <v>20</v>
      </c>
      <c r="E407" s="96" t="s">
        <v>83</v>
      </c>
      <c r="F407" s="97">
        <v>4.99</v>
      </c>
      <c r="G407" s="97">
        <v>2.4950000000000001</v>
      </c>
      <c r="H407" s="81">
        <v>10</v>
      </c>
      <c r="I407" s="82">
        <f t="shared" si="63"/>
        <v>24.950000000000003</v>
      </c>
      <c r="J407" s="82">
        <f t="shared" si="64"/>
        <v>5.8857050000000006</v>
      </c>
      <c r="K407" s="82">
        <f t="shared" si="65"/>
        <v>30.835705000000004</v>
      </c>
    </row>
    <row r="408" spans="1:11" x14ac:dyDescent="0.25">
      <c r="B408" s="78">
        <v>8</v>
      </c>
      <c r="C408" s="134" t="s">
        <v>37</v>
      </c>
      <c r="D408" s="99" t="s">
        <v>20</v>
      </c>
      <c r="E408" s="96" t="s">
        <v>83</v>
      </c>
      <c r="F408" s="97">
        <v>4.99</v>
      </c>
      <c r="G408" s="97">
        <v>2.4950000000000001</v>
      </c>
      <c r="H408" s="81">
        <v>7</v>
      </c>
      <c r="I408" s="82">
        <f t="shared" si="63"/>
        <v>17.465</v>
      </c>
      <c r="J408" s="82">
        <f t="shared" si="64"/>
        <v>4.1199934999999996</v>
      </c>
      <c r="K408" s="82">
        <f t="shared" si="65"/>
        <v>21.5849935</v>
      </c>
    </row>
    <row r="409" spans="1:11" x14ac:dyDescent="0.25">
      <c r="B409" s="78">
        <v>9</v>
      </c>
      <c r="C409" s="134" t="s">
        <v>37</v>
      </c>
      <c r="D409" s="99" t="s">
        <v>15</v>
      </c>
      <c r="E409" s="96" t="s">
        <v>83</v>
      </c>
      <c r="F409" s="97">
        <v>5.61</v>
      </c>
      <c r="G409" s="97">
        <v>2.8050000000000002</v>
      </c>
      <c r="H409" s="81">
        <v>3</v>
      </c>
      <c r="I409" s="82">
        <f t="shared" si="63"/>
        <v>8.4150000000000009</v>
      </c>
      <c r="J409" s="82">
        <f t="shared" si="64"/>
        <v>1.9850985000000003</v>
      </c>
      <c r="K409" s="82">
        <f t="shared" si="65"/>
        <v>10.400098500000002</v>
      </c>
    </row>
    <row r="410" spans="1:11" x14ac:dyDescent="0.25">
      <c r="B410" s="78"/>
      <c r="C410" s="100" t="s">
        <v>9</v>
      </c>
      <c r="D410" s="99"/>
      <c r="E410" s="96"/>
      <c r="F410" s="97"/>
      <c r="G410" s="97"/>
      <c r="H410" s="83">
        <f>SUM(H401:H409)</f>
        <v>74</v>
      </c>
      <c r="I410" s="84">
        <f>SUM(I401:I409)</f>
        <v>258.77379999999999</v>
      </c>
      <c r="J410" s="84">
        <f>SUM(J401:J409)</f>
        <v>61.044739419999992</v>
      </c>
      <c r="K410" s="84">
        <f>SUM(K401:K409)</f>
        <v>319.81853942000004</v>
      </c>
    </row>
    <row r="411" spans="1:11" x14ac:dyDescent="0.25">
      <c r="B411" s="85"/>
      <c r="C411" s="85"/>
      <c r="D411" s="86"/>
      <c r="E411" s="87"/>
      <c r="F411" s="88"/>
      <c r="G411" s="88"/>
      <c r="H411" s="88"/>
      <c r="I411" s="101"/>
      <c r="J411" s="102" t="s">
        <v>10</v>
      </c>
      <c r="K411" s="74">
        <f>ROUND(K410*0.75,2)</f>
        <v>239.86</v>
      </c>
    </row>
    <row r="412" spans="1:11" x14ac:dyDescent="0.25">
      <c r="A412" s="37" t="s">
        <v>40</v>
      </c>
      <c r="B412" s="103" t="s">
        <v>107</v>
      </c>
      <c r="C412" s="103"/>
      <c r="D412" s="104"/>
      <c r="E412" s="90"/>
      <c r="F412" s="91"/>
      <c r="G412" s="91"/>
      <c r="H412" s="91"/>
      <c r="I412" s="92"/>
      <c r="J412" s="92"/>
      <c r="K412" s="92"/>
    </row>
    <row r="413" spans="1:11" x14ac:dyDescent="0.25">
      <c r="B413" s="78">
        <v>1</v>
      </c>
      <c r="C413" s="78" t="s">
        <v>108</v>
      </c>
      <c r="D413" s="99" t="s">
        <v>12</v>
      </c>
      <c r="E413" s="96">
        <v>820</v>
      </c>
      <c r="F413" s="97">
        <v>4.8810000000000002</v>
      </c>
      <c r="G413" s="97">
        <v>2.4405000000000001</v>
      </c>
      <c r="H413" s="81">
        <v>7</v>
      </c>
      <c r="I413" s="82">
        <v>17.079999999999998</v>
      </c>
      <c r="J413" s="82">
        <v>3.75</v>
      </c>
      <c r="K413" s="82">
        <v>20.83</v>
      </c>
    </row>
    <row r="414" spans="1:11" x14ac:dyDescent="0.25">
      <c r="B414" s="78">
        <v>2</v>
      </c>
      <c r="C414" s="78" t="s">
        <v>108</v>
      </c>
      <c r="D414" s="99" t="s">
        <v>23</v>
      </c>
      <c r="E414" s="96">
        <v>870</v>
      </c>
      <c r="F414" s="97">
        <v>5.1786000000000003</v>
      </c>
      <c r="G414" s="97">
        <v>2.5893000000000002</v>
      </c>
      <c r="H414" s="81">
        <v>7</v>
      </c>
      <c r="I414" s="82">
        <v>18.13</v>
      </c>
      <c r="J414" s="82">
        <v>3.98</v>
      </c>
      <c r="K414" s="82">
        <v>22.11</v>
      </c>
    </row>
    <row r="415" spans="1:11" x14ac:dyDescent="0.25">
      <c r="B415" s="85"/>
      <c r="C415" s="100" t="s">
        <v>9</v>
      </c>
      <c r="D415" s="99"/>
      <c r="E415" s="96"/>
      <c r="F415" s="97"/>
      <c r="G415" s="97"/>
      <c r="H415" s="83">
        <f t="shared" ref="H415:J415" si="66">SUM(H413:H414)</f>
        <v>14</v>
      </c>
      <c r="I415" s="84">
        <f t="shared" si="66"/>
        <v>35.209999999999994</v>
      </c>
      <c r="J415" s="84">
        <f t="shared" si="66"/>
        <v>7.73</v>
      </c>
      <c r="K415" s="84">
        <f>SUM(K413:K414)</f>
        <v>42.94</v>
      </c>
    </row>
    <row r="416" spans="1:11" x14ac:dyDescent="0.25">
      <c r="B416" s="85"/>
      <c r="C416" s="85"/>
      <c r="D416" s="86"/>
      <c r="E416" s="87"/>
      <c r="F416" s="88"/>
      <c r="G416" s="88"/>
      <c r="H416" s="88"/>
      <c r="I416" s="101"/>
      <c r="J416" s="102" t="s">
        <v>10</v>
      </c>
      <c r="K416" s="74">
        <f>ROUND(K415*0.75,2)</f>
        <v>32.21</v>
      </c>
    </row>
    <row r="417" spans="1:11" x14ac:dyDescent="0.25">
      <c r="A417" s="37" t="s">
        <v>41</v>
      </c>
      <c r="B417" s="103" t="s">
        <v>109</v>
      </c>
      <c r="C417" s="103"/>
      <c r="D417" s="104"/>
      <c r="E417" s="90"/>
      <c r="F417" s="91"/>
      <c r="G417" s="91"/>
      <c r="H417" s="91"/>
      <c r="I417" s="92"/>
      <c r="J417" s="92"/>
      <c r="K417" s="92"/>
    </row>
    <row r="418" spans="1:11" ht="27.6" x14ac:dyDescent="0.25">
      <c r="B418" s="78">
        <v>1</v>
      </c>
      <c r="C418" s="79" t="s">
        <v>109</v>
      </c>
      <c r="D418" s="99" t="s">
        <v>12</v>
      </c>
      <c r="E418" s="96" t="s">
        <v>83</v>
      </c>
      <c r="F418" s="97">
        <v>5.2862</v>
      </c>
      <c r="G418" s="97">
        <f>F418*0.5</f>
        <v>2.6431</v>
      </c>
      <c r="H418" s="81">
        <v>24</v>
      </c>
      <c r="I418" s="82">
        <f>H418*F418/2</f>
        <v>63.434399999999997</v>
      </c>
      <c r="J418" s="82">
        <f>I418*0.2359</f>
        <v>14.964174959999999</v>
      </c>
      <c r="K418" s="82">
        <f>J418+I418</f>
        <v>78.398574959999991</v>
      </c>
    </row>
    <row r="419" spans="1:11" ht="27.6" x14ac:dyDescent="0.25">
      <c r="B419" s="78">
        <v>2</v>
      </c>
      <c r="C419" s="79" t="s">
        <v>109</v>
      </c>
      <c r="D419" s="99" t="s">
        <v>12</v>
      </c>
      <c r="E419" s="96" t="s">
        <v>83</v>
      </c>
      <c r="F419" s="97">
        <v>5.0772000000000004</v>
      </c>
      <c r="G419" s="97">
        <f t="shared" ref="G419:G431" si="67">F419*0.5</f>
        <v>2.5386000000000002</v>
      </c>
      <c r="H419" s="81">
        <v>9</v>
      </c>
      <c r="I419" s="82">
        <f t="shared" ref="I419:I431" si="68">H419*F419/2</f>
        <v>22.8474</v>
      </c>
      <c r="J419" s="82">
        <f t="shared" ref="J419:J431" si="69">I419*0.2359</f>
        <v>5.3897016600000001</v>
      </c>
      <c r="K419" s="82">
        <f t="shared" ref="K419:K431" si="70">J419+I419</f>
        <v>28.23710166</v>
      </c>
    </row>
    <row r="420" spans="1:11" ht="27.6" x14ac:dyDescent="0.25">
      <c r="B420" s="78">
        <v>3</v>
      </c>
      <c r="C420" s="79" t="s">
        <v>109</v>
      </c>
      <c r="D420" s="99" t="s">
        <v>12</v>
      </c>
      <c r="E420" s="96" t="s">
        <v>83</v>
      </c>
      <c r="F420" s="97">
        <v>5.0772000000000004</v>
      </c>
      <c r="G420" s="97">
        <f t="shared" si="67"/>
        <v>2.5386000000000002</v>
      </c>
      <c r="H420" s="81">
        <v>2</v>
      </c>
      <c r="I420" s="82">
        <f t="shared" si="68"/>
        <v>5.0772000000000004</v>
      </c>
      <c r="J420" s="82">
        <f t="shared" si="69"/>
        <v>1.1977114800000002</v>
      </c>
      <c r="K420" s="82">
        <f t="shared" si="70"/>
        <v>6.2749114800000001</v>
      </c>
    </row>
    <row r="421" spans="1:11" ht="27.6" x14ac:dyDescent="0.25">
      <c r="B421" s="78">
        <v>4</v>
      </c>
      <c r="C421" s="79" t="s">
        <v>109</v>
      </c>
      <c r="D421" s="99" t="s">
        <v>12</v>
      </c>
      <c r="E421" s="96" t="s">
        <v>83</v>
      </c>
      <c r="F421" s="97">
        <v>5.0780000000000003</v>
      </c>
      <c r="G421" s="97">
        <f t="shared" si="67"/>
        <v>2.5390000000000001</v>
      </c>
      <c r="H421" s="81">
        <v>6</v>
      </c>
      <c r="I421" s="82">
        <f t="shared" si="68"/>
        <v>15.234000000000002</v>
      </c>
      <c r="J421" s="82">
        <f t="shared" si="69"/>
        <v>3.5937006000000005</v>
      </c>
      <c r="K421" s="82">
        <f t="shared" si="70"/>
        <v>18.827700600000004</v>
      </c>
    </row>
    <row r="422" spans="1:11" ht="27.6" x14ac:dyDescent="0.25">
      <c r="B422" s="78">
        <v>5</v>
      </c>
      <c r="C422" s="79" t="s">
        <v>109</v>
      </c>
      <c r="D422" s="99" t="s">
        <v>12</v>
      </c>
      <c r="E422" s="96" t="s">
        <v>83</v>
      </c>
      <c r="F422" s="97">
        <v>5.2862</v>
      </c>
      <c r="G422" s="97">
        <f t="shared" si="67"/>
        <v>2.6431</v>
      </c>
      <c r="H422" s="81">
        <v>30</v>
      </c>
      <c r="I422" s="82">
        <f t="shared" si="68"/>
        <v>79.293000000000006</v>
      </c>
      <c r="J422" s="82">
        <f t="shared" si="69"/>
        <v>18.7052187</v>
      </c>
      <c r="K422" s="82">
        <f t="shared" si="70"/>
        <v>97.99821870000001</v>
      </c>
    </row>
    <row r="423" spans="1:11" ht="27.6" x14ac:dyDescent="0.25">
      <c r="B423" s="78">
        <v>6</v>
      </c>
      <c r="C423" s="79" t="s">
        <v>109</v>
      </c>
      <c r="D423" s="99" t="s">
        <v>12</v>
      </c>
      <c r="E423" s="96" t="s">
        <v>83</v>
      </c>
      <c r="F423" s="97">
        <v>5.4355000000000002</v>
      </c>
      <c r="G423" s="97">
        <f t="shared" si="67"/>
        <v>2.7177500000000001</v>
      </c>
      <c r="H423" s="81">
        <v>22</v>
      </c>
      <c r="I423" s="82">
        <f t="shared" si="68"/>
        <v>59.790500000000002</v>
      </c>
      <c r="J423" s="117">
        <f>I423*0.2194</f>
        <v>13.118035700000002</v>
      </c>
      <c r="K423" s="82">
        <f t="shared" si="70"/>
        <v>72.908535700000002</v>
      </c>
    </row>
    <row r="424" spans="1:11" ht="27.6" x14ac:dyDescent="0.25">
      <c r="B424" s="78">
        <v>7</v>
      </c>
      <c r="C424" s="79" t="s">
        <v>109</v>
      </c>
      <c r="D424" s="99" t="s">
        <v>12</v>
      </c>
      <c r="E424" s="96" t="s">
        <v>83</v>
      </c>
      <c r="F424" s="97">
        <v>5.5849000000000002</v>
      </c>
      <c r="G424" s="97">
        <f t="shared" si="67"/>
        <v>2.7924500000000001</v>
      </c>
      <c r="H424" s="81">
        <v>22</v>
      </c>
      <c r="I424" s="82">
        <f t="shared" si="68"/>
        <v>61.433900000000001</v>
      </c>
      <c r="J424" s="82">
        <f t="shared" si="69"/>
        <v>14.492257009999999</v>
      </c>
      <c r="K424" s="82">
        <f t="shared" si="70"/>
        <v>75.926157009999997</v>
      </c>
    </row>
    <row r="425" spans="1:11" ht="27.6" x14ac:dyDescent="0.25">
      <c r="B425" s="78">
        <v>8</v>
      </c>
      <c r="C425" s="79" t="s">
        <v>109</v>
      </c>
      <c r="D425" s="99" t="s">
        <v>12</v>
      </c>
      <c r="E425" s="96" t="s">
        <v>83</v>
      </c>
      <c r="F425" s="97">
        <v>5.5849000000000002</v>
      </c>
      <c r="G425" s="97">
        <f t="shared" si="67"/>
        <v>2.7924500000000001</v>
      </c>
      <c r="H425" s="81">
        <v>12</v>
      </c>
      <c r="I425" s="82">
        <f t="shared" si="68"/>
        <v>33.509399999999999</v>
      </c>
      <c r="J425" s="82">
        <f t="shared" si="69"/>
        <v>7.9048674600000002</v>
      </c>
      <c r="K425" s="82">
        <f t="shared" si="70"/>
        <v>41.414267459999998</v>
      </c>
    </row>
    <row r="426" spans="1:11" ht="27.6" x14ac:dyDescent="0.25">
      <c r="B426" s="78">
        <v>9</v>
      </c>
      <c r="C426" s="79" t="s">
        <v>109</v>
      </c>
      <c r="D426" s="99" t="s">
        <v>12</v>
      </c>
      <c r="E426" s="96" t="s">
        <v>83</v>
      </c>
      <c r="F426" s="97">
        <v>5.5849000000000002</v>
      </c>
      <c r="G426" s="97">
        <f t="shared" si="67"/>
        <v>2.7924500000000001</v>
      </c>
      <c r="H426" s="81">
        <v>12</v>
      </c>
      <c r="I426" s="82">
        <f t="shared" si="68"/>
        <v>33.509399999999999</v>
      </c>
      <c r="J426" s="82">
        <f t="shared" si="69"/>
        <v>7.9048674600000002</v>
      </c>
      <c r="K426" s="82">
        <f t="shared" si="70"/>
        <v>41.414267459999998</v>
      </c>
    </row>
    <row r="427" spans="1:11" ht="27.6" x14ac:dyDescent="0.25">
      <c r="B427" s="78">
        <v>10</v>
      </c>
      <c r="C427" s="79" t="s">
        <v>109</v>
      </c>
      <c r="D427" s="99" t="s">
        <v>12</v>
      </c>
      <c r="E427" s="96" t="s">
        <v>83</v>
      </c>
      <c r="F427" s="97">
        <v>5.5849000000000002</v>
      </c>
      <c r="G427" s="97">
        <f t="shared" si="67"/>
        <v>2.7924500000000001</v>
      </c>
      <c r="H427" s="81">
        <v>18</v>
      </c>
      <c r="I427" s="82">
        <f t="shared" si="68"/>
        <v>50.264099999999999</v>
      </c>
      <c r="J427" s="82">
        <f t="shared" si="69"/>
        <v>11.857301189999999</v>
      </c>
      <c r="K427" s="82">
        <f t="shared" si="70"/>
        <v>62.12140119</v>
      </c>
    </row>
    <row r="428" spans="1:11" ht="27.6" x14ac:dyDescent="0.25">
      <c r="B428" s="78">
        <v>11</v>
      </c>
      <c r="C428" s="79" t="s">
        <v>109</v>
      </c>
      <c r="D428" s="99" t="s">
        <v>12</v>
      </c>
      <c r="E428" s="96" t="s">
        <v>83</v>
      </c>
      <c r="F428" s="97">
        <v>5.5849000000000002</v>
      </c>
      <c r="G428" s="97">
        <f t="shared" si="67"/>
        <v>2.7924500000000001</v>
      </c>
      <c r="H428" s="81">
        <v>14</v>
      </c>
      <c r="I428" s="82">
        <f t="shared" si="68"/>
        <v>39.094300000000004</v>
      </c>
      <c r="J428" s="82">
        <f t="shared" si="69"/>
        <v>9.2223453700000011</v>
      </c>
      <c r="K428" s="82">
        <f t="shared" si="70"/>
        <v>48.316645370000003</v>
      </c>
    </row>
    <row r="429" spans="1:11" ht="27.6" x14ac:dyDescent="0.25">
      <c r="B429" s="78">
        <v>12</v>
      </c>
      <c r="C429" s="79" t="s">
        <v>109</v>
      </c>
      <c r="D429" s="99" t="s">
        <v>12</v>
      </c>
      <c r="E429" s="96" t="s">
        <v>83</v>
      </c>
      <c r="F429" s="97">
        <v>5.0772000000000004</v>
      </c>
      <c r="G429" s="97">
        <f t="shared" si="67"/>
        <v>2.5386000000000002</v>
      </c>
      <c r="H429" s="81">
        <v>34</v>
      </c>
      <c r="I429" s="82">
        <f t="shared" si="68"/>
        <v>86.312400000000011</v>
      </c>
      <c r="J429" s="82">
        <f t="shared" si="69"/>
        <v>20.361095160000001</v>
      </c>
      <c r="K429" s="82">
        <f t="shared" si="70"/>
        <v>106.67349516000002</v>
      </c>
    </row>
    <row r="430" spans="1:11" ht="27.6" x14ac:dyDescent="0.25">
      <c r="B430" s="78">
        <v>13</v>
      </c>
      <c r="C430" s="79" t="s">
        <v>109</v>
      </c>
      <c r="D430" s="99" t="s">
        <v>33</v>
      </c>
      <c r="E430" s="96" t="s">
        <v>83</v>
      </c>
      <c r="F430" s="97">
        <v>8.1242999999999999</v>
      </c>
      <c r="G430" s="97">
        <f t="shared" si="67"/>
        <v>4.0621499999999999</v>
      </c>
      <c r="H430" s="81">
        <v>7</v>
      </c>
      <c r="I430" s="82">
        <f t="shared" si="68"/>
        <v>28.43505</v>
      </c>
      <c r="J430" s="82">
        <f t="shared" si="69"/>
        <v>6.7078282949999997</v>
      </c>
      <c r="K430" s="82">
        <f t="shared" si="70"/>
        <v>35.142878295000003</v>
      </c>
    </row>
    <row r="431" spans="1:11" ht="27.6" x14ac:dyDescent="0.25">
      <c r="B431" s="78">
        <v>14</v>
      </c>
      <c r="C431" s="79" t="s">
        <v>109</v>
      </c>
      <c r="D431" s="99" t="s">
        <v>23</v>
      </c>
      <c r="E431" s="96" t="s">
        <v>83</v>
      </c>
      <c r="F431" s="97">
        <v>5.5549999999999997</v>
      </c>
      <c r="G431" s="97">
        <f t="shared" si="67"/>
        <v>2.7774999999999999</v>
      </c>
      <c r="H431" s="81">
        <v>46</v>
      </c>
      <c r="I431" s="82">
        <f t="shared" si="68"/>
        <v>127.76499999999999</v>
      </c>
      <c r="J431" s="82">
        <f t="shared" si="69"/>
        <v>30.139763499999997</v>
      </c>
      <c r="K431" s="82">
        <f t="shared" si="70"/>
        <v>157.90476349999997</v>
      </c>
    </row>
    <row r="432" spans="1:11" x14ac:dyDescent="0.25">
      <c r="B432" s="85"/>
      <c r="C432" s="100" t="s">
        <v>9</v>
      </c>
      <c r="D432" s="99"/>
      <c r="E432" s="96"/>
      <c r="F432" s="97"/>
      <c r="G432" s="97"/>
      <c r="H432" s="83">
        <f>SUM(H418:H431)</f>
        <v>258</v>
      </c>
      <c r="I432" s="84">
        <f t="shared" ref="I432:J432" si="71">SUM(I418:I431)</f>
        <v>706.0000500000001</v>
      </c>
      <c r="J432" s="84">
        <f t="shared" si="71"/>
        <v>165.558868545</v>
      </c>
      <c r="K432" s="84">
        <f>SUM(K418:K431)</f>
        <v>871.5589185450001</v>
      </c>
    </row>
    <row r="433" spans="2:11" x14ac:dyDescent="0.25">
      <c r="B433" s="85"/>
      <c r="C433" s="85"/>
      <c r="D433" s="86"/>
      <c r="E433" s="87"/>
      <c r="F433" s="88"/>
      <c r="G433" s="88"/>
      <c r="H433" s="88"/>
      <c r="I433" s="101"/>
      <c r="J433" s="102" t="s">
        <v>10</v>
      </c>
      <c r="K433" s="74">
        <f>ROUND(K432*0.75,2)</f>
        <v>653.66999999999996</v>
      </c>
    </row>
  </sheetData>
  <mergeCells count="9">
    <mergeCell ref="B112:G112"/>
    <mergeCell ref="H149:J149"/>
    <mergeCell ref="B370:G370"/>
    <mergeCell ref="A6:K6"/>
    <mergeCell ref="B10:G10"/>
    <mergeCell ref="B21:G21"/>
    <mergeCell ref="I39:J39"/>
    <mergeCell ref="B40:D40"/>
    <mergeCell ref="C102:G102"/>
  </mergeCells>
  <pageMargins left="0.70866141732283472" right="0.70866141732283472" top="0.74803149606299213" bottom="0.74803149606299213" header="0.31496062992125984" footer="0.31496062992125984"/>
  <pageSetup paperSize="9" scale="71" fitToHeight="0" orientation="portrait" horizontalDpi="90" verticalDpi="9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nakts darbs</vt:lpstr>
      <vt:lpstr>'nakts darbs'!Print_Titles</vt:lpstr>
    </vt:vector>
  </TitlesOfParts>
  <Company>Iekšlietu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4.pielikums anotācijai</dc:title>
  <dc:creator>Inga Ošiņa</dc:creator>
  <dc:description>67219608, inga.osina@iem.gov.lv</dc:description>
  <cp:lastModifiedBy>Inga Ošiņa</cp:lastModifiedBy>
  <cp:lastPrinted>2021-11-27T16:32:40Z</cp:lastPrinted>
  <dcterms:created xsi:type="dcterms:W3CDTF">2021-01-19T10:53:51Z</dcterms:created>
  <dcterms:modified xsi:type="dcterms:W3CDTF">2021-11-27T16:33:06Z</dcterms:modified>
</cp:coreProperties>
</file>