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DARBS 15.01.25 ped ver\ASISTENTI\Budžeta plāns\2025\Aprēķini uz MK noteikumu grozījumiem 2026.gadam\MK grozījumu aprēķiniem\Februāra versija\"/>
    </mc:Choice>
  </mc:AlternateContent>
  <xr:revisionPtr revIDLastSave="0" documentId="13_ncr:1_{2ADE442B-C744-4AE3-A5BA-CDB6D3EAA530}" xr6:coauthVersionLast="47" xr6:coauthVersionMax="47" xr10:uidLastSave="{00000000-0000-0000-0000-000000000000}"/>
  <bookViews>
    <workbookView xWindow="-120" yWindow="-120" windowWidth="29040" windowHeight="17640" tabRatio="781" activeTab="1" xr2:uid="{00000000-000D-0000-FFFF-FFFF00000000}"/>
  </bookViews>
  <sheets>
    <sheet name="2026 gada min. h tarifa likme" sheetId="12" r:id="rId1"/>
    <sheet name="2026 budžeta aprēķins" sheetId="11" r:id="rId2"/>
    <sheet name="2027 budžeta aprēķins" sheetId="17" r:id="rId3"/>
    <sheet name="2028 budžeta aprēķins" sheetId="10" r:id="rId4"/>
    <sheet name="2029 budžeta aprēķins" sheetId="16" r:id="rId5"/>
  </sheets>
  <definedNames>
    <definedName name="_xlnm.Print_Area" localSheetId="0">'2026 gada min. h tarifa likme'!$A$1:$O$23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70" i="17" l="1"/>
  <c r="AL71" i="10"/>
  <c r="AL70" i="10"/>
  <c r="AL69" i="10"/>
  <c r="AJ63" i="10"/>
  <c r="AJ61" i="10"/>
  <c r="AM71" i="16"/>
  <c r="AM70" i="16"/>
  <c r="AM69" i="16"/>
  <c r="AM68" i="16"/>
  <c r="AJ63" i="16"/>
  <c r="AJ62" i="16"/>
  <c r="AJ60" i="16"/>
  <c r="AK57" i="16" l="1"/>
  <c r="AK56" i="16"/>
  <c r="AK58" i="10"/>
  <c r="AK57" i="10"/>
  <c r="AK56" i="17"/>
  <c r="AK55" i="17"/>
  <c r="AQ58" i="11"/>
  <c r="AN58" i="11"/>
  <c r="AN57" i="11"/>
  <c r="AP55" i="11"/>
  <c r="L42" i="16"/>
  <c r="L43" i="16"/>
  <c r="L44" i="16"/>
  <c r="L41" i="16"/>
  <c r="L32" i="16"/>
  <c r="L33" i="16"/>
  <c r="L34" i="16"/>
  <c r="L35" i="16"/>
  <c r="L36" i="16"/>
  <c r="L37" i="16"/>
  <c r="L38" i="16"/>
  <c r="L31" i="16"/>
  <c r="AK60" i="10"/>
  <c r="AJ60" i="10"/>
  <c r="AI60" i="10"/>
  <c r="C16" i="10"/>
  <c r="E16" i="10" s="1"/>
  <c r="AK58" i="17"/>
  <c r="AJ58" i="17"/>
  <c r="AI58" i="17"/>
  <c r="L41" i="17"/>
  <c r="L43" i="17"/>
  <c r="L40" i="17"/>
  <c r="L32" i="17"/>
  <c r="L33" i="17"/>
  <c r="L35" i="17"/>
  <c r="L36" i="17"/>
  <c r="L30" i="17"/>
  <c r="AN60" i="11"/>
  <c r="AM60" i="11"/>
  <c r="AL60" i="11"/>
  <c r="N94" i="10" l="1"/>
  <c r="N93" i="10"/>
  <c r="N92" i="10"/>
  <c r="N91" i="10"/>
  <c r="N88" i="10"/>
  <c r="N87" i="10"/>
  <c r="N86" i="10"/>
  <c r="N85" i="10"/>
  <c r="N84" i="10"/>
  <c r="N83" i="10"/>
  <c r="N82" i="10"/>
  <c r="N81" i="10"/>
  <c r="AA83" i="10" l="1"/>
  <c r="F95" i="17"/>
  <c r="E95" i="17"/>
  <c r="D95" i="17"/>
  <c r="C95" i="17"/>
  <c r="B95" i="17"/>
  <c r="K94" i="17"/>
  <c r="J94" i="17"/>
  <c r="I94" i="17"/>
  <c r="H94" i="17"/>
  <c r="G94" i="17"/>
  <c r="K93" i="17"/>
  <c r="J93" i="17"/>
  <c r="I93" i="17"/>
  <c r="H93" i="17"/>
  <c r="G93" i="17"/>
  <c r="K92" i="17"/>
  <c r="J92" i="17"/>
  <c r="I92" i="17"/>
  <c r="H92" i="17"/>
  <c r="G92" i="17"/>
  <c r="K91" i="17"/>
  <c r="J91" i="17"/>
  <c r="I91" i="17"/>
  <c r="H91" i="17"/>
  <c r="G91" i="17"/>
  <c r="F89" i="17"/>
  <c r="E89" i="17"/>
  <c r="D89" i="17"/>
  <c r="C89" i="17"/>
  <c r="C97" i="17" s="1"/>
  <c r="B89" i="17"/>
  <c r="K88" i="17"/>
  <c r="J88" i="17"/>
  <c r="I88" i="17"/>
  <c r="H88" i="17"/>
  <c r="G88" i="17"/>
  <c r="K87" i="17"/>
  <c r="J87" i="17"/>
  <c r="I87" i="17"/>
  <c r="H87" i="17"/>
  <c r="G87" i="17"/>
  <c r="K86" i="17"/>
  <c r="J86" i="17"/>
  <c r="I86" i="17"/>
  <c r="H86" i="17"/>
  <c r="G86" i="17"/>
  <c r="K85" i="17"/>
  <c r="J85" i="17"/>
  <c r="I85" i="17"/>
  <c r="H85" i="17"/>
  <c r="G85" i="17"/>
  <c r="K84" i="17"/>
  <c r="J84" i="17"/>
  <c r="I84" i="17"/>
  <c r="H84" i="17"/>
  <c r="G84" i="17"/>
  <c r="K83" i="17"/>
  <c r="J83" i="17"/>
  <c r="I83" i="17"/>
  <c r="H83" i="17"/>
  <c r="G83" i="17"/>
  <c r="K82" i="17"/>
  <c r="J82" i="17"/>
  <c r="I82" i="17"/>
  <c r="H82" i="17"/>
  <c r="G82" i="17"/>
  <c r="K81" i="17"/>
  <c r="J81" i="17"/>
  <c r="I81" i="17"/>
  <c r="H81" i="17"/>
  <c r="G81" i="17"/>
  <c r="AI63" i="17"/>
  <c r="F44" i="17"/>
  <c r="E44" i="17"/>
  <c r="D44" i="17"/>
  <c r="C44" i="17"/>
  <c r="B44" i="17"/>
  <c r="K43" i="17"/>
  <c r="J43" i="17"/>
  <c r="I43" i="17"/>
  <c r="H43" i="17"/>
  <c r="G43" i="17"/>
  <c r="K42" i="17"/>
  <c r="J42" i="17"/>
  <c r="I42" i="17"/>
  <c r="H42" i="17"/>
  <c r="G42" i="17"/>
  <c r="K41" i="17"/>
  <c r="J41" i="17"/>
  <c r="I41" i="17"/>
  <c r="H41" i="17"/>
  <c r="G41" i="17"/>
  <c r="K40" i="17"/>
  <c r="J40" i="17"/>
  <c r="I40" i="17"/>
  <c r="H40" i="17"/>
  <c r="G40" i="17"/>
  <c r="F38" i="17"/>
  <c r="F46" i="17" s="1"/>
  <c r="E38" i="17"/>
  <c r="E46" i="17" s="1"/>
  <c r="D38" i="17"/>
  <c r="C38" i="17"/>
  <c r="C46" i="17" s="1"/>
  <c r="B38" i="17"/>
  <c r="K37" i="17"/>
  <c r="J37" i="17"/>
  <c r="I37" i="17"/>
  <c r="H37" i="17"/>
  <c r="G37" i="17"/>
  <c r="K36" i="17"/>
  <c r="J36" i="17"/>
  <c r="I36" i="17"/>
  <c r="H36" i="17"/>
  <c r="G36" i="17"/>
  <c r="K35" i="17"/>
  <c r="J35" i="17"/>
  <c r="I35" i="17"/>
  <c r="H35" i="17"/>
  <c r="G35" i="17"/>
  <c r="K34" i="17"/>
  <c r="J34" i="17"/>
  <c r="I34" i="17"/>
  <c r="H34" i="17"/>
  <c r="G34" i="17"/>
  <c r="K33" i="17"/>
  <c r="J33" i="17"/>
  <c r="I33" i="17"/>
  <c r="H33" i="17"/>
  <c r="G33" i="17"/>
  <c r="K32" i="17"/>
  <c r="J32" i="17"/>
  <c r="I32" i="17"/>
  <c r="H32" i="17"/>
  <c r="G32" i="17"/>
  <c r="K31" i="17"/>
  <c r="J31" i="17"/>
  <c r="I31" i="17"/>
  <c r="H31" i="17"/>
  <c r="G31" i="17"/>
  <c r="K30" i="17"/>
  <c r="J30" i="17"/>
  <c r="I30" i="17"/>
  <c r="H30" i="17"/>
  <c r="G30" i="17"/>
  <c r="D23" i="17"/>
  <c r="E16" i="17"/>
  <c r="C15" i="17"/>
  <c r="F94" i="16"/>
  <c r="E94" i="16"/>
  <c r="D94" i="16"/>
  <c r="C94" i="16"/>
  <c r="B94" i="16"/>
  <c r="K93" i="16"/>
  <c r="J93" i="16"/>
  <c r="I93" i="16"/>
  <c r="H93" i="16"/>
  <c r="G93" i="16"/>
  <c r="K92" i="16"/>
  <c r="J92" i="16"/>
  <c r="I92" i="16"/>
  <c r="H92" i="16"/>
  <c r="G92" i="16"/>
  <c r="K91" i="16"/>
  <c r="J91" i="16"/>
  <c r="I91" i="16"/>
  <c r="H91" i="16"/>
  <c r="G91" i="16"/>
  <c r="K90" i="16"/>
  <c r="J90" i="16"/>
  <c r="I90" i="16"/>
  <c r="H90" i="16"/>
  <c r="G90" i="16"/>
  <c r="F88" i="16"/>
  <c r="E88" i="16"/>
  <c r="E96" i="16" s="1"/>
  <c r="D88" i="16"/>
  <c r="C88" i="16"/>
  <c r="C96" i="16" s="1"/>
  <c r="B88" i="16"/>
  <c r="K87" i="16"/>
  <c r="J87" i="16"/>
  <c r="I87" i="16"/>
  <c r="H87" i="16"/>
  <c r="G87" i="16"/>
  <c r="K86" i="16"/>
  <c r="J86" i="16"/>
  <c r="I86" i="16"/>
  <c r="H86" i="16"/>
  <c r="G86" i="16"/>
  <c r="K85" i="16"/>
  <c r="J85" i="16"/>
  <c r="I85" i="16"/>
  <c r="H85" i="16"/>
  <c r="G85" i="16"/>
  <c r="K84" i="16"/>
  <c r="J84" i="16"/>
  <c r="I84" i="16"/>
  <c r="H84" i="16"/>
  <c r="G84" i="16"/>
  <c r="K83" i="16"/>
  <c r="J83" i="16"/>
  <c r="I83" i="16"/>
  <c r="H83" i="16"/>
  <c r="G83" i="16"/>
  <c r="K82" i="16"/>
  <c r="J82" i="16"/>
  <c r="I82" i="16"/>
  <c r="H82" i="16"/>
  <c r="G82" i="16"/>
  <c r="K81" i="16"/>
  <c r="J81" i="16"/>
  <c r="I81" i="16"/>
  <c r="H81" i="16"/>
  <c r="G81" i="16"/>
  <c r="K80" i="16"/>
  <c r="J80" i="16"/>
  <c r="I80" i="16"/>
  <c r="H80" i="16"/>
  <c r="G80" i="16"/>
  <c r="K43" i="16"/>
  <c r="J43" i="16"/>
  <c r="I43" i="16"/>
  <c r="H43" i="16"/>
  <c r="H42" i="16"/>
  <c r="K36" i="16"/>
  <c r="J36" i="16"/>
  <c r="K33" i="16"/>
  <c r="J33" i="16"/>
  <c r="I33" i="16"/>
  <c r="H33" i="16"/>
  <c r="H32" i="16"/>
  <c r="G43" i="16"/>
  <c r="G33" i="16"/>
  <c r="F95" i="10"/>
  <c r="E95" i="10"/>
  <c r="D95" i="10"/>
  <c r="C95" i="10"/>
  <c r="B95" i="10"/>
  <c r="K94" i="10"/>
  <c r="J94" i="10"/>
  <c r="I94" i="10"/>
  <c r="H94" i="10"/>
  <c r="G94" i="10"/>
  <c r="AA94" i="10" s="1"/>
  <c r="K93" i="10"/>
  <c r="J93" i="10"/>
  <c r="I93" i="10"/>
  <c r="H93" i="10"/>
  <c r="G93" i="10"/>
  <c r="AA93" i="10" s="1"/>
  <c r="K92" i="10"/>
  <c r="J92" i="10"/>
  <c r="I92" i="10"/>
  <c r="H92" i="10"/>
  <c r="G92" i="10"/>
  <c r="AA92" i="10" s="1"/>
  <c r="K91" i="10"/>
  <c r="J91" i="10"/>
  <c r="I91" i="10"/>
  <c r="H91" i="10"/>
  <c r="G91" i="10"/>
  <c r="AA91" i="10" s="1"/>
  <c r="F89" i="10"/>
  <c r="F97" i="10" s="1"/>
  <c r="E89" i="10"/>
  <c r="D89" i="10"/>
  <c r="C89" i="10"/>
  <c r="C97" i="10" s="1"/>
  <c r="B89" i="10"/>
  <c r="B97" i="10" s="1"/>
  <c r="K88" i="10"/>
  <c r="J88" i="10"/>
  <c r="I88" i="10"/>
  <c r="H88" i="10"/>
  <c r="G88" i="10"/>
  <c r="AA88" i="10" s="1"/>
  <c r="K87" i="10"/>
  <c r="J87" i="10"/>
  <c r="I87" i="10"/>
  <c r="H87" i="10"/>
  <c r="G87" i="10"/>
  <c r="AA87" i="10" s="1"/>
  <c r="K86" i="10"/>
  <c r="J86" i="10"/>
  <c r="I86" i="10"/>
  <c r="H86" i="10"/>
  <c r="G86" i="10"/>
  <c r="AA86" i="10" s="1"/>
  <c r="K85" i="10"/>
  <c r="J85" i="10"/>
  <c r="I85" i="10"/>
  <c r="H85" i="10"/>
  <c r="G85" i="10"/>
  <c r="AA85" i="10" s="1"/>
  <c r="K84" i="10"/>
  <c r="J84" i="10"/>
  <c r="I84" i="10"/>
  <c r="H84" i="10"/>
  <c r="G84" i="10"/>
  <c r="AA84" i="10" s="1"/>
  <c r="K83" i="10"/>
  <c r="J83" i="10"/>
  <c r="I83" i="10"/>
  <c r="H83" i="10"/>
  <c r="G83" i="10"/>
  <c r="K82" i="10"/>
  <c r="J82" i="10"/>
  <c r="I82" i="10"/>
  <c r="H82" i="10"/>
  <c r="G82" i="10"/>
  <c r="AA82" i="10" s="1"/>
  <c r="K81" i="10"/>
  <c r="J81" i="10"/>
  <c r="I81" i="10"/>
  <c r="H81" i="10"/>
  <c r="G81" i="10"/>
  <c r="G94" i="16" l="1"/>
  <c r="K94" i="16"/>
  <c r="J94" i="16"/>
  <c r="D96" i="16"/>
  <c r="H88" i="16"/>
  <c r="J88" i="16"/>
  <c r="I94" i="16"/>
  <c r="I88" i="16"/>
  <c r="I96" i="16" s="1"/>
  <c r="H94" i="16"/>
  <c r="G88" i="16"/>
  <c r="G96" i="16" s="1"/>
  <c r="K88" i="16"/>
  <c r="K96" i="16" s="1"/>
  <c r="B96" i="16"/>
  <c r="F96" i="16"/>
  <c r="J89" i="10"/>
  <c r="I89" i="10"/>
  <c r="E97" i="10"/>
  <c r="I95" i="10"/>
  <c r="K89" i="10"/>
  <c r="J95" i="10"/>
  <c r="H89" i="10"/>
  <c r="J97" i="10"/>
  <c r="G89" i="10"/>
  <c r="D97" i="10"/>
  <c r="H95" i="10"/>
  <c r="G95" i="10"/>
  <c r="G97" i="10" s="1"/>
  <c r="K95" i="10"/>
  <c r="AA81" i="10"/>
  <c r="G38" i="17"/>
  <c r="G44" i="17"/>
  <c r="B46" i="17"/>
  <c r="D97" i="17"/>
  <c r="H44" i="17"/>
  <c r="D46" i="17"/>
  <c r="I44" i="17"/>
  <c r="B97" i="17"/>
  <c r="F97" i="17"/>
  <c r="N92" i="17"/>
  <c r="AA92" i="17" s="1"/>
  <c r="N86" i="17"/>
  <c r="AA86" i="17" s="1"/>
  <c r="N82" i="17"/>
  <c r="AA82" i="17" s="1"/>
  <c r="N93" i="17"/>
  <c r="AA93" i="17" s="1"/>
  <c r="N91" i="17"/>
  <c r="AA91" i="17" s="1"/>
  <c r="N85" i="17"/>
  <c r="AA85" i="17" s="1"/>
  <c r="N81" i="17"/>
  <c r="AA81" i="17" s="1"/>
  <c r="N84" i="17"/>
  <c r="AA84" i="17" s="1"/>
  <c r="N83" i="17"/>
  <c r="AA83" i="17" s="1"/>
  <c r="N94" i="17"/>
  <c r="AA94" i="17" s="1"/>
  <c r="N88" i="17"/>
  <c r="AA88" i="17" s="1"/>
  <c r="N87" i="17"/>
  <c r="AA87" i="17" s="1"/>
  <c r="AA95" i="10"/>
  <c r="AA89" i="10"/>
  <c r="N36" i="17"/>
  <c r="AA36" i="17" s="1"/>
  <c r="N34" i="17"/>
  <c r="N32" i="17"/>
  <c r="AA32" i="17" s="1"/>
  <c r="N41" i="17"/>
  <c r="AA41" i="17" s="1"/>
  <c r="N31" i="17"/>
  <c r="J38" i="17"/>
  <c r="I95" i="17"/>
  <c r="N30" i="17"/>
  <c r="AA30" i="17" s="1"/>
  <c r="N33" i="17"/>
  <c r="AA33" i="17" s="1"/>
  <c r="N37" i="17"/>
  <c r="K38" i="17"/>
  <c r="N43" i="17"/>
  <c r="AA43" i="17" s="1"/>
  <c r="K44" i="17"/>
  <c r="G89" i="17"/>
  <c r="K89" i="17"/>
  <c r="N35" i="17"/>
  <c r="AA35" i="17" s="1"/>
  <c r="N42" i="17"/>
  <c r="J44" i="17"/>
  <c r="E15" i="17"/>
  <c r="C15" i="10" s="1"/>
  <c r="I38" i="17"/>
  <c r="N40" i="17"/>
  <c r="AA40" i="17" s="1"/>
  <c r="H38" i="17"/>
  <c r="H46" i="17" s="1"/>
  <c r="H89" i="17"/>
  <c r="H95" i="17"/>
  <c r="I89" i="17"/>
  <c r="J89" i="17"/>
  <c r="J95" i="17"/>
  <c r="E97" i="17"/>
  <c r="G95" i="17"/>
  <c r="K95" i="17"/>
  <c r="K97" i="10"/>
  <c r="H97" i="10"/>
  <c r="J96" i="16" l="1"/>
  <c r="H96" i="16"/>
  <c r="I97" i="10"/>
  <c r="AA97" i="10"/>
  <c r="G46" i="17"/>
  <c r="I46" i="17"/>
  <c r="K97" i="17"/>
  <c r="AA89" i="17"/>
  <c r="AA95" i="17"/>
  <c r="M87" i="17"/>
  <c r="Z87" i="17" s="1"/>
  <c r="M83" i="17"/>
  <c r="Z83" i="17" s="1"/>
  <c r="M94" i="17"/>
  <c r="Z94" i="17" s="1"/>
  <c r="M92" i="17"/>
  <c r="Z92" i="17" s="1"/>
  <c r="M82" i="17"/>
  <c r="Z82" i="17" s="1"/>
  <c r="M88" i="17"/>
  <c r="Z88" i="17" s="1"/>
  <c r="M84" i="17"/>
  <c r="Z84" i="17" s="1"/>
  <c r="M93" i="17"/>
  <c r="Z93" i="17" s="1"/>
  <c r="M91" i="17"/>
  <c r="Z91" i="17" s="1"/>
  <c r="M85" i="17"/>
  <c r="Z85" i="17" s="1"/>
  <c r="M86" i="17"/>
  <c r="Z86" i="17" s="1"/>
  <c r="M81" i="17"/>
  <c r="Z81" i="17" s="1"/>
  <c r="K46" i="17"/>
  <c r="J97" i="17"/>
  <c r="I97" i="17"/>
  <c r="M42" i="17"/>
  <c r="M40" i="17"/>
  <c r="Z40" i="17" s="1"/>
  <c r="M30" i="17"/>
  <c r="Z30" i="17" s="1"/>
  <c r="F15" i="17"/>
  <c r="M36" i="17"/>
  <c r="Z36" i="17" s="1"/>
  <c r="M34" i="17"/>
  <c r="M32" i="17"/>
  <c r="Z32" i="17" s="1"/>
  <c r="M35" i="17"/>
  <c r="Z35" i="17" s="1"/>
  <c r="M41" i="17"/>
  <c r="Z41" i="17" s="1"/>
  <c r="M37" i="17"/>
  <c r="M33" i="17"/>
  <c r="Z33" i="17" s="1"/>
  <c r="M31" i="17"/>
  <c r="M43" i="17"/>
  <c r="Z43" i="17" s="1"/>
  <c r="H97" i="17"/>
  <c r="G97" i="17"/>
  <c r="J46" i="17"/>
  <c r="AA97" i="17" l="1"/>
  <c r="Z95" i="17"/>
  <c r="Z89" i="17"/>
  <c r="Z97" i="17" s="1"/>
  <c r="AI64" i="16"/>
  <c r="AI65" i="10"/>
  <c r="F45" i="16"/>
  <c r="E45" i="16"/>
  <c r="D45" i="16"/>
  <c r="C45" i="16"/>
  <c r="B45" i="16"/>
  <c r="K44" i="16"/>
  <c r="J44" i="16"/>
  <c r="I44" i="16"/>
  <c r="H44" i="16"/>
  <c r="G44" i="16"/>
  <c r="K42" i="16"/>
  <c r="J42" i="16"/>
  <c r="I42" i="16"/>
  <c r="G42" i="16"/>
  <c r="K41" i="16"/>
  <c r="J41" i="16"/>
  <c r="I41" i="16"/>
  <c r="I45" i="16" s="1"/>
  <c r="H41" i="16"/>
  <c r="G41" i="16"/>
  <c r="F39" i="16"/>
  <c r="E39" i="16"/>
  <c r="D39" i="16"/>
  <c r="C39" i="16"/>
  <c r="B39" i="16"/>
  <c r="K38" i="16"/>
  <c r="J38" i="16"/>
  <c r="I38" i="16"/>
  <c r="H38" i="16"/>
  <c r="G38" i="16"/>
  <c r="K37" i="16"/>
  <c r="J37" i="16"/>
  <c r="I37" i="16"/>
  <c r="H37" i="16"/>
  <c r="G37" i="16"/>
  <c r="I36" i="16"/>
  <c r="H36" i="16"/>
  <c r="G36" i="16"/>
  <c r="K35" i="16"/>
  <c r="J35" i="16"/>
  <c r="I35" i="16"/>
  <c r="H35" i="16"/>
  <c r="G35" i="16"/>
  <c r="K34" i="16"/>
  <c r="J34" i="16"/>
  <c r="I34" i="16"/>
  <c r="H34" i="16"/>
  <c r="G34" i="16"/>
  <c r="K32" i="16"/>
  <c r="J32" i="16"/>
  <c r="I32" i="16"/>
  <c r="G32" i="16"/>
  <c r="K31" i="16"/>
  <c r="J31" i="16"/>
  <c r="I31" i="16"/>
  <c r="H31" i="16"/>
  <c r="G31" i="16"/>
  <c r="D23" i="16"/>
  <c r="E47" i="16" l="1"/>
  <c r="H45" i="16"/>
  <c r="F47" i="16"/>
  <c r="D47" i="16"/>
  <c r="C47" i="16"/>
  <c r="B47" i="16"/>
  <c r="I39" i="16"/>
  <c r="I47" i="16" s="1"/>
  <c r="K39" i="16"/>
  <c r="J39" i="16"/>
  <c r="G45" i="16"/>
  <c r="K45" i="16"/>
  <c r="J45" i="16"/>
  <c r="H39" i="16"/>
  <c r="G39" i="16"/>
  <c r="C16" i="16"/>
  <c r="E16" i="16" l="1"/>
  <c r="H47" i="16"/>
  <c r="J47" i="16"/>
  <c r="K47" i="16"/>
  <c r="G47" i="16"/>
  <c r="N43" i="10"/>
  <c r="N34" i="10"/>
  <c r="N38" i="10"/>
  <c r="N44" i="10"/>
  <c r="N35" i="10"/>
  <c r="N39" i="10"/>
  <c r="N45" i="10"/>
  <c r="N32" i="10"/>
  <c r="N36" i="10"/>
  <c r="N42" i="10"/>
  <c r="N33" i="10"/>
  <c r="N37" i="10"/>
  <c r="N93" i="16" l="1"/>
  <c r="AA93" i="16" s="1"/>
  <c r="N87" i="16"/>
  <c r="AA87" i="16" s="1"/>
  <c r="N83" i="16"/>
  <c r="AA83" i="16" s="1"/>
  <c r="N86" i="16"/>
  <c r="AA86" i="16" s="1"/>
  <c r="N82" i="16"/>
  <c r="AA82" i="16" s="1"/>
  <c r="N92" i="16"/>
  <c r="AA92" i="16" s="1"/>
  <c r="N91" i="16"/>
  <c r="AA91" i="16" s="1"/>
  <c r="N85" i="16"/>
  <c r="AA85" i="16" s="1"/>
  <c r="N81" i="16"/>
  <c r="AA81" i="16" s="1"/>
  <c r="N90" i="16"/>
  <c r="AA90" i="16" s="1"/>
  <c r="N84" i="16"/>
  <c r="AA84" i="16" s="1"/>
  <c r="N80" i="16"/>
  <c r="AA80" i="16" s="1"/>
  <c r="N38" i="16"/>
  <c r="N34" i="16"/>
  <c r="AA34" i="16" s="1"/>
  <c r="N32" i="16"/>
  <c r="N37" i="16"/>
  <c r="AA37" i="16" s="1"/>
  <c r="N36" i="16"/>
  <c r="AA36" i="16" s="1"/>
  <c r="N33" i="16"/>
  <c r="AA33" i="16" s="1"/>
  <c r="N35" i="16"/>
  <c r="N41" i="16"/>
  <c r="AA41" i="16" s="1"/>
  <c r="N42" i="16"/>
  <c r="AA42" i="16" s="1"/>
  <c r="N43" i="16"/>
  <c r="N31" i="16"/>
  <c r="AA31" i="16" s="1"/>
  <c r="N44" i="16"/>
  <c r="AA44" i="16" s="1"/>
  <c r="AA94" i="16" l="1"/>
  <c r="AA88" i="16"/>
  <c r="C18" i="11"/>
  <c r="C9" i="11"/>
  <c r="AA96" i="16" l="1"/>
  <c r="E9" i="11"/>
  <c r="C23" i="11"/>
  <c r="O95" i="11" l="1"/>
  <c r="O94" i="11"/>
  <c r="O93" i="11"/>
  <c r="O92" i="11"/>
  <c r="O82" i="11"/>
  <c r="O83" i="11" s="1"/>
  <c r="O84" i="11" s="1"/>
  <c r="O85" i="11" s="1"/>
  <c r="O86" i="11" s="1"/>
  <c r="O87" i="11" s="1"/>
  <c r="O88" i="11" s="1"/>
  <c r="O89" i="11" s="1"/>
  <c r="C9" i="17"/>
  <c r="E9" i="17" l="1"/>
  <c r="C9" i="10" s="1"/>
  <c r="O41" i="17" l="1"/>
  <c r="O94" i="17"/>
  <c r="O93" i="17"/>
  <c r="O92" i="17"/>
  <c r="O91" i="17"/>
  <c r="O81" i="17"/>
  <c r="O42" i="17"/>
  <c r="O40" i="17"/>
  <c r="O30" i="17"/>
  <c r="O43" i="17"/>
  <c r="AB93" i="17" l="1"/>
  <c r="AB92" i="17"/>
  <c r="AB43" i="17"/>
  <c r="O82" i="17"/>
  <c r="AB81" i="17"/>
  <c r="AB94" i="17"/>
  <c r="AB40" i="17"/>
  <c r="O31" i="17"/>
  <c r="AB30" i="17"/>
  <c r="AB91" i="17"/>
  <c r="AB41" i="17"/>
  <c r="AB95" i="17" l="1"/>
  <c r="O83" i="17"/>
  <c r="AB82" i="17"/>
  <c r="O32" i="17"/>
  <c r="O84" i="17" l="1"/>
  <c r="AB83" i="17"/>
  <c r="O33" i="17"/>
  <c r="AB32" i="17"/>
  <c r="O34" i="17" l="1"/>
  <c r="AB33" i="17"/>
  <c r="O85" i="17"/>
  <c r="AB84" i="17"/>
  <c r="O35" i="17" l="1"/>
  <c r="O86" i="17"/>
  <c r="AB85" i="17"/>
  <c r="O36" i="17" l="1"/>
  <c r="AB35" i="17"/>
  <c r="O87" i="17"/>
  <c r="AB86" i="17"/>
  <c r="O88" i="17" l="1"/>
  <c r="AB87" i="17"/>
  <c r="O37" i="17"/>
  <c r="AB36" i="17"/>
  <c r="AB88" i="17" l="1"/>
  <c r="AB89" i="17" l="1"/>
  <c r="AB97" i="17" s="1"/>
  <c r="E16" i="11" l="1"/>
  <c r="N88" i="11" l="1"/>
  <c r="N84" i="11"/>
  <c r="N89" i="11"/>
  <c r="N85" i="11"/>
  <c r="N95" i="11"/>
  <c r="N94" i="11"/>
  <c r="N93" i="11"/>
  <c r="N92" i="11"/>
  <c r="N86" i="11"/>
  <c r="N87" i="11"/>
  <c r="N83" i="11"/>
  <c r="N82" i="11"/>
  <c r="R36" i="11"/>
  <c r="R39" i="11"/>
  <c r="R35" i="11"/>
  <c r="R43" i="11"/>
  <c r="R34" i="11"/>
  <c r="R37" i="11"/>
  <c r="R45" i="11"/>
  <c r="R33" i="11"/>
  <c r="R44" i="11"/>
  <c r="R32" i="11"/>
  <c r="R38" i="11"/>
  <c r="R42" i="11"/>
  <c r="AL65" i="11" l="1"/>
  <c r="H13" i="12" l="1"/>
  <c r="H10" i="12"/>
  <c r="M10" i="12" s="1"/>
  <c r="H21" i="12"/>
  <c r="M21" i="12" s="1"/>
  <c r="N21" i="12" s="1"/>
  <c r="H20" i="12"/>
  <c r="M20" i="12" s="1"/>
  <c r="M44" i="11" s="1"/>
  <c r="H19" i="12"/>
  <c r="M19" i="12" s="1"/>
  <c r="M43" i="11" s="1"/>
  <c r="H18" i="12"/>
  <c r="M18" i="12" s="1"/>
  <c r="M42" i="11" s="1"/>
  <c r="H17" i="12"/>
  <c r="M17" i="12" s="1"/>
  <c r="M39" i="11" s="1"/>
  <c r="H16" i="12"/>
  <c r="M16" i="12" s="1"/>
  <c r="M38" i="11" s="1"/>
  <c r="H12" i="12"/>
  <c r="M12" i="12" s="1"/>
  <c r="M34" i="11" s="1"/>
  <c r="H11" i="12"/>
  <c r="M11" i="12" s="1"/>
  <c r="M33" i="11" s="1"/>
  <c r="M32" i="11" l="1"/>
  <c r="M45" i="11"/>
  <c r="N10" i="12"/>
  <c r="O10" i="12" s="1"/>
  <c r="N19" i="12"/>
  <c r="O19" i="12" s="1"/>
  <c r="J19" i="12"/>
  <c r="N12" i="12"/>
  <c r="O12" i="12" s="1"/>
  <c r="J16" i="12"/>
  <c r="N16" i="12"/>
  <c r="O16" i="12" s="1"/>
  <c r="N20" i="12"/>
  <c r="O20" i="12" s="1"/>
  <c r="J17" i="12"/>
  <c r="N17" i="12"/>
  <c r="O17" i="12" s="1"/>
  <c r="N11" i="12"/>
  <c r="O11" i="12" s="1"/>
  <c r="N18" i="12"/>
  <c r="O18" i="12" s="1"/>
  <c r="J18" i="12"/>
  <c r="O21" i="12"/>
  <c r="M13" i="12"/>
  <c r="M35" i="11" s="1"/>
  <c r="H14" i="12"/>
  <c r="M14" i="12" s="1"/>
  <c r="H15" i="12"/>
  <c r="M15" i="12" s="1"/>
  <c r="M37" i="11" s="1"/>
  <c r="N32" i="11" l="1"/>
  <c r="O32" i="11" s="1"/>
  <c r="M36" i="11"/>
  <c r="K19" i="12"/>
  <c r="N13" i="12"/>
  <c r="O13" i="12" s="1"/>
  <c r="N15" i="12"/>
  <c r="O15" i="12" s="1"/>
  <c r="K17" i="12"/>
  <c r="N14" i="12"/>
  <c r="O14" i="12" s="1"/>
  <c r="K18" i="12"/>
  <c r="K16" i="12"/>
  <c r="F96" i="11" l="1"/>
  <c r="E96" i="11"/>
  <c r="D96" i="11"/>
  <c r="C96" i="11"/>
  <c r="B96" i="11"/>
  <c r="K95" i="11"/>
  <c r="J95" i="11"/>
  <c r="I95" i="11"/>
  <c r="H95" i="11"/>
  <c r="G95" i="11"/>
  <c r="K94" i="11"/>
  <c r="J94" i="11"/>
  <c r="I94" i="11"/>
  <c r="H94" i="11"/>
  <c r="G94" i="11"/>
  <c r="K93" i="11"/>
  <c r="J93" i="11"/>
  <c r="I93" i="11"/>
  <c r="H93" i="11"/>
  <c r="G93" i="11"/>
  <c r="K92" i="11"/>
  <c r="J92" i="11"/>
  <c r="I92" i="11"/>
  <c r="H92" i="11"/>
  <c r="G92" i="11"/>
  <c r="K89" i="11"/>
  <c r="J89" i="11"/>
  <c r="I89" i="11"/>
  <c r="H89" i="11"/>
  <c r="G89" i="11"/>
  <c r="K88" i="11"/>
  <c r="J88" i="11"/>
  <c r="I88" i="11"/>
  <c r="H88" i="11"/>
  <c r="G88" i="11"/>
  <c r="K87" i="11"/>
  <c r="J87" i="11"/>
  <c r="I87" i="11"/>
  <c r="H87" i="11"/>
  <c r="G87" i="11"/>
  <c r="K86" i="11"/>
  <c r="J86" i="11"/>
  <c r="I86" i="11"/>
  <c r="H86" i="11"/>
  <c r="G86" i="11"/>
  <c r="K85" i="11"/>
  <c r="J85" i="11"/>
  <c r="I85" i="11"/>
  <c r="H85" i="11"/>
  <c r="G85" i="11"/>
  <c r="K84" i="11"/>
  <c r="J84" i="11"/>
  <c r="I84" i="11"/>
  <c r="H84" i="11"/>
  <c r="G84" i="11"/>
  <c r="K83" i="11"/>
  <c r="J83" i="11"/>
  <c r="I83" i="11"/>
  <c r="H83" i="11"/>
  <c r="G83" i="11"/>
  <c r="K82" i="11"/>
  <c r="J82" i="11"/>
  <c r="I82" i="11"/>
  <c r="H82" i="11"/>
  <c r="G82" i="11"/>
  <c r="F90" i="11"/>
  <c r="E90" i="11"/>
  <c r="D90" i="11"/>
  <c r="C90" i="11"/>
  <c r="B90" i="11"/>
  <c r="K45" i="11"/>
  <c r="J45" i="11"/>
  <c r="I45" i="11"/>
  <c r="H45" i="11"/>
  <c r="G45" i="11"/>
  <c r="AE45" i="11" s="1"/>
  <c r="K44" i="11"/>
  <c r="J44" i="11"/>
  <c r="I44" i="11"/>
  <c r="H44" i="11"/>
  <c r="G44" i="11"/>
  <c r="K43" i="11"/>
  <c r="J43" i="11"/>
  <c r="I43" i="11"/>
  <c r="H43" i="11"/>
  <c r="G43" i="11"/>
  <c r="AE43" i="11" s="1"/>
  <c r="K42" i="11"/>
  <c r="J42" i="11"/>
  <c r="I42" i="11"/>
  <c r="H42" i="11"/>
  <c r="G42" i="11"/>
  <c r="AE42" i="11" s="1"/>
  <c r="K36" i="11"/>
  <c r="K39" i="11"/>
  <c r="J39" i="11"/>
  <c r="I39" i="11"/>
  <c r="H39" i="11"/>
  <c r="G39" i="11"/>
  <c r="K38" i="11"/>
  <c r="J38" i="11"/>
  <c r="I38" i="11"/>
  <c r="H38" i="11"/>
  <c r="G38" i="11"/>
  <c r="AE38" i="11" s="1"/>
  <c r="K37" i="11"/>
  <c r="J37" i="11"/>
  <c r="I37" i="11"/>
  <c r="H37" i="11"/>
  <c r="G37" i="11"/>
  <c r="AE37" i="11" s="1"/>
  <c r="J36" i="11"/>
  <c r="I36" i="11"/>
  <c r="H36" i="11"/>
  <c r="G36" i="11"/>
  <c r="K35" i="11"/>
  <c r="J35" i="11"/>
  <c r="I35" i="11"/>
  <c r="H35" i="11"/>
  <c r="G35" i="11"/>
  <c r="AE35" i="11" s="1"/>
  <c r="K34" i="11"/>
  <c r="J34" i="11"/>
  <c r="I34" i="11"/>
  <c r="H34" i="11"/>
  <c r="G34" i="11"/>
  <c r="AE34" i="11" s="1"/>
  <c r="K33" i="11"/>
  <c r="J33" i="11"/>
  <c r="I33" i="11"/>
  <c r="H33" i="11"/>
  <c r="G33" i="11"/>
  <c r="K32" i="11"/>
  <c r="J32" i="11"/>
  <c r="I32" i="11"/>
  <c r="H32" i="11"/>
  <c r="G32" i="11"/>
  <c r="AB83" i="11" l="1"/>
  <c r="AB87" i="11"/>
  <c r="AA92" i="11"/>
  <c r="AA83" i="11"/>
  <c r="AB84" i="11"/>
  <c r="AA87" i="11"/>
  <c r="AB88" i="11"/>
  <c r="AA93" i="11"/>
  <c r="AB94" i="11"/>
  <c r="AA84" i="11"/>
  <c r="AB85" i="11"/>
  <c r="AA88" i="11"/>
  <c r="AB89" i="11"/>
  <c r="AA94" i="11"/>
  <c r="AB95" i="11"/>
  <c r="AA82" i="11"/>
  <c r="AA86" i="11"/>
  <c r="AB93" i="11"/>
  <c r="AB82" i="11"/>
  <c r="AA85" i="11"/>
  <c r="AB86" i="11"/>
  <c r="AA89" i="11"/>
  <c r="AB92" i="11"/>
  <c r="AA95" i="11"/>
  <c r="AE32" i="11"/>
  <c r="J90" i="11"/>
  <c r="J96" i="11"/>
  <c r="I90" i="11"/>
  <c r="I96" i="11"/>
  <c r="H96" i="11"/>
  <c r="G90" i="11"/>
  <c r="K90" i="11"/>
  <c r="G96" i="11"/>
  <c r="K96" i="11"/>
  <c r="H90" i="11"/>
  <c r="E10" i="11"/>
  <c r="E11" i="11"/>
  <c r="E12" i="11"/>
  <c r="E13" i="11"/>
  <c r="E18" i="11"/>
  <c r="E19" i="11"/>
  <c r="E20" i="11"/>
  <c r="E22" i="11"/>
  <c r="C98" i="11"/>
  <c r="K46" i="11"/>
  <c r="F46" i="11"/>
  <c r="E46" i="11"/>
  <c r="D46" i="11"/>
  <c r="C46" i="11"/>
  <c r="B46" i="11"/>
  <c r="G46" i="11"/>
  <c r="F40" i="11"/>
  <c r="E40" i="11"/>
  <c r="D40" i="11"/>
  <c r="C40" i="11"/>
  <c r="B40" i="11"/>
  <c r="J40" i="11"/>
  <c r="D23" i="11"/>
  <c r="X95" i="11" l="1"/>
  <c r="AL95" i="11" s="1"/>
  <c r="X94" i="11"/>
  <c r="AL94" i="11" s="1"/>
  <c r="X93" i="11"/>
  <c r="AL93" i="11" s="1"/>
  <c r="X92" i="11"/>
  <c r="AL92" i="11" s="1"/>
  <c r="AL96" i="11" s="1"/>
  <c r="X89" i="11"/>
  <c r="AL89" i="11" s="1"/>
  <c r="X85" i="11"/>
  <c r="AL85" i="11" s="1"/>
  <c r="X86" i="11"/>
  <c r="AL86" i="11" s="1"/>
  <c r="X82" i="11"/>
  <c r="AL82" i="11" s="1"/>
  <c r="X87" i="11"/>
  <c r="AL87" i="11" s="1"/>
  <c r="X83" i="11"/>
  <c r="AL83" i="11" s="1"/>
  <c r="X88" i="11"/>
  <c r="AL88" i="11" s="1"/>
  <c r="X84" i="11"/>
  <c r="AL84" i="11" s="1"/>
  <c r="C22" i="17"/>
  <c r="S88" i="11"/>
  <c r="AF88" i="11" s="1"/>
  <c r="S84" i="11"/>
  <c r="AF84" i="11" s="1"/>
  <c r="S95" i="11"/>
  <c r="AF95" i="11" s="1"/>
  <c r="S94" i="11"/>
  <c r="AF94" i="11" s="1"/>
  <c r="S93" i="11"/>
  <c r="AF93" i="11" s="1"/>
  <c r="S92" i="11"/>
  <c r="AF92" i="11" s="1"/>
  <c r="S89" i="11"/>
  <c r="AF89" i="11" s="1"/>
  <c r="S85" i="11"/>
  <c r="AF85" i="11" s="1"/>
  <c r="S86" i="11"/>
  <c r="AF86" i="11" s="1"/>
  <c r="S82" i="11"/>
  <c r="AF82" i="11" s="1"/>
  <c r="S87" i="11"/>
  <c r="AF87" i="11" s="1"/>
  <c r="S83" i="11"/>
  <c r="AF83" i="11" s="1"/>
  <c r="C13" i="17"/>
  <c r="V87" i="11"/>
  <c r="AJ87" i="11" s="1"/>
  <c r="V83" i="11"/>
  <c r="AJ83" i="11" s="1"/>
  <c r="V88" i="11"/>
  <c r="AJ88" i="11" s="1"/>
  <c r="V84" i="11"/>
  <c r="AJ84" i="11" s="1"/>
  <c r="V95" i="11"/>
  <c r="AJ95" i="11" s="1"/>
  <c r="V94" i="11"/>
  <c r="AJ94" i="11" s="1"/>
  <c r="V93" i="11"/>
  <c r="AJ93" i="11" s="1"/>
  <c r="V92" i="11"/>
  <c r="AJ92" i="11" s="1"/>
  <c r="V89" i="11"/>
  <c r="AJ89" i="11" s="1"/>
  <c r="V85" i="11"/>
  <c r="AJ85" i="11" s="1"/>
  <c r="V86" i="11"/>
  <c r="AJ86" i="11" s="1"/>
  <c r="V82" i="11"/>
  <c r="AJ82" i="11" s="1"/>
  <c r="C20" i="17"/>
  <c r="R87" i="11"/>
  <c r="AE87" i="11" s="1"/>
  <c r="R83" i="11"/>
  <c r="AE83" i="11" s="1"/>
  <c r="R88" i="11"/>
  <c r="AE88" i="11" s="1"/>
  <c r="R84" i="11"/>
  <c r="AE84" i="11" s="1"/>
  <c r="R95" i="11"/>
  <c r="AE95" i="11" s="1"/>
  <c r="R94" i="11"/>
  <c r="AE94" i="11" s="1"/>
  <c r="R93" i="11"/>
  <c r="AE93" i="11" s="1"/>
  <c r="R92" i="11"/>
  <c r="AE92" i="11" s="1"/>
  <c r="R89" i="11"/>
  <c r="AE89" i="11" s="1"/>
  <c r="R85" i="11"/>
  <c r="AE85" i="11" s="1"/>
  <c r="R86" i="11"/>
  <c r="AE86" i="11" s="1"/>
  <c r="R82" i="11"/>
  <c r="AE82" i="11" s="1"/>
  <c r="C12" i="17"/>
  <c r="U86" i="11"/>
  <c r="AI86" i="11" s="1"/>
  <c r="U82" i="11"/>
  <c r="AI82" i="11" s="1"/>
  <c r="U87" i="11"/>
  <c r="AI87" i="11" s="1"/>
  <c r="U83" i="11"/>
  <c r="AI83" i="11" s="1"/>
  <c r="U88" i="11"/>
  <c r="AI88" i="11" s="1"/>
  <c r="U84" i="11"/>
  <c r="AI84" i="11" s="1"/>
  <c r="U95" i="11"/>
  <c r="AI95" i="11" s="1"/>
  <c r="U94" i="11"/>
  <c r="AI94" i="11" s="1"/>
  <c r="U93" i="11"/>
  <c r="AI93" i="11" s="1"/>
  <c r="U92" i="11"/>
  <c r="AI92" i="11" s="1"/>
  <c r="U89" i="11"/>
  <c r="AI89" i="11" s="1"/>
  <c r="U85" i="11"/>
  <c r="AI85" i="11" s="1"/>
  <c r="C19" i="17"/>
  <c r="Q86" i="11"/>
  <c r="AD86" i="11" s="1"/>
  <c r="Q82" i="11"/>
  <c r="AD82" i="11" s="1"/>
  <c r="Q87" i="11"/>
  <c r="AD87" i="11" s="1"/>
  <c r="Q83" i="11"/>
  <c r="AD83" i="11" s="1"/>
  <c r="Q88" i="11"/>
  <c r="AD88" i="11" s="1"/>
  <c r="Q84" i="11"/>
  <c r="AD84" i="11" s="1"/>
  <c r="Q95" i="11"/>
  <c r="AD95" i="11" s="1"/>
  <c r="Q94" i="11"/>
  <c r="AD94" i="11" s="1"/>
  <c r="Q93" i="11"/>
  <c r="AD93" i="11" s="1"/>
  <c r="Q92" i="11"/>
  <c r="AD92" i="11" s="1"/>
  <c r="Q89" i="11"/>
  <c r="AD89" i="11" s="1"/>
  <c r="Q85" i="11"/>
  <c r="AD85" i="11" s="1"/>
  <c r="C11" i="17"/>
  <c r="T95" i="11"/>
  <c r="AH95" i="11" s="1"/>
  <c r="T94" i="11"/>
  <c r="AH94" i="11" s="1"/>
  <c r="T93" i="11"/>
  <c r="AH93" i="11" s="1"/>
  <c r="T92" i="11"/>
  <c r="AH92" i="11" s="1"/>
  <c r="T89" i="11"/>
  <c r="AH89" i="11" s="1"/>
  <c r="T85" i="11"/>
  <c r="AH85" i="11" s="1"/>
  <c r="T86" i="11"/>
  <c r="AH86" i="11" s="1"/>
  <c r="T82" i="11"/>
  <c r="AH82" i="11" s="1"/>
  <c r="T87" i="11"/>
  <c r="AH87" i="11" s="1"/>
  <c r="T83" i="11"/>
  <c r="AH83" i="11" s="1"/>
  <c r="T88" i="11"/>
  <c r="AH88" i="11" s="1"/>
  <c r="T84" i="11"/>
  <c r="AH84" i="11" s="1"/>
  <c r="C18" i="17"/>
  <c r="P95" i="11"/>
  <c r="AC95" i="11" s="1"/>
  <c r="P94" i="11"/>
  <c r="AC94" i="11" s="1"/>
  <c r="P93" i="11"/>
  <c r="AC93" i="11" s="1"/>
  <c r="P92" i="11"/>
  <c r="AC92" i="11" s="1"/>
  <c r="P89" i="11"/>
  <c r="AC89" i="11" s="1"/>
  <c r="P85" i="11"/>
  <c r="AC85" i="11" s="1"/>
  <c r="P86" i="11"/>
  <c r="AC86" i="11" s="1"/>
  <c r="P82" i="11"/>
  <c r="AC82" i="11" s="1"/>
  <c r="AG82" i="11" s="1"/>
  <c r="P87" i="11"/>
  <c r="AC87" i="11" s="1"/>
  <c r="P83" i="11"/>
  <c r="AC83" i="11" s="1"/>
  <c r="P88" i="11"/>
  <c r="AC88" i="11" s="1"/>
  <c r="P84" i="11"/>
  <c r="AC84" i="11" s="1"/>
  <c r="C10" i="17"/>
  <c r="X34" i="11"/>
  <c r="Z32" i="11"/>
  <c r="AB45" i="11"/>
  <c r="W36" i="11"/>
  <c r="Y39" i="11"/>
  <c r="U42" i="11"/>
  <c r="AG84" i="11"/>
  <c r="D48" i="11"/>
  <c r="U35" i="11"/>
  <c r="U39" i="11"/>
  <c r="U32" i="11"/>
  <c r="U36" i="11"/>
  <c r="U34" i="11"/>
  <c r="U37" i="11"/>
  <c r="U38" i="11"/>
  <c r="U33" i="11"/>
  <c r="Y37" i="11"/>
  <c r="E48" i="11"/>
  <c r="T35" i="11"/>
  <c r="T39" i="11"/>
  <c r="T45" i="11"/>
  <c r="T32" i="11"/>
  <c r="T36" i="11"/>
  <c r="T42" i="11"/>
  <c r="T38" i="11"/>
  <c r="T33" i="11"/>
  <c r="T43" i="11"/>
  <c r="T34" i="11"/>
  <c r="T44" i="11"/>
  <c r="T37" i="11"/>
  <c r="U43" i="11"/>
  <c r="S32" i="11"/>
  <c r="S45" i="11"/>
  <c r="S42" i="11"/>
  <c r="S44" i="11"/>
  <c r="S43" i="11"/>
  <c r="N45" i="11"/>
  <c r="O45" i="11" s="1"/>
  <c r="B98" i="11"/>
  <c r="D98" i="11"/>
  <c r="E98" i="11"/>
  <c r="F98" i="11"/>
  <c r="F48" i="11"/>
  <c r="C48" i="11"/>
  <c r="B48" i="11"/>
  <c r="F9" i="11"/>
  <c r="V45" i="11"/>
  <c r="V43" i="11"/>
  <c r="V42" i="11"/>
  <c r="V39" i="11"/>
  <c r="V36" i="11"/>
  <c r="V38" i="11"/>
  <c r="V44" i="11"/>
  <c r="V35" i="11"/>
  <c r="V32" i="11"/>
  <c r="V37" i="11"/>
  <c r="V34" i="11"/>
  <c r="Z45" i="11"/>
  <c r="Z43" i="11"/>
  <c r="Z44" i="11"/>
  <c r="Z39" i="11"/>
  <c r="Z33" i="11"/>
  <c r="Z42" i="11"/>
  <c r="Z37" i="11"/>
  <c r="Z34" i="11"/>
  <c r="Z36" i="11"/>
  <c r="H40" i="11"/>
  <c r="V33" i="11"/>
  <c r="AB36" i="11"/>
  <c r="Z38" i="11"/>
  <c r="X44" i="11"/>
  <c r="X42" i="11"/>
  <c r="X43" i="11"/>
  <c r="X38" i="11"/>
  <c r="X45" i="11"/>
  <c r="X39" i="11"/>
  <c r="X37" i="11"/>
  <c r="X32" i="11"/>
  <c r="X35" i="11"/>
  <c r="X36" i="11"/>
  <c r="X33" i="11"/>
  <c r="AB44" i="11"/>
  <c r="AB42" i="11"/>
  <c r="AB43" i="11"/>
  <c r="AB38" i="11"/>
  <c r="AB34" i="11"/>
  <c r="AB37" i="11"/>
  <c r="AB32" i="11"/>
  <c r="AB39" i="11"/>
  <c r="AB35" i="11"/>
  <c r="AB33" i="11"/>
  <c r="Z35" i="11"/>
  <c r="N36" i="11"/>
  <c r="O36" i="11" s="1"/>
  <c r="K40" i="11"/>
  <c r="K48" i="11" s="1"/>
  <c r="Y38" i="11"/>
  <c r="Y36" i="11"/>
  <c r="Y34" i="11"/>
  <c r="Y32" i="11"/>
  <c r="Y45" i="11"/>
  <c r="Y44" i="11"/>
  <c r="I40" i="11"/>
  <c r="Y42" i="11"/>
  <c r="U45" i="11"/>
  <c r="U44" i="11"/>
  <c r="W42" i="11"/>
  <c r="W39" i="11"/>
  <c r="W37" i="11"/>
  <c r="W35" i="11"/>
  <c r="W33" i="11"/>
  <c r="W43" i="11"/>
  <c r="W32" i="11"/>
  <c r="Y33" i="11"/>
  <c r="G40" i="11"/>
  <c r="G48" i="11" s="1"/>
  <c r="H46" i="11"/>
  <c r="Y43" i="11"/>
  <c r="W44" i="11"/>
  <c r="W45" i="11"/>
  <c r="W34" i="11"/>
  <c r="Y35" i="11"/>
  <c r="W38" i="11"/>
  <c r="I46" i="11"/>
  <c r="N43" i="11"/>
  <c r="O43" i="11" s="1"/>
  <c r="I98" i="11"/>
  <c r="J46" i="11"/>
  <c r="J48" i="11" s="1"/>
  <c r="H98" i="11"/>
  <c r="J98" i="11"/>
  <c r="K44" i="10"/>
  <c r="J44" i="10"/>
  <c r="I44" i="10"/>
  <c r="H44" i="10"/>
  <c r="G44" i="10"/>
  <c r="AA44" i="10" s="1"/>
  <c r="K37" i="10"/>
  <c r="G37" i="10"/>
  <c r="AA37" i="10" s="1"/>
  <c r="K36" i="10"/>
  <c r="J36" i="10"/>
  <c r="I36" i="10"/>
  <c r="H36" i="10"/>
  <c r="G36" i="10"/>
  <c r="AA36" i="10" s="1"/>
  <c r="K35" i="10"/>
  <c r="J35" i="10"/>
  <c r="I35" i="10"/>
  <c r="H35" i="10"/>
  <c r="G35" i="10"/>
  <c r="AA35" i="10" s="1"/>
  <c r="AI90" i="11" l="1"/>
  <c r="AC96" i="11"/>
  <c r="AJ90" i="11"/>
  <c r="AL90" i="11"/>
  <c r="AH90" i="11"/>
  <c r="AH96" i="11"/>
  <c r="AI96" i="11"/>
  <c r="AJ96" i="11"/>
  <c r="E10" i="17"/>
  <c r="C10" i="10" s="1"/>
  <c r="E12" i="17"/>
  <c r="C12" i="10" s="1"/>
  <c r="E18" i="17"/>
  <c r="C18" i="10" s="1"/>
  <c r="E20" i="17"/>
  <c r="C20" i="10" s="1"/>
  <c r="E11" i="17"/>
  <c r="C11" i="10" s="1"/>
  <c r="E13" i="17"/>
  <c r="C13" i="10" s="1"/>
  <c r="E19" i="17"/>
  <c r="C19" i="10" s="1"/>
  <c r="E22" i="17"/>
  <c r="C22" i="10" s="1"/>
  <c r="AG85" i="11"/>
  <c r="P36" i="11"/>
  <c r="L34" i="17" s="1"/>
  <c r="AG32" i="11"/>
  <c r="AN45" i="11"/>
  <c r="K98" i="11"/>
  <c r="G98" i="11"/>
  <c r="AJ43" i="11"/>
  <c r="AL43" i="11"/>
  <c r="AG43" i="11"/>
  <c r="AP43" i="11"/>
  <c r="AN43" i="11"/>
  <c r="AM43" i="11"/>
  <c r="AH43" i="11"/>
  <c r="AI43" i="11"/>
  <c r="AI32" i="11"/>
  <c r="AM32" i="11"/>
  <c r="AJ32" i="11"/>
  <c r="AL32" i="11"/>
  <c r="AN32" i="11"/>
  <c r="AP32" i="11"/>
  <c r="H48" i="11"/>
  <c r="N44" i="11"/>
  <c r="N35" i="11"/>
  <c r="O35" i="11" s="1"/>
  <c r="I48" i="11"/>
  <c r="N42" i="11"/>
  <c r="O42" i="11" s="1"/>
  <c r="S33" i="11"/>
  <c r="S34" i="11" s="1"/>
  <c r="S35" i="11" s="1"/>
  <c r="S36" i="11" s="1"/>
  <c r="N37" i="11"/>
  <c r="O37" i="11" s="1"/>
  <c r="N39" i="11"/>
  <c r="O39" i="11" s="1"/>
  <c r="N38" i="11"/>
  <c r="O38" i="11" s="1"/>
  <c r="N33" i="11"/>
  <c r="O33" i="11" s="1"/>
  <c r="N34" i="11"/>
  <c r="O34" i="11" s="1"/>
  <c r="G45" i="10"/>
  <c r="AA45" i="10" s="1"/>
  <c r="K34" i="10"/>
  <c r="J34" i="10"/>
  <c r="I34" i="10"/>
  <c r="H34" i="10"/>
  <c r="G34" i="10"/>
  <c r="AA34" i="10" s="1"/>
  <c r="X43" i="17" l="1"/>
  <c r="AL43" i="17" s="1"/>
  <c r="X85" i="17"/>
  <c r="AL85" i="17" s="1"/>
  <c r="X81" i="17"/>
  <c r="AL81" i="17" s="1"/>
  <c r="X87" i="17"/>
  <c r="AL87" i="17" s="1"/>
  <c r="X83" i="17"/>
  <c r="AL83" i="17" s="1"/>
  <c r="X93" i="17"/>
  <c r="AL93" i="17" s="1"/>
  <c r="X91" i="17"/>
  <c r="AL91" i="17" s="1"/>
  <c r="X84" i="17"/>
  <c r="AL84" i="17" s="1"/>
  <c r="X86" i="17"/>
  <c r="AL86" i="17" s="1"/>
  <c r="X82" i="17"/>
  <c r="AL82" i="17" s="1"/>
  <c r="X94" i="17"/>
  <c r="AL94" i="17" s="1"/>
  <c r="X92" i="17"/>
  <c r="AL92" i="17" s="1"/>
  <c r="X88" i="17"/>
  <c r="AL88" i="17" s="1"/>
  <c r="X41" i="17"/>
  <c r="AL41" i="17" s="1"/>
  <c r="X36" i="17"/>
  <c r="AL36" i="17" s="1"/>
  <c r="X34" i="17"/>
  <c r="X32" i="17"/>
  <c r="AL32" i="17" s="1"/>
  <c r="X31" i="17"/>
  <c r="X40" i="17"/>
  <c r="AL40" i="17" s="1"/>
  <c r="X33" i="17"/>
  <c r="AL33" i="17" s="1"/>
  <c r="X35" i="17"/>
  <c r="AL35" i="17" s="1"/>
  <c r="X37" i="17"/>
  <c r="X30" i="17"/>
  <c r="AL30" i="17" s="1"/>
  <c r="X42" i="17"/>
  <c r="U86" i="17"/>
  <c r="AI86" i="17" s="1"/>
  <c r="U82" i="17"/>
  <c r="AI82" i="17" s="1"/>
  <c r="U94" i="17"/>
  <c r="AI94" i="17" s="1"/>
  <c r="U93" i="17"/>
  <c r="AI93" i="17" s="1"/>
  <c r="U92" i="17"/>
  <c r="AI92" i="17" s="1"/>
  <c r="U88" i="17"/>
  <c r="AI88" i="17" s="1"/>
  <c r="U84" i="17"/>
  <c r="AI84" i="17" s="1"/>
  <c r="U85" i="17"/>
  <c r="AI85" i="17" s="1"/>
  <c r="U87" i="17"/>
  <c r="AI87" i="17" s="1"/>
  <c r="U83" i="17"/>
  <c r="AI83" i="17" s="1"/>
  <c r="U91" i="17"/>
  <c r="AI91" i="17" s="1"/>
  <c r="U81" i="17"/>
  <c r="AI81" i="17" s="1"/>
  <c r="U33" i="17"/>
  <c r="AI33" i="17" s="1"/>
  <c r="U31" i="17"/>
  <c r="U37" i="17"/>
  <c r="U43" i="17"/>
  <c r="AI43" i="17" s="1"/>
  <c r="U41" i="17"/>
  <c r="AI41" i="17" s="1"/>
  <c r="U36" i="17"/>
  <c r="AI36" i="17" s="1"/>
  <c r="U40" i="17"/>
  <c r="AI40" i="17" s="1"/>
  <c r="U35" i="17"/>
  <c r="AI35" i="17" s="1"/>
  <c r="U42" i="17"/>
  <c r="U34" i="17"/>
  <c r="U32" i="17"/>
  <c r="AI32" i="17" s="1"/>
  <c r="U30" i="17"/>
  <c r="AI30" i="17" s="1"/>
  <c r="V36" i="17"/>
  <c r="AJ36" i="17" s="1"/>
  <c r="V87" i="17"/>
  <c r="AJ87" i="17" s="1"/>
  <c r="V83" i="17"/>
  <c r="AJ83" i="17" s="1"/>
  <c r="V81" i="17"/>
  <c r="AJ81" i="17" s="1"/>
  <c r="V82" i="17"/>
  <c r="AJ82" i="17" s="1"/>
  <c r="V94" i="17"/>
  <c r="AJ94" i="17" s="1"/>
  <c r="V93" i="17"/>
  <c r="AJ93" i="17" s="1"/>
  <c r="V92" i="17"/>
  <c r="AJ92" i="17" s="1"/>
  <c r="V91" i="17"/>
  <c r="AJ91" i="17" s="1"/>
  <c r="V88" i="17"/>
  <c r="AJ88" i="17" s="1"/>
  <c r="V84" i="17"/>
  <c r="AJ84" i="17" s="1"/>
  <c r="V85" i="17"/>
  <c r="AJ85" i="17" s="1"/>
  <c r="V86" i="17"/>
  <c r="AJ86" i="17" s="1"/>
  <c r="V42" i="17"/>
  <c r="V40" i="17"/>
  <c r="AJ40" i="17" s="1"/>
  <c r="V37" i="17"/>
  <c r="V35" i="17"/>
  <c r="AJ35" i="17" s="1"/>
  <c r="V43" i="17"/>
  <c r="AJ43" i="17" s="1"/>
  <c r="V33" i="17"/>
  <c r="AJ33" i="17" s="1"/>
  <c r="V30" i="17"/>
  <c r="AJ30" i="17" s="1"/>
  <c r="V41" i="17"/>
  <c r="AJ41" i="17" s="1"/>
  <c r="V34" i="17"/>
  <c r="V31" i="17"/>
  <c r="V32" i="17"/>
  <c r="AJ32" i="17" s="1"/>
  <c r="T85" i="17"/>
  <c r="AH85" i="17" s="1"/>
  <c r="T81" i="17"/>
  <c r="AH81" i="17" s="1"/>
  <c r="T94" i="17"/>
  <c r="AH94" i="17" s="1"/>
  <c r="T92" i="17"/>
  <c r="AH92" i="17" s="1"/>
  <c r="T88" i="17"/>
  <c r="AH88" i="17" s="1"/>
  <c r="T86" i="17"/>
  <c r="AH86" i="17" s="1"/>
  <c r="T82" i="17"/>
  <c r="AH82" i="17" s="1"/>
  <c r="T87" i="17"/>
  <c r="AH87" i="17" s="1"/>
  <c r="T83" i="17"/>
  <c r="AH83" i="17" s="1"/>
  <c r="T93" i="17"/>
  <c r="AH93" i="17" s="1"/>
  <c r="T91" i="17"/>
  <c r="AH91" i="17" s="1"/>
  <c r="T84" i="17"/>
  <c r="AH84" i="17" s="1"/>
  <c r="T35" i="17"/>
  <c r="AH35" i="17" s="1"/>
  <c r="T40" i="17"/>
  <c r="AH40" i="17" s="1"/>
  <c r="T32" i="17"/>
  <c r="AH32" i="17" s="1"/>
  <c r="T33" i="17"/>
  <c r="AH33" i="17" s="1"/>
  <c r="T30" i="17"/>
  <c r="AH30" i="17" s="1"/>
  <c r="T41" i="17"/>
  <c r="AH41" i="17" s="1"/>
  <c r="T43" i="17"/>
  <c r="AH43" i="17" s="1"/>
  <c r="T31" i="17"/>
  <c r="T34" i="17"/>
  <c r="T37" i="17"/>
  <c r="T42" i="17"/>
  <c r="T36" i="17"/>
  <c r="AH36" i="17" s="1"/>
  <c r="P85" i="17"/>
  <c r="P81" i="17"/>
  <c r="P87" i="17"/>
  <c r="P83" i="17"/>
  <c r="P93" i="17"/>
  <c r="P91" i="17"/>
  <c r="P84" i="17"/>
  <c r="P86" i="17"/>
  <c r="P82" i="17"/>
  <c r="P94" i="17"/>
  <c r="P92" i="17"/>
  <c r="P88" i="17"/>
  <c r="P37" i="17"/>
  <c r="P40" i="17"/>
  <c r="P34" i="17"/>
  <c r="P35" i="17"/>
  <c r="P30" i="17"/>
  <c r="P36" i="17"/>
  <c r="P33" i="17"/>
  <c r="P31" i="17"/>
  <c r="P32" i="17"/>
  <c r="P43" i="17"/>
  <c r="P42" i="17"/>
  <c r="P41" i="17"/>
  <c r="F9" i="17"/>
  <c r="R87" i="17"/>
  <c r="AE87" i="17" s="1"/>
  <c r="R83" i="17"/>
  <c r="AE83" i="17" s="1"/>
  <c r="R85" i="17"/>
  <c r="AE85" i="17" s="1"/>
  <c r="R86" i="17"/>
  <c r="AE86" i="17" s="1"/>
  <c r="R94" i="17"/>
  <c r="AE94" i="17" s="1"/>
  <c r="R93" i="17"/>
  <c r="AE93" i="17" s="1"/>
  <c r="R92" i="17"/>
  <c r="AE92" i="17" s="1"/>
  <c r="R91" i="17"/>
  <c r="AE91" i="17" s="1"/>
  <c r="R88" i="17"/>
  <c r="AE88" i="17" s="1"/>
  <c r="R84" i="17"/>
  <c r="AE84" i="17" s="1"/>
  <c r="R81" i="17"/>
  <c r="AE81" i="17" s="1"/>
  <c r="R82" i="17"/>
  <c r="AE82" i="17" s="1"/>
  <c r="R34" i="17"/>
  <c r="R37" i="17"/>
  <c r="R43" i="17"/>
  <c r="AE43" i="17" s="1"/>
  <c r="R32" i="17"/>
  <c r="AE32" i="17" s="1"/>
  <c r="R42" i="17"/>
  <c r="R33" i="17"/>
  <c r="AE33" i="17" s="1"/>
  <c r="R41" i="17"/>
  <c r="AE41" i="17" s="1"/>
  <c r="R35" i="17"/>
  <c r="AE35" i="17" s="1"/>
  <c r="R30" i="17"/>
  <c r="AE30" i="17" s="1"/>
  <c r="R36" i="17"/>
  <c r="AE36" i="17" s="1"/>
  <c r="R31" i="17"/>
  <c r="R40" i="17"/>
  <c r="AE40" i="17" s="1"/>
  <c r="S94" i="17"/>
  <c r="AF94" i="17" s="1"/>
  <c r="S93" i="17"/>
  <c r="AF93" i="17" s="1"/>
  <c r="S92" i="17"/>
  <c r="AF92" i="17" s="1"/>
  <c r="S91" i="17"/>
  <c r="AF91" i="17" s="1"/>
  <c r="S88" i="17"/>
  <c r="AF88" i="17" s="1"/>
  <c r="S84" i="17"/>
  <c r="AF84" i="17" s="1"/>
  <c r="S86" i="17"/>
  <c r="AF86" i="17" s="1"/>
  <c r="S82" i="17"/>
  <c r="AF82" i="17" s="1"/>
  <c r="S83" i="17"/>
  <c r="AF83" i="17" s="1"/>
  <c r="S85" i="17"/>
  <c r="AF85" i="17" s="1"/>
  <c r="S81" i="17"/>
  <c r="AF81" i="17" s="1"/>
  <c r="S87" i="17"/>
  <c r="AF87" i="17" s="1"/>
  <c r="S30" i="17"/>
  <c r="AF30" i="17" s="1"/>
  <c r="S36" i="17"/>
  <c r="AF36" i="17" s="1"/>
  <c r="S32" i="17"/>
  <c r="AF32" i="17" s="1"/>
  <c r="S43" i="17"/>
  <c r="AF43" i="17" s="1"/>
  <c r="S41" i="17"/>
  <c r="AF41" i="17" s="1"/>
  <c r="S35" i="17"/>
  <c r="AF35" i="17" s="1"/>
  <c r="S34" i="17"/>
  <c r="S31" i="17"/>
  <c r="S40" i="17"/>
  <c r="AF40" i="17" s="1"/>
  <c r="S37" i="17"/>
  <c r="S33" i="17"/>
  <c r="AF33" i="17" s="1"/>
  <c r="S42" i="17"/>
  <c r="Q31" i="17"/>
  <c r="Q86" i="17"/>
  <c r="AD86" i="17" s="1"/>
  <c r="Q82" i="17"/>
  <c r="AD82" i="17" s="1"/>
  <c r="Q94" i="17"/>
  <c r="AD94" i="17" s="1"/>
  <c r="Q93" i="17"/>
  <c r="AD93" i="17" s="1"/>
  <c r="Q91" i="17"/>
  <c r="AD91" i="17" s="1"/>
  <c r="Q81" i="17"/>
  <c r="AD81" i="17" s="1"/>
  <c r="Q87" i="17"/>
  <c r="AD87" i="17" s="1"/>
  <c r="Q83" i="17"/>
  <c r="AD83" i="17" s="1"/>
  <c r="Q92" i="17"/>
  <c r="AD92" i="17" s="1"/>
  <c r="Q88" i="17"/>
  <c r="AD88" i="17" s="1"/>
  <c r="Q84" i="17"/>
  <c r="AD84" i="17" s="1"/>
  <c r="Q85" i="17"/>
  <c r="AD85" i="17" s="1"/>
  <c r="Q35" i="17"/>
  <c r="AD35" i="17" s="1"/>
  <c r="Q36" i="17"/>
  <c r="AD36" i="17" s="1"/>
  <c r="Q43" i="17"/>
  <c r="AD43" i="17" s="1"/>
  <c r="Q40" i="17"/>
  <c r="AD40" i="17" s="1"/>
  <c r="Q41" i="17"/>
  <c r="AD41" i="17" s="1"/>
  <c r="Q42" i="17"/>
  <c r="Q34" i="17"/>
  <c r="Q33" i="17"/>
  <c r="AD33" i="17" s="1"/>
  <c r="Q32" i="17"/>
  <c r="AD32" i="17" s="1"/>
  <c r="Q37" i="17"/>
  <c r="Q30" i="17"/>
  <c r="AD30" i="17" s="1"/>
  <c r="P44" i="11"/>
  <c r="L42" i="17" s="1"/>
  <c r="O44" i="11"/>
  <c r="AH36" i="11"/>
  <c r="AE36" i="11"/>
  <c r="AM72" i="11" s="1"/>
  <c r="AG87" i="11"/>
  <c r="AG36" i="11"/>
  <c r="AN36" i="11"/>
  <c r="AJ36" i="11"/>
  <c r="AI36" i="11"/>
  <c r="AP36" i="11"/>
  <c r="AL36" i="11"/>
  <c r="AM36" i="11"/>
  <c r="P33" i="11"/>
  <c r="L31" i="17" s="1"/>
  <c r="P39" i="11"/>
  <c r="L37" i="17" s="1"/>
  <c r="AI45" i="11"/>
  <c r="AL45" i="11"/>
  <c r="AG45" i="11"/>
  <c r="AJ45" i="11"/>
  <c r="AM45" i="11"/>
  <c r="AH32" i="11"/>
  <c r="AF45" i="11"/>
  <c r="AP45" i="11"/>
  <c r="AH45" i="11"/>
  <c r="AM38" i="11"/>
  <c r="AJ38" i="11"/>
  <c r="AI38" i="11"/>
  <c r="AH38" i="11"/>
  <c r="AN38" i="11"/>
  <c r="AL38" i="11"/>
  <c r="AP38" i="11"/>
  <c r="AG38" i="11"/>
  <c r="AF44" i="11"/>
  <c r="AN42" i="11"/>
  <c r="AH42" i="11"/>
  <c r="AF42" i="11"/>
  <c r="AJ42" i="11"/>
  <c r="AM42" i="11"/>
  <c r="AP42" i="11"/>
  <c r="AL42" i="11"/>
  <c r="AI42" i="11"/>
  <c r="AG42" i="11"/>
  <c r="AI34" i="11"/>
  <c r="AG34" i="11"/>
  <c r="AN34" i="11"/>
  <c r="AP34" i="11"/>
  <c r="AL34" i="11"/>
  <c r="AJ34" i="11"/>
  <c r="AH34" i="11"/>
  <c r="AF34" i="11"/>
  <c r="AM34" i="11"/>
  <c r="AM35" i="11"/>
  <c r="AG35" i="11"/>
  <c r="AL35" i="11"/>
  <c r="AH35" i="11"/>
  <c r="AI35" i="11"/>
  <c r="AF35" i="11"/>
  <c r="AP35" i="11"/>
  <c r="AN35" i="11"/>
  <c r="AJ35" i="11"/>
  <c r="AF43" i="11"/>
  <c r="AK43" i="11" s="1"/>
  <c r="AM37" i="11"/>
  <c r="AG37" i="11"/>
  <c r="AH37" i="11"/>
  <c r="AP37" i="11"/>
  <c r="AL37" i="11"/>
  <c r="AI37" i="11"/>
  <c r="AJ37" i="11"/>
  <c r="AN37" i="11"/>
  <c r="AF32" i="11"/>
  <c r="S37" i="11"/>
  <c r="AF37" i="11" s="1"/>
  <c r="AF36" i="11"/>
  <c r="AM44" i="11" l="1"/>
  <c r="AL95" i="17"/>
  <c r="AE95" i="17"/>
  <c r="AI95" i="17"/>
  <c r="AD89" i="17"/>
  <c r="AC41" i="17"/>
  <c r="AG41" i="17" s="1"/>
  <c r="AC35" i="17"/>
  <c r="AG35" i="17" s="1"/>
  <c r="AC88" i="17"/>
  <c r="AG88" i="17" s="1"/>
  <c r="AC86" i="17"/>
  <c r="AG86" i="17" s="1"/>
  <c r="AC83" i="17"/>
  <c r="AG83" i="17" s="1"/>
  <c r="AH89" i="17"/>
  <c r="AA35" i="16"/>
  <c r="AK71" i="16" s="1"/>
  <c r="AD95" i="17"/>
  <c r="AF89" i="17"/>
  <c r="AC33" i="17"/>
  <c r="AG33" i="17" s="1"/>
  <c r="AC92" i="17"/>
  <c r="AG92" i="17" s="1"/>
  <c r="AC84" i="17"/>
  <c r="AG84" i="17" s="1"/>
  <c r="AC87" i="17"/>
  <c r="AG87" i="17" s="1"/>
  <c r="AJ95" i="17"/>
  <c r="AI34" i="17"/>
  <c r="AD34" i="17"/>
  <c r="AJ34" i="17"/>
  <c r="AE34" i="17"/>
  <c r="AC34" i="17"/>
  <c r="AH34" i="17"/>
  <c r="Z34" i="17"/>
  <c r="AJ67" i="17" s="1"/>
  <c r="AL34" i="17"/>
  <c r="AB34" i="17"/>
  <c r="AF34" i="17"/>
  <c r="AA34" i="17"/>
  <c r="AE89" i="17"/>
  <c r="AC43" i="17"/>
  <c r="AG43" i="17" s="1"/>
  <c r="AC36" i="17"/>
  <c r="AG36" i="17" s="1"/>
  <c r="AC40" i="17"/>
  <c r="AC94" i="17"/>
  <c r="AG94" i="17" s="1"/>
  <c r="AC91" i="17"/>
  <c r="AC81" i="17"/>
  <c r="AH95" i="17"/>
  <c r="AJ89" i="17"/>
  <c r="AI89" i="17"/>
  <c r="AF95" i="17"/>
  <c r="AC32" i="17"/>
  <c r="AG32" i="17" s="1"/>
  <c r="AC30" i="17"/>
  <c r="AC82" i="17"/>
  <c r="AG82" i="17" s="1"/>
  <c r="AC93" i="17"/>
  <c r="AG93" i="17" s="1"/>
  <c r="AC85" i="17"/>
  <c r="AG85" i="17" s="1"/>
  <c r="AL89" i="17"/>
  <c r="AJ44" i="11"/>
  <c r="AP44" i="11"/>
  <c r="AP46" i="11" s="1"/>
  <c r="AI44" i="11"/>
  <c r="AI46" i="11" s="1"/>
  <c r="AL44" i="11"/>
  <c r="AL46" i="11" s="1"/>
  <c r="AN44" i="11"/>
  <c r="AN46" i="11" s="1"/>
  <c r="AG44" i="11"/>
  <c r="AG46" i="11" s="1"/>
  <c r="AH44" i="11"/>
  <c r="AH46" i="11" s="1"/>
  <c r="AM39" i="11"/>
  <c r="AE39" i="11"/>
  <c r="AN72" i="11" s="1"/>
  <c r="AG33" i="11"/>
  <c r="AE33" i="11"/>
  <c r="AL72" i="11" s="1"/>
  <c r="AE44" i="11"/>
  <c r="AO72" i="11" s="1"/>
  <c r="AG88" i="11"/>
  <c r="AG86" i="11"/>
  <c r="AM33" i="11"/>
  <c r="AK36" i="11"/>
  <c r="AL33" i="11"/>
  <c r="AJ39" i="11"/>
  <c r="AJ33" i="11"/>
  <c r="AN33" i="11"/>
  <c r="AI39" i="11"/>
  <c r="AI33" i="11"/>
  <c r="AH33" i="11"/>
  <c r="AF33" i="11"/>
  <c r="AP33" i="11"/>
  <c r="AH39" i="11"/>
  <c r="AL39" i="11"/>
  <c r="AN39" i="11"/>
  <c r="AG39" i="11"/>
  <c r="AP39" i="11"/>
  <c r="AM46" i="11"/>
  <c r="AK45" i="11"/>
  <c r="AK37" i="11"/>
  <c r="AJ46" i="11"/>
  <c r="AK42" i="11"/>
  <c r="AF46" i="11"/>
  <c r="AK34" i="11"/>
  <c r="S38" i="11"/>
  <c r="AK32" i="11"/>
  <c r="AK35" i="11"/>
  <c r="AE97" i="17" l="1"/>
  <c r="AL97" i="17"/>
  <c r="AI97" i="17"/>
  <c r="AJ97" i="17"/>
  <c r="AI31" i="17"/>
  <c r="AD31" i="17"/>
  <c r="Z31" i="17"/>
  <c r="AL31" i="17"/>
  <c r="AH31" i="17"/>
  <c r="AC31" i="17"/>
  <c r="AE31" i="17"/>
  <c r="AB31" i="17"/>
  <c r="AJ31" i="17"/>
  <c r="AA31" i="17"/>
  <c r="AI70" i="17" s="1"/>
  <c r="AF31" i="17"/>
  <c r="AA38" i="16"/>
  <c r="AL71" i="16" s="1"/>
  <c r="AG34" i="17"/>
  <c r="AJ69" i="17" s="1"/>
  <c r="AD37" i="17"/>
  <c r="Z37" i="17"/>
  <c r="AE37" i="17"/>
  <c r="AL37" i="17"/>
  <c r="AI37" i="17"/>
  <c r="AA37" i="17"/>
  <c r="AK70" i="17" s="1"/>
  <c r="AB37" i="17"/>
  <c r="AJ37" i="17"/>
  <c r="AC37" i="17"/>
  <c r="AF37" i="17"/>
  <c r="AH37" i="17"/>
  <c r="AG81" i="17"/>
  <c r="AC89" i="17"/>
  <c r="AF97" i="17"/>
  <c r="AA32" i="16"/>
  <c r="AJ71" i="16" s="1"/>
  <c r="AA43" i="16"/>
  <c r="AJ70" i="17"/>
  <c r="AI42" i="17"/>
  <c r="AI44" i="17" s="1"/>
  <c r="AC42" i="17"/>
  <c r="AC44" i="17" s="1"/>
  <c r="AH42" i="17"/>
  <c r="AA42" i="17"/>
  <c r="AD42" i="17"/>
  <c r="AD44" i="17" s="1"/>
  <c r="AJ42" i="17"/>
  <c r="AJ44" i="17" s="1"/>
  <c r="AL42" i="17"/>
  <c r="AL44" i="17" s="1"/>
  <c r="Z42" i="17"/>
  <c r="AE42" i="17"/>
  <c r="AE44" i="17" s="1"/>
  <c r="AB42" i="17"/>
  <c r="AF42" i="17"/>
  <c r="AF44" i="17" s="1"/>
  <c r="AG30" i="17"/>
  <c r="AC95" i="17"/>
  <c r="AG91" i="17"/>
  <c r="AG40" i="17"/>
  <c r="AH97" i="17"/>
  <c r="AD97" i="17"/>
  <c r="AM71" i="11"/>
  <c r="AM40" i="11"/>
  <c r="AM48" i="11" s="1"/>
  <c r="AG40" i="11"/>
  <c r="AG48" i="11" s="1"/>
  <c r="AK44" i="11"/>
  <c r="AO71" i="11" s="1"/>
  <c r="AI40" i="11"/>
  <c r="AI48" i="11" s="1"/>
  <c r="AB90" i="11"/>
  <c r="AL40" i="11"/>
  <c r="AL48" i="11" s="1"/>
  <c r="AE46" i="11"/>
  <c r="AA90" i="11"/>
  <c r="AF96" i="11"/>
  <c r="AD96" i="11"/>
  <c r="AA96" i="11"/>
  <c r="AE96" i="11"/>
  <c r="AP72" i="11"/>
  <c r="AE40" i="11"/>
  <c r="AJ98" i="11"/>
  <c r="AE90" i="11"/>
  <c r="AF90" i="11"/>
  <c r="AC90" i="11"/>
  <c r="AC98" i="11" s="1"/>
  <c r="AL98" i="11"/>
  <c r="AD90" i="11"/>
  <c r="AG89" i="11"/>
  <c r="AN40" i="11"/>
  <c r="AN48" i="11" s="1"/>
  <c r="AJ40" i="11"/>
  <c r="AJ48" i="11" s="1"/>
  <c r="AH40" i="11"/>
  <c r="AH48" i="11" s="1"/>
  <c r="AK33" i="11"/>
  <c r="AL71" i="11" s="1"/>
  <c r="AP40" i="11"/>
  <c r="AP48" i="11" s="1"/>
  <c r="S39" i="11"/>
  <c r="AF38" i="11"/>
  <c r="F46" i="10"/>
  <c r="E46" i="10"/>
  <c r="D46" i="10"/>
  <c r="C46" i="10"/>
  <c r="B46" i="10"/>
  <c r="K45" i="10"/>
  <c r="J45" i="10"/>
  <c r="I45" i="10"/>
  <c r="H45" i="10"/>
  <c r="K43" i="10"/>
  <c r="J43" i="10"/>
  <c r="I43" i="10"/>
  <c r="H43" i="10"/>
  <c r="G43" i="10"/>
  <c r="AA43" i="10" s="1"/>
  <c r="AL72" i="10" s="1"/>
  <c r="K42" i="10"/>
  <c r="J42" i="10"/>
  <c r="I42" i="10"/>
  <c r="H42" i="10"/>
  <c r="G42" i="10"/>
  <c r="AA42" i="10" s="1"/>
  <c r="F40" i="10"/>
  <c r="E40" i="10"/>
  <c r="D40" i="10"/>
  <c r="C40" i="10"/>
  <c r="B40" i="10"/>
  <c r="K39" i="10"/>
  <c r="J39" i="10"/>
  <c r="I39" i="10"/>
  <c r="H39" i="10"/>
  <c r="G39" i="10"/>
  <c r="AA39" i="10" s="1"/>
  <c r="K38" i="10"/>
  <c r="J38" i="10"/>
  <c r="I38" i="10"/>
  <c r="H38" i="10"/>
  <c r="G38" i="10"/>
  <c r="AA38" i="10" s="1"/>
  <c r="J37" i="10"/>
  <c r="I37" i="10"/>
  <c r="H37" i="10"/>
  <c r="K33" i="10"/>
  <c r="J33" i="10"/>
  <c r="I33" i="10"/>
  <c r="H33" i="10"/>
  <c r="G33" i="10"/>
  <c r="AA33" i="10" s="1"/>
  <c r="K32" i="10"/>
  <c r="J32" i="10"/>
  <c r="I32" i="10"/>
  <c r="H32" i="10"/>
  <c r="G32" i="10"/>
  <c r="AA32" i="10" s="1"/>
  <c r="D23" i="10"/>
  <c r="AA40" i="10" l="1"/>
  <c r="AA46" i="10"/>
  <c r="AE38" i="17"/>
  <c r="AE46" i="17" s="1"/>
  <c r="AC38" i="17"/>
  <c r="AC46" i="17" s="1"/>
  <c r="AA38" i="17"/>
  <c r="AG95" i="17"/>
  <c r="Z44" i="17"/>
  <c r="AL67" i="17"/>
  <c r="AA45" i="16"/>
  <c r="AN71" i="16"/>
  <c r="AA39" i="16"/>
  <c r="AG89" i="17"/>
  <c r="AG31" i="17"/>
  <c r="AB38" i="17"/>
  <c r="AH38" i="17"/>
  <c r="AI38" i="17"/>
  <c r="AI46" i="17" s="1"/>
  <c r="AA44" i="17"/>
  <c r="AA46" i="17" s="1"/>
  <c r="AJ62" i="17" s="1"/>
  <c r="AM70" i="17"/>
  <c r="AF38" i="17"/>
  <c r="AF46" i="17" s="1"/>
  <c r="AL38" i="17"/>
  <c r="AL46" i="17" s="1"/>
  <c r="AB44" i="17"/>
  <c r="AG42" i="17"/>
  <c r="AH44" i="17"/>
  <c r="AG37" i="17"/>
  <c r="Z38" i="17"/>
  <c r="AI67" i="17"/>
  <c r="AC97" i="17"/>
  <c r="AK67" i="17"/>
  <c r="AJ38" i="17"/>
  <c r="AJ46" i="17" s="1"/>
  <c r="AD38" i="17"/>
  <c r="AD46" i="17" s="1"/>
  <c r="AK46" i="11"/>
  <c r="AE48" i="11"/>
  <c r="AM64" i="11" s="1"/>
  <c r="AN64" i="11" s="1"/>
  <c r="AA98" i="11"/>
  <c r="AD98" i="11"/>
  <c r="AG95" i="11"/>
  <c r="AG93" i="11"/>
  <c r="AF98" i="11"/>
  <c r="AE98" i="11"/>
  <c r="AG83" i="11"/>
  <c r="AI98" i="11"/>
  <c r="AG94" i="11"/>
  <c r="AG92" i="11"/>
  <c r="AB96" i="11"/>
  <c r="E48" i="10"/>
  <c r="AK38" i="11"/>
  <c r="AF39" i="11"/>
  <c r="AK39" i="11" s="1"/>
  <c r="D48" i="10"/>
  <c r="I46" i="10"/>
  <c r="I40" i="10"/>
  <c r="B48" i="10"/>
  <c r="F48" i="10"/>
  <c r="C48" i="10"/>
  <c r="G46" i="10"/>
  <c r="K46" i="10"/>
  <c r="H46" i="10"/>
  <c r="H40" i="10"/>
  <c r="J40" i="10"/>
  <c r="J46" i="10"/>
  <c r="G40" i="10"/>
  <c r="K40" i="10"/>
  <c r="AA48" i="10" l="1"/>
  <c r="Z46" i="17"/>
  <c r="AG97" i="17"/>
  <c r="AA47" i="16"/>
  <c r="AK63" i="16" s="1"/>
  <c r="AG38" i="17"/>
  <c r="AK69" i="17"/>
  <c r="AM67" i="17"/>
  <c r="AI69" i="17"/>
  <c r="AH46" i="17"/>
  <c r="AK62" i="17"/>
  <c r="AG44" i="17"/>
  <c r="AL69" i="17"/>
  <c r="AB46" i="17"/>
  <c r="AN71" i="11"/>
  <c r="AP71" i="11" s="1"/>
  <c r="AG90" i="11"/>
  <c r="AB98" i="11"/>
  <c r="AG96" i="11"/>
  <c r="AH98" i="11"/>
  <c r="AF40" i="11"/>
  <c r="AF48" i="11" s="1"/>
  <c r="AK40" i="11"/>
  <c r="AK48" i="11" s="1"/>
  <c r="AM63" i="11" s="1"/>
  <c r="AN63" i="11" s="1"/>
  <c r="I48" i="10"/>
  <c r="G48" i="10"/>
  <c r="K48" i="10"/>
  <c r="J48" i="10"/>
  <c r="H48" i="10"/>
  <c r="AJ59" i="17" l="1"/>
  <c r="AK59" i="17" s="1"/>
  <c r="AG46" i="17"/>
  <c r="AG98" i="11"/>
  <c r="AM69" i="17"/>
  <c r="AK72" i="10"/>
  <c r="AJ72" i="10"/>
  <c r="AI72" i="10"/>
  <c r="AJ61" i="17" l="1"/>
  <c r="AK61" i="17" s="1"/>
  <c r="AM72" i="10"/>
  <c r="AJ64" i="10"/>
  <c r="AK64" i="10" s="1"/>
  <c r="E19" i="10" l="1"/>
  <c r="E21" i="11"/>
  <c r="E15" i="11"/>
  <c r="C19" i="16" l="1"/>
  <c r="U94" i="10"/>
  <c r="AI94" i="10" s="1"/>
  <c r="U93" i="10"/>
  <c r="AI93" i="10" s="1"/>
  <c r="U92" i="10"/>
  <c r="AI92" i="10" s="1"/>
  <c r="U91" i="10"/>
  <c r="AI91" i="10" s="1"/>
  <c r="U88" i="10"/>
  <c r="AI88" i="10" s="1"/>
  <c r="U84" i="10"/>
  <c r="AI84" i="10" s="1"/>
  <c r="U85" i="10"/>
  <c r="AI85" i="10" s="1"/>
  <c r="U81" i="10"/>
  <c r="AI81" i="10" s="1"/>
  <c r="U86" i="10"/>
  <c r="AI86" i="10" s="1"/>
  <c r="U82" i="10"/>
  <c r="AI82" i="10" s="1"/>
  <c r="U87" i="10"/>
  <c r="AI87" i="10" s="1"/>
  <c r="U83" i="10"/>
  <c r="AI83" i="10" s="1"/>
  <c r="W88" i="11"/>
  <c r="AK88" i="11" s="1"/>
  <c r="AM88" i="11" s="1"/>
  <c r="W84" i="11"/>
  <c r="AK84" i="11" s="1"/>
  <c r="AM84" i="11" s="1"/>
  <c r="W95" i="11"/>
  <c r="AK95" i="11" s="1"/>
  <c r="W94" i="11"/>
  <c r="AK94" i="11" s="1"/>
  <c r="W93" i="11"/>
  <c r="AK93" i="11" s="1"/>
  <c r="W92" i="11"/>
  <c r="AK92" i="11" s="1"/>
  <c r="W89" i="11"/>
  <c r="AK89" i="11" s="1"/>
  <c r="AM89" i="11" s="1"/>
  <c r="W85" i="11"/>
  <c r="AK85" i="11" s="1"/>
  <c r="AM85" i="11" s="1"/>
  <c r="W86" i="11"/>
  <c r="AK86" i="11" s="1"/>
  <c r="AM86" i="11" s="1"/>
  <c r="W82" i="11"/>
  <c r="AK82" i="11" s="1"/>
  <c r="W87" i="11"/>
  <c r="AK87" i="11" s="1"/>
  <c r="AM87" i="11" s="1"/>
  <c r="W83" i="11"/>
  <c r="AK83" i="11" s="1"/>
  <c r="AM83" i="11" s="1"/>
  <c r="C21" i="17"/>
  <c r="M87" i="11"/>
  <c r="M83" i="11"/>
  <c r="M82" i="11"/>
  <c r="M88" i="11"/>
  <c r="M84" i="11"/>
  <c r="M89" i="11"/>
  <c r="M85" i="11"/>
  <c r="M95" i="11"/>
  <c r="M94" i="11"/>
  <c r="M93" i="11"/>
  <c r="M92" i="11"/>
  <c r="M86" i="11"/>
  <c r="E19" i="16"/>
  <c r="U41" i="16" s="1"/>
  <c r="AI41" i="16" s="1"/>
  <c r="E20" i="10"/>
  <c r="E10" i="10"/>
  <c r="E18" i="10"/>
  <c r="AA44" i="11"/>
  <c r="AO44" i="11" s="1"/>
  <c r="AQ44" i="11" s="1"/>
  <c r="E13" i="10"/>
  <c r="E11" i="10"/>
  <c r="D25" i="11"/>
  <c r="E15" i="10"/>
  <c r="U45" i="10"/>
  <c r="AI45" i="10" s="1"/>
  <c r="U36" i="10"/>
  <c r="AI36" i="10" s="1"/>
  <c r="U33" i="10"/>
  <c r="AI33" i="10" s="1"/>
  <c r="U39" i="10"/>
  <c r="AI39" i="10" s="1"/>
  <c r="U37" i="10"/>
  <c r="AI37" i="10" s="1"/>
  <c r="U34" i="10"/>
  <c r="AI34" i="10" s="1"/>
  <c r="U43" i="10"/>
  <c r="AI43" i="10" s="1"/>
  <c r="U38" i="10"/>
  <c r="AI38" i="10" s="1"/>
  <c r="U35" i="10"/>
  <c r="AI35" i="10" s="1"/>
  <c r="U32" i="10"/>
  <c r="AI32" i="10" s="1"/>
  <c r="U42" i="10"/>
  <c r="AI42" i="10" s="1"/>
  <c r="U44" i="10"/>
  <c r="AI44" i="10" s="1"/>
  <c r="E12" i="10"/>
  <c r="E22" i="10"/>
  <c r="AA39" i="11"/>
  <c r="AO39" i="11" s="1"/>
  <c r="AQ39" i="11" s="1"/>
  <c r="Q32" i="11"/>
  <c r="AD32" i="11" s="1"/>
  <c r="F15" i="11"/>
  <c r="AA45" i="11"/>
  <c r="AO45" i="11" s="1"/>
  <c r="AQ45" i="11" s="1"/>
  <c r="AA34" i="11"/>
  <c r="AO34" i="11" s="1"/>
  <c r="AQ34" i="11" s="1"/>
  <c r="F18" i="11"/>
  <c r="AA32" i="11"/>
  <c r="AO32" i="11" s="1"/>
  <c r="AQ32" i="11" s="1"/>
  <c r="AA43" i="11"/>
  <c r="AO43" i="11" s="1"/>
  <c r="AQ43" i="11" s="1"/>
  <c r="AO70" i="11" s="1"/>
  <c r="AA35" i="11"/>
  <c r="AO35" i="11" s="1"/>
  <c r="AQ35" i="11" s="1"/>
  <c r="AA37" i="11"/>
  <c r="AO37" i="11" s="1"/>
  <c r="AQ37" i="11" s="1"/>
  <c r="AA42" i="11"/>
  <c r="AO42" i="11" s="1"/>
  <c r="AQ42" i="11" s="1"/>
  <c r="AA33" i="11"/>
  <c r="AO33" i="11" s="1"/>
  <c r="AQ33" i="11" s="1"/>
  <c r="AA38" i="11"/>
  <c r="AO38" i="11" s="1"/>
  <c r="AQ38" i="11" s="1"/>
  <c r="AA36" i="11"/>
  <c r="AO36" i="11" s="1"/>
  <c r="AQ36" i="11" s="1"/>
  <c r="Q36" i="11"/>
  <c r="Q42" i="11"/>
  <c r="Q33" i="11"/>
  <c r="Q37" i="11"/>
  <c r="Q43" i="11"/>
  <c r="Q39" i="11"/>
  <c r="Q34" i="11"/>
  <c r="Q44" i="11"/>
  <c r="Q35" i="11"/>
  <c r="Q45" i="11"/>
  <c r="Q38" i="11"/>
  <c r="E23" i="11"/>
  <c r="AI46" i="10" l="1"/>
  <c r="AI40" i="10"/>
  <c r="AI48" i="10" s="1"/>
  <c r="AI95" i="10"/>
  <c r="C15" i="16"/>
  <c r="E15" i="16" s="1"/>
  <c r="M34" i="16" s="1"/>
  <c r="Z34" i="16" s="1"/>
  <c r="M94" i="10"/>
  <c r="M93" i="10"/>
  <c r="M92" i="10"/>
  <c r="M91" i="10"/>
  <c r="M85" i="10"/>
  <c r="M86" i="10"/>
  <c r="M82" i="10"/>
  <c r="M81" i="10"/>
  <c r="M87" i="10"/>
  <c r="M83" i="10"/>
  <c r="M88" i="10"/>
  <c r="M84" i="10"/>
  <c r="C13" i="16"/>
  <c r="E13" i="16" s="1"/>
  <c r="S86" i="10"/>
  <c r="AF86" i="10" s="1"/>
  <c r="S82" i="10"/>
  <c r="AF82" i="10" s="1"/>
  <c r="S87" i="10"/>
  <c r="AF87" i="10" s="1"/>
  <c r="S83" i="10"/>
  <c r="AF83" i="10" s="1"/>
  <c r="S94" i="10"/>
  <c r="AF94" i="10" s="1"/>
  <c r="S93" i="10"/>
  <c r="AF93" i="10" s="1"/>
  <c r="S92" i="10"/>
  <c r="AF92" i="10" s="1"/>
  <c r="S91" i="10"/>
  <c r="AF91" i="10" s="1"/>
  <c r="S88" i="10"/>
  <c r="AF88" i="10" s="1"/>
  <c r="S84" i="10"/>
  <c r="AF84" i="10" s="1"/>
  <c r="S85" i="10"/>
  <c r="AF85" i="10" s="1"/>
  <c r="S81" i="10"/>
  <c r="AF81" i="10" s="1"/>
  <c r="C20" i="16"/>
  <c r="E20" i="16" s="1"/>
  <c r="V85" i="10"/>
  <c r="AJ85" i="10" s="1"/>
  <c r="V81" i="10"/>
  <c r="AJ81" i="10" s="1"/>
  <c r="V86" i="10"/>
  <c r="AJ86" i="10" s="1"/>
  <c r="V82" i="10"/>
  <c r="AJ82" i="10" s="1"/>
  <c r="V87" i="10"/>
  <c r="AJ87" i="10" s="1"/>
  <c r="V83" i="10"/>
  <c r="AJ83" i="10" s="1"/>
  <c r="V94" i="10"/>
  <c r="AJ94" i="10" s="1"/>
  <c r="V93" i="10"/>
  <c r="AJ93" i="10" s="1"/>
  <c r="V92" i="10"/>
  <c r="AJ92" i="10" s="1"/>
  <c r="V91" i="10"/>
  <c r="AJ91" i="10" s="1"/>
  <c r="V88" i="10"/>
  <c r="AJ88" i="10" s="1"/>
  <c r="V84" i="10"/>
  <c r="AJ84" i="10" s="1"/>
  <c r="AI89" i="10"/>
  <c r="AI97" i="10" s="1"/>
  <c r="U37" i="16"/>
  <c r="AI37" i="16" s="1"/>
  <c r="U86" i="16"/>
  <c r="AI86" i="16" s="1"/>
  <c r="U82" i="16"/>
  <c r="AI82" i="16" s="1"/>
  <c r="U93" i="16"/>
  <c r="AI93" i="16" s="1"/>
  <c r="U92" i="16"/>
  <c r="AI92" i="16" s="1"/>
  <c r="U91" i="16"/>
  <c r="AI91" i="16" s="1"/>
  <c r="U90" i="16"/>
  <c r="AI90" i="16" s="1"/>
  <c r="U87" i="16"/>
  <c r="AI87" i="16" s="1"/>
  <c r="U83" i="16"/>
  <c r="AI83" i="16" s="1"/>
  <c r="U84" i="16"/>
  <c r="AI84" i="16" s="1"/>
  <c r="U80" i="16"/>
  <c r="AI80" i="16" s="1"/>
  <c r="U85" i="16"/>
  <c r="AI85" i="16" s="1"/>
  <c r="U81" i="16"/>
  <c r="AI81" i="16" s="1"/>
  <c r="C22" i="16"/>
  <c r="X87" i="10"/>
  <c r="AL87" i="10" s="1"/>
  <c r="X83" i="10"/>
  <c r="AL83" i="10" s="1"/>
  <c r="X94" i="10"/>
  <c r="AL94" i="10" s="1"/>
  <c r="X93" i="10"/>
  <c r="AL93" i="10" s="1"/>
  <c r="X92" i="10"/>
  <c r="AL92" i="10" s="1"/>
  <c r="X91" i="10"/>
  <c r="AL91" i="10" s="1"/>
  <c r="X88" i="10"/>
  <c r="AL88" i="10" s="1"/>
  <c r="X84" i="10"/>
  <c r="AL84" i="10" s="1"/>
  <c r="X85" i="10"/>
  <c r="AL85" i="10" s="1"/>
  <c r="X81" i="10"/>
  <c r="AL81" i="10" s="1"/>
  <c r="X86" i="10"/>
  <c r="AL86" i="10" s="1"/>
  <c r="X82" i="10"/>
  <c r="AL82" i="10" s="1"/>
  <c r="C18" i="16"/>
  <c r="E18" i="16" s="1"/>
  <c r="T87" i="10"/>
  <c r="AH87" i="10" s="1"/>
  <c r="T83" i="10"/>
  <c r="AH83" i="10" s="1"/>
  <c r="T94" i="10"/>
  <c r="AH94" i="10" s="1"/>
  <c r="T93" i="10"/>
  <c r="AH93" i="10" s="1"/>
  <c r="T92" i="10"/>
  <c r="AH92" i="10" s="1"/>
  <c r="T91" i="10"/>
  <c r="AH91" i="10" s="1"/>
  <c r="T88" i="10"/>
  <c r="AH88" i="10" s="1"/>
  <c r="T84" i="10"/>
  <c r="AH84" i="10" s="1"/>
  <c r="T85" i="10"/>
  <c r="AH85" i="10" s="1"/>
  <c r="T81" i="10"/>
  <c r="AH81" i="10" s="1"/>
  <c r="T86" i="10"/>
  <c r="AH86" i="10" s="1"/>
  <c r="T82" i="10"/>
  <c r="AH82" i="10" s="1"/>
  <c r="E21" i="17"/>
  <c r="C21" i="10" s="1"/>
  <c r="C23" i="17"/>
  <c r="D25" i="17" s="1"/>
  <c r="C12" i="16"/>
  <c r="E12" i="16" s="1"/>
  <c r="R85" i="10"/>
  <c r="AE85" i="10" s="1"/>
  <c r="R81" i="10"/>
  <c r="AE81" i="10" s="1"/>
  <c r="R86" i="10"/>
  <c r="AE86" i="10" s="1"/>
  <c r="R82" i="10"/>
  <c r="AE82" i="10" s="1"/>
  <c r="R87" i="10"/>
  <c r="AE87" i="10" s="1"/>
  <c r="R83" i="10"/>
  <c r="AE83" i="10" s="1"/>
  <c r="R94" i="10"/>
  <c r="AE94" i="10" s="1"/>
  <c r="R93" i="10"/>
  <c r="AE93" i="10" s="1"/>
  <c r="R92" i="10"/>
  <c r="AE92" i="10" s="1"/>
  <c r="R91" i="10"/>
  <c r="AE91" i="10" s="1"/>
  <c r="R88" i="10"/>
  <c r="AE88" i="10" s="1"/>
  <c r="R84" i="10"/>
  <c r="AE84" i="10" s="1"/>
  <c r="C11" i="16"/>
  <c r="E11" i="16" s="1"/>
  <c r="Q35" i="16" s="1"/>
  <c r="AD35" i="16" s="1"/>
  <c r="Q94" i="10"/>
  <c r="AD94" i="10" s="1"/>
  <c r="Q93" i="10"/>
  <c r="AD93" i="10" s="1"/>
  <c r="Q92" i="10"/>
  <c r="AD92" i="10" s="1"/>
  <c r="Q91" i="10"/>
  <c r="AD91" i="10" s="1"/>
  <c r="Q88" i="10"/>
  <c r="AD88" i="10" s="1"/>
  <c r="Q84" i="10"/>
  <c r="AD84" i="10" s="1"/>
  <c r="Q85" i="10"/>
  <c r="AD85" i="10" s="1"/>
  <c r="Q81" i="10"/>
  <c r="AD81" i="10" s="1"/>
  <c r="Q86" i="10"/>
  <c r="AD86" i="10" s="1"/>
  <c r="Q82" i="10"/>
  <c r="AD82" i="10" s="1"/>
  <c r="Q87" i="10"/>
  <c r="AD87" i="10" s="1"/>
  <c r="Q83" i="10"/>
  <c r="AD83" i="10" s="1"/>
  <c r="C10" i="16"/>
  <c r="P87" i="10"/>
  <c r="AC87" i="10" s="1"/>
  <c r="P83" i="10"/>
  <c r="AC83" i="10" s="1"/>
  <c r="P94" i="10"/>
  <c r="AC94" i="10" s="1"/>
  <c r="P93" i="10"/>
  <c r="AC93" i="10" s="1"/>
  <c r="P92" i="10"/>
  <c r="AC92" i="10" s="1"/>
  <c r="P91" i="10"/>
  <c r="AC91" i="10" s="1"/>
  <c r="P88" i="10"/>
  <c r="AC88" i="10" s="1"/>
  <c r="P84" i="10"/>
  <c r="AC84" i="10" s="1"/>
  <c r="P85" i="10"/>
  <c r="AC85" i="10" s="1"/>
  <c r="P81" i="10"/>
  <c r="AC81" i="10" s="1"/>
  <c r="P86" i="10"/>
  <c r="AC86" i="10" s="1"/>
  <c r="P82" i="10"/>
  <c r="AC82" i="10" s="1"/>
  <c r="AL70" i="11"/>
  <c r="Y92" i="11"/>
  <c r="Z92" i="11"/>
  <c r="Y85" i="11"/>
  <c r="Z85" i="11"/>
  <c r="AN85" i="11" s="1"/>
  <c r="Y82" i="11"/>
  <c r="Z82" i="11"/>
  <c r="Y93" i="11"/>
  <c r="Z93" i="11"/>
  <c r="Y89" i="11"/>
  <c r="Z89" i="11"/>
  <c r="AN89" i="11" s="1"/>
  <c r="Y83" i="11"/>
  <c r="Z83" i="11"/>
  <c r="AN83" i="11" s="1"/>
  <c r="Y94" i="11"/>
  <c r="Z94" i="11"/>
  <c r="Y84" i="11"/>
  <c r="Z84" i="11"/>
  <c r="AN84" i="11" s="1"/>
  <c r="Y87" i="11"/>
  <c r="Z87" i="11"/>
  <c r="AN87" i="11" s="1"/>
  <c r="AM82" i="11"/>
  <c r="AM90" i="11" s="1"/>
  <c r="AK90" i="11"/>
  <c r="Y86" i="11"/>
  <c r="Z86" i="11"/>
  <c r="AN86" i="11" s="1"/>
  <c r="Y95" i="11"/>
  <c r="Z95" i="11"/>
  <c r="Y88" i="11"/>
  <c r="Z88" i="11"/>
  <c r="AN88" i="11" s="1"/>
  <c r="U33" i="16"/>
  <c r="AI33" i="16" s="1"/>
  <c r="U38" i="16"/>
  <c r="AI38" i="16" s="1"/>
  <c r="U32" i="16"/>
  <c r="AI32" i="16" s="1"/>
  <c r="U35" i="16"/>
  <c r="AI35" i="16" s="1"/>
  <c r="E10" i="16"/>
  <c r="P37" i="16" s="1"/>
  <c r="AC37" i="16" s="1"/>
  <c r="U42" i="16"/>
  <c r="AI42" i="16" s="1"/>
  <c r="U43" i="16"/>
  <c r="AI43" i="16" s="1"/>
  <c r="U31" i="16"/>
  <c r="AI31" i="16" s="1"/>
  <c r="U34" i="16"/>
  <c r="AI34" i="16" s="1"/>
  <c r="U36" i="16"/>
  <c r="AI36" i="16" s="1"/>
  <c r="U44" i="16"/>
  <c r="AI44" i="16" s="1"/>
  <c r="E22" i="16"/>
  <c r="M38" i="10"/>
  <c r="Z38" i="10" s="1"/>
  <c r="AN70" i="11"/>
  <c r="AM70" i="11"/>
  <c r="M33" i="10"/>
  <c r="Z33" i="10" s="1"/>
  <c r="V43" i="10"/>
  <c r="AJ43" i="10" s="1"/>
  <c r="V42" i="10"/>
  <c r="AJ42" i="10" s="1"/>
  <c r="V35" i="10"/>
  <c r="AJ35" i="10" s="1"/>
  <c r="V44" i="10"/>
  <c r="AJ44" i="10" s="1"/>
  <c r="V37" i="10"/>
  <c r="AJ37" i="10" s="1"/>
  <c r="V39" i="10"/>
  <c r="AJ39" i="10" s="1"/>
  <c r="V36" i="10"/>
  <c r="AJ36" i="10" s="1"/>
  <c r="V33" i="10"/>
  <c r="AJ33" i="10" s="1"/>
  <c r="V38" i="10"/>
  <c r="AJ38" i="10" s="1"/>
  <c r="V45" i="10"/>
  <c r="AJ45" i="10" s="1"/>
  <c r="V32" i="10"/>
  <c r="AJ32" i="10" s="1"/>
  <c r="V34" i="10"/>
  <c r="AJ34" i="10" s="1"/>
  <c r="AR32" i="11"/>
  <c r="M45" i="10"/>
  <c r="Z45" i="10" s="1"/>
  <c r="R39" i="10"/>
  <c r="AE39" i="10" s="1"/>
  <c r="R32" i="10"/>
  <c r="AE32" i="10" s="1"/>
  <c r="R43" i="10"/>
  <c r="AE43" i="10" s="1"/>
  <c r="R35" i="10"/>
  <c r="AE35" i="10" s="1"/>
  <c r="R37" i="10"/>
  <c r="AE37" i="10" s="1"/>
  <c r="R44" i="10"/>
  <c r="AE44" i="10" s="1"/>
  <c r="R42" i="10"/>
  <c r="AE42" i="10" s="1"/>
  <c r="R33" i="10"/>
  <c r="AE33" i="10" s="1"/>
  <c r="R45" i="10"/>
  <c r="AE45" i="10" s="1"/>
  <c r="R34" i="10"/>
  <c r="AE34" i="10" s="1"/>
  <c r="R36" i="10"/>
  <c r="AE36" i="10" s="1"/>
  <c r="R38" i="10"/>
  <c r="AE38" i="10" s="1"/>
  <c r="Q45" i="10"/>
  <c r="AD45" i="10" s="1"/>
  <c r="Q44" i="10"/>
  <c r="AD44" i="10" s="1"/>
  <c r="Q32" i="10"/>
  <c r="AD32" i="10" s="1"/>
  <c r="Q43" i="10"/>
  <c r="AD43" i="10" s="1"/>
  <c r="Q33" i="10"/>
  <c r="AD33" i="10" s="1"/>
  <c r="Q42" i="10"/>
  <c r="AD42" i="10" s="1"/>
  <c r="Q34" i="10"/>
  <c r="AD34" i="10" s="1"/>
  <c r="Q36" i="10"/>
  <c r="AD36" i="10" s="1"/>
  <c r="Q37" i="10"/>
  <c r="AD37" i="10" s="1"/>
  <c r="Q39" i="10"/>
  <c r="AD39" i="10" s="1"/>
  <c r="Q38" i="10"/>
  <c r="AD38" i="10" s="1"/>
  <c r="Q35" i="10"/>
  <c r="AD35" i="10" s="1"/>
  <c r="T38" i="10"/>
  <c r="AH38" i="10" s="1"/>
  <c r="T36" i="10"/>
  <c r="AH36" i="10" s="1"/>
  <c r="T39" i="10"/>
  <c r="AH39" i="10" s="1"/>
  <c r="T33" i="10"/>
  <c r="AH33" i="10" s="1"/>
  <c r="T44" i="10"/>
  <c r="AH44" i="10" s="1"/>
  <c r="T32" i="10"/>
  <c r="AH32" i="10" s="1"/>
  <c r="T37" i="10"/>
  <c r="AH37" i="10" s="1"/>
  <c r="T45" i="10"/>
  <c r="AH45" i="10" s="1"/>
  <c r="T34" i="10"/>
  <c r="AH34" i="10" s="1"/>
  <c r="T42" i="10"/>
  <c r="AH42" i="10" s="1"/>
  <c r="T35" i="10"/>
  <c r="AH35" i="10" s="1"/>
  <c r="T43" i="10"/>
  <c r="AH43" i="10" s="1"/>
  <c r="M32" i="10"/>
  <c r="Z32" i="10" s="1"/>
  <c r="S35" i="10"/>
  <c r="AF35" i="10" s="1"/>
  <c r="S43" i="10"/>
  <c r="AF43" i="10" s="1"/>
  <c r="S38" i="10"/>
  <c r="AF38" i="10" s="1"/>
  <c r="S44" i="10"/>
  <c r="AF44" i="10" s="1"/>
  <c r="S32" i="10"/>
  <c r="AF32" i="10" s="1"/>
  <c r="S45" i="10"/>
  <c r="AF45" i="10" s="1"/>
  <c r="S42" i="10"/>
  <c r="AF42" i="10" s="1"/>
  <c r="S34" i="10"/>
  <c r="AF34" i="10" s="1"/>
  <c r="S39" i="10"/>
  <c r="AF39" i="10" s="1"/>
  <c r="S37" i="10"/>
  <c r="AF37" i="10" s="1"/>
  <c r="S33" i="10"/>
  <c r="AF33" i="10" s="1"/>
  <c r="S36" i="10"/>
  <c r="AF36" i="10" s="1"/>
  <c r="P42" i="10"/>
  <c r="AC42" i="10" s="1"/>
  <c r="P43" i="10"/>
  <c r="AC43" i="10" s="1"/>
  <c r="P37" i="10"/>
  <c r="AC37" i="10" s="1"/>
  <c r="P45" i="10"/>
  <c r="AC45" i="10" s="1"/>
  <c r="P36" i="10"/>
  <c r="AC36" i="10" s="1"/>
  <c r="P34" i="10"/>
  <c r="AC34" i="10" s="1"/>
  <c r="P35" i="10"/>
  <c r="AC35" i="10" s="1"/>
  <c r="P32" i="10"/>
  <c r="AC32" i="10" s="1"/>
  <c r="P39" i="10"/>
  <c r="AC39" i="10" s="1"/>
  <c r="P33" i="10"/>
  <c r="AC33" i="10" s="1"/>
  <c r="P44" i="10"/>
  <c r="AC44" i="10" s="1"/>
  <c r="P38" i="10"/>
  <c r="AC38" i="10" s="1"/>
  <c r="X45" i="10"/>
  <c r="AL45" i="10" s="1"/>
  <c r="X38" i="10"/>
  <c r="AL38" i="10" s="1"/>
  <c r="X34" i="10"/>
  <c r="AL34" i="10" s="1"/>
  <c r="X33" i="10"/>
  <c r="AL33" i="10" s="1"/>
  <c r="X43" i="10"/>
  <c r="AL43" i="10" s="1"/>
  <c r="X36" i="10"/>
  <c r="AL36" i="10" s="1"/>
  <c r="X37" i="10"/>
  <c r="AL37" i="10" s="1"/>
  <c r="X32" i="10"/>
  <c r="AL32" i="10" s="1"/>
  <c r="X44" i="10"/>
  <c r="AL44" i="10" s="1"/>
  <c r="X39" i="10"/>
  <c r="AL39" i="10" s="1"/>
  <c r="X35" i="10"/>
  <c r="AL35" i="10" s="1"/>
  <c r="X42" i="10"/>
  <c r="AL42" i="10" s="1"/>
  <c r="F15" i="10"/>
  <c r="M44" i="10"/>
  <c r="Z44" i="10" s="1"/>
  <c r="M34" i="10"/>
  <c r="Z34" i="10" s="1"/>
  <c r="M37" i="10"/>
  <c r="Z37" i="10" s="1"/>
  <c r="M42" i="10"/>
  <c r="Z42" i="10" s="1"/>
  <c r="M36" i="10"/>
  <c r="Z36" i="10" s="1"/>
  <c r="M43" i="10"/>
  <c r="Z43" i="10" s="1"/>
  <c r="M39" i="10"/>
  <c r="Z39" i="10" s="1"/>
  <c r="M35" i="10"/>
  <c r="Z35" i="10" s="1"/>
  <c r="AM95" i="11"/>
  <c r="AK96" i="11"/>
  <c r="AM93" i="11"/>
  <c r="AM94" i="11"/>
  <c r="AN94" i="11" s="1"/>
  <c r="AQ46" i="11"/>
  <c r="F23" i="11"/>
  <c r="AO46" i="11"/>
  <c r="AO40" i="11"/>
  <c r="AC32" i="11"/>
  <c r="AD33" i="11"/>
  <c r="AR33" i="11" s="1"/>
  <c r="AC33" i="11"/>
  <c r="AD38" i="11"/>
  <c r="AC38" i="11"/>
  <c r="AD34" i="11"/>
  <c r="AR34" i="11" s="1"/>
  <c r="AC34" i="11"/>
  <c r="AC35" i="11"/>
  <c r="AD35" i="11"/>
  <c r="AD36" i="11"/>
  <c r="AR36" i="11" s="1"/>
  <c r="AC36" i="11"/>
  <c r="AC42" i="11"/>
  <c r="AD42" i="11"/>
  <c r="AR42" i="11" s="1"/>
  <c r="E9" i="10"/>
  <c r="O32" i="10" s="1"/>
  <c r="AD37" i="11"/>
  <c r="AR37" i="11" s="1"/>
  <c r="AC37" i="11"/>
  <c r="AD45" i="11"/>
  <c r="AR45" i="11" s="1"/>
  <c r="AC45" i="11"/>
  <c r="AD43" i="11"/>
  <c r="AC43" i="11"/>
  <c r="AD39" i="11"/>
  <c r="AR39" i="11" s="1"/>
  <c r="AC39" i="11"/>
  <c r="AQ40" i="11"/>
  <c r="AD44" i="11"/>
  <c r="AR44" i="11" s="1"/>
  <c r="AC44" i="11"/>
  <c r="AN93" i="11" l="1"/>
  <c r="Z96" i="11"/>
  <c r="P33" i="16"/>
  <c r="AC33" i="16" s="1"/>
  <c r="AL46" i="10"/>
  <c r="AN95" i="11"/>
  <c r="AF89" i="10"/>
  <c r="AF95" i="10"/>
  <c r="AC95" i="10"/>
  <c r="AL89" i="10"/>
  <c r="AL95" i="10"/>
  <c r="AL97" i="10" s="1"/>
  <c r="AD46" i="10"/>
  <c r="AJ40" i="10"/>
  <c r="AF46" i="10"/>
  <c r="AE40" i="10"/>
  <c r="Q34" i="16"/>
  <c r="AD34" i="16" s="1"/>
  <c r="Q86" i="16"/>
  <c r="AD86" i="16" s="1"/>
  <c r="Q82" i="16"/>
  <c r="AD82" i="16" s="1"/>
  <c r="Q93" i="16"/>
  <c r="AD93" i="16" s="1"/>
  <c r="Q92" i="16"/>
  <c r="AD92" i="16" s="1"/>
  <c r="Q91" i="16"/>
  <c r="AD91" i="16" s="1"/>
  <c r="Q90" i="16"/>
  <c r="AD90" i="16" s="1"/>
  <c r="Q87" i="16"/>
  <c r="AD87" i="16" s="1"/>
  <c r="Q83" i="16"/>
  <c r="AD83" i="16" s="1"/>
  <c r="Q84" i="16"/>
  <c r="AD84" i="16" s="1"/>
  <c r="Q80" i="16"/>
  <c r="AD80" i="16" s="1"/>
  <c r="Q85" i="16"/>
  <c r="AD85" i="16" s="1"/>
  <c r="Q81" i="16"/>
  <c r="AD81" i="16" s="1"/>
  <c r="AE95" i="10"/>
  <c r="AE89" i="10"/>
  <c r="W94" i="17"/>
  <c r="W93" i="17"/>
  <c r="W92" i="17"/>
  <c r="W91" i="17"/>
  <c r="W88" i="17"/>
  <c r="W84" i="17"/>
  <c r="W87" i="17"/>
  <c r="W85" i="17"/>
  <c r="W81" i="17"/>
  <c r="W86" i="17"/>
  <c r="W82" i="17"/>
  <c r="W83" i="17"/>
  <c r="W34" i="17"/>
  <c r="W42" i="17"/>
  <c r="W40" i="17"/>
  <c r="W31" i="17"/>
  <c r="W33" i="17"/>
  <c r="W36" i="17"/>
  <c r="W37" i="17"/>
  <c r="W35" i="17"/>
  <c r="W43" i="17"/>
  <c r="W30" i="17"/>
  <c r="W41" i="17"/>
  <c r="W32" i="17"/>
  <c r="E23" i="17"/>
  <c r="F18" i="17"/>
  <c r="F23" i="17" s="1"/>
  <c r="AH89" i="10"/>
  <c r="AH95" i="10"/>
  <c r="AI88" i="16"/>
  <c r="Z88" i="10"/>
  <c r="Z82" i="10"/>
  <c r="Z92" i="10"/>
  <c r="C9" i="16"/>
  <c r="E9" i="16" s="1"/>
  <c r="O42" i="16" s="1"/>
  <c r="AB42" i="16" s="1"/>
  <c r="O94" i="10"/>
  <c r="AB94" i="10" s="1"/>
  <c r="AG94" i="10" s="1"/>
  <c r="O93" i="10"/>
  <c r="AB93" i="10" s="1"/>
  <c r="AG93" i="10" s="1"/>
  <c r="O92" i="10"/>
  <c r="AB92" i="10" s="1"/>
  <c r="AG92" i="10" s="1"/>
  <c r="O91" i="10"/>
  <c r="AB91" i="10" s="1"/>
  <c r="O81" i="10"/>
  <c r="AD40" i="10"/>
  <c r="S33" i="16"/>
  <c r="AF33" i="16" s="1"/>
  <c r="S84" i="16"/>
  <c r="AF84" i="16" s="1"/>
  <c r="S80" i="16"/>
  <c r="AF80" i="16" s="1"/>
  <c r="S85" i="16"/>
  <c r="AF85" i="16" s="1"/>
  <c r="S81" i="16"/>
  <c r="AF81" i="16" s="1"/>
  <c r="S86" i="16"/>
  <c r="AF86" i="16" s="1"/>
  <c r="S82" i="16"/>
  <c r="AF82" i="16" s="1"/>
  <c r="S93" i="16"/>
  <c r="AF93" i="16" s="1"/>
  <c r="S92" i="16"/>
  <c r="AF92" i="16" s="1"/>
  <c r="S91" i="16"/>
  <c r="AF91" i="16" s="1"/>
  <c r="S90" i="16"/>
  <c r="AF90" i="16" s="1"/>
  <c r="S87" i="16"/>
  <c r="AF87" i="16" s="1"/>
  <c r="S83" i="16"/>
  <c r="AF83" i="16" s="1"/>
  <c r="M36" i="16"/>
  <c r="Z36" i="16" s="1"/>
  <c r="M87" i="16"/>
  <c r="M83" i="16"/>
  <c r="M93" i="16"/>
  <c r="M92" i="16"/>
  <c r="M91" i="16"/>
  <c r="M90" i="16"/>
  <c r="M84" i="16"/>
  <c r="M85" i="16"/>
  <c r="M81" i="16"/>
  <c r="M80" i="16"/>
  <c r="M86" i="16"/>
  <c r="M82" i="16"/>
  <c r="AC89" i="10"/>
  <c r="AD89" i="10"/>
  <c r="AD95" i="10"/>
  <c r="Z83" i="10"/>
  <c r="Z86" i="10"/>
  <c r="Z93" i="10"/>
  <c r="Z46" i="10"/>
  <c r="AC46" i="10"/>
  <c r="AF40" i="10"/>
  <c r="AH46" i="10"/>
  <c r="AH40" i="10"/>
  <c r="AJ46" i="10"/>
  <c r="V43" i="16"/>
  <c r="AJ43" i="16" s="1"/>
  <c r="V93" i="16"/>
  <c r="AJ93" i="16" s="1"/>
  <c r="V92" i="16"/>
  <c r="AJ92" i="16" s="1"/>
  <c r="V91" i="16"/>
  <c r="AJ91" i="16" s="1"/>
  <c r="V90" i="16"/>
  <c r="AJ90" i="16" s="1"/>
  <c r="V87" i="16"/>
  <c r="AJ87" i="16" s="1"/>
  <c r="V83" i="16"/>
  <c r="AJ83" i="16" s="1"/>
  <c r="V84" i="16"/>
  <c r="AJ84" i="16" s="1"/>
  <c r="V80" i="16"/>
  <c r="AJ80" i="16" s="1"/>
  <c r="V85" i="16"/>
  <c r="AJ85" i="16" s="1"/>
  <c r="V81" i="16"/>
  <c r="AJ81" i="16" s="1"/>
  <c r="V86" i="16"/>
  <c r="AJ86" i="16" s="1"/>
  <c r="V82" i="16"/>
  <c r="AJ82" i="16" s="1"/>
  <c r="X42" i="16"/>
  <c r="AL42" i="16" s="1"/>
  <c r="X85" i="16"/>
  <c r="AL85" i="16" s="1"/>
  <c r="X81" i="16"/>
  <c r="AL81" i="16" s="1"/>
  <c r="X86" i="16"/>
  <c r="AL86" i="16" s="1"/>
  <c r="X82" i="16"/>
  <c r="AL82" i="16" s="1"/>
  <c r="X93" i="16"/>
  <c r="AL93" i="16" s="1"/>
  <c r="X92" i="16"/>
  <c r="AL92" i="16" s="1"/>
  <c r="X91" i="16"/>
  <c r="AL91" i="16" s="1"/>
  <c r="X90" i="16"/>
  <c r="AL90" i="16" s="1"/>
  <c r="X87" i="16"/>
  <c r="AL87" i="16" s="1"/>
  <c r="X83" i="16"/>
  <c r="AL83" i="16" s="1"/>
  <c r="X84" i="16"/>
  <c r="AL84" i="16" s="1"/>
  <c r="X80" i="16"/>
  <c r="AL80" i="16" s="1"/>
  <c r="P42" i="16"/>
  <c r="AC42" i="16" s="1"/>
  <c r="P85" i="16"/>
  <c r="AC85" i="16" s="1"/>
  <c r="P81" i="16"/>
  <c r="AC81" i="16" s="1"/>
  <c r="P86" i="16"/>
  <c r="AC86" i="16" s="1"/>
  <c r="P82" i="16"/>
  <c r="AC82" i="16" s="1"/>
  <c r="P93" i="16"/>
  <c r="AC93" i="16" s="1"/>
  <c r="P92" i="16"/>
  <c r="AC92" i="16" s="1"/>
  <c r="P91" i="16"/>
  <c r="AC91" i="16" s="1"/>
  <c r="P90" i="16"/>
  <c r="AC90" i="16" s="1"/>
  <c r="P87" i="16"/>
  <c r="AC87" i="16" s="1"/>
  <c r="P83" i="16"/>
  <c r="AC83" i="16" s="1"/>
  <c r="P84" i="16"/>
  <c r="AC84" i="16" s="1"/>
  <c r="P80" i="16"/>
  <c r="AC80" i="16" s="1"/>
  <c r="Z87" i="10"/>
  <c r="Z85" i="10"/>
  <c r="Z94" i="10"/>
  <c r="AL40" i="10"/>
  <c r="AC40" i="10"/>
  <c r="Z40" i="10"/>
  <c r="AE46" i="10"/>
  <c r="R43" i="16"/>
  <c r="AE43" i="16" s="1"/>
  <c r="R93" i="16"/>
  <c r="AE93" i="16" s="1"/>
  <c r="R92" i="16"/>
  <c r="AE92" i="16" s="1"/>
  <c r="R91" i="16"/>
  <c r="AE91" i="16" s="1"/>
  <c r="R90" i="16"/>
  <c r="AE90" i="16" s="1"/>
  <c r="R87" i="16"/>
  <c r="AE87" i="16" s="1"/>
  <c r="R83" i="16"/>
  <c r="AE83" i="16" s="1"/>
  <c r="R84" i="16"/>
  <c r="AE84" i="16" s="1"/>
  <c r="R80" i="16"/>
  <c r="AE80" i="16" s="1"/>
  <c r="R85" i="16"/>
  <c r="AE85" i="16" s="1"/>
  <c r="R81" i="16"/>
  <c r="AE81" i="16" s="1"/>
  <c r="R86" i="16"/>
  <c r="AE86" i="16" s="1"/>
  <c r="R82" i="16"/>
  <c r="AE82" i="16" s="1"/>
  <c r="AI45" i="16"/>
  <c r="T36" i="16"/>
  <c r="AH36" i="16" s="1"/>
  <c r="T85" i="16"/>
  <c r="AH85" i="16" s="1"/>
  <c r="T81" i="16"/>
  <c r="AH81" i="16" s="1"/>
  <c r="T86" i="16"/>
  <c r="AH86" i="16" s="1"/>
  <c r="T82" i="16"/>
  <c r="AH82" i="16" s="1"/>
  <c r="T93" i="16"/>
  <c r="AH93" i="16" s="1"/>
  <c r="T92" i="16"/>
  <c r="AH92" i="16" s="1"/>
  <c r="T91" i="16"/>
  <c r="AH91" i="16" s="1"/>
  <c r="T90" i="16"/>
  <c r="AH90" i="16" s="1"/>
  <c r="T87" i="16"/>
  <c r="AH87" i="16" s="1"/>
  <c r="T83" i="16"/>
  <c r="AH83" i="16" s="1"/>
  <c r="T84" i="16"/>
  <c r="AH84" i="16" s="1"/>
  <c r="T80" i="16"/>
  <c r="AH80" i="16" s="1"/>
  <c r="AI39" i="16"/>
  <c r="AI94" i="16"/>
  <c r="AJ95" i="10"/>
  <c r="AJ89" i="10"/>
  <c r="Z84" i="10"/>
  <c r="Z81" i="10"/>
  <c r="Z91" i="10"/>
  <c r="AN82" i="11"/>
  <c r="AN90" i="11" s="1"/>
  <c r="Z90" i="11"/>
  <c r="T34" i="16"/>
  <c r="AH34" i="16" s="1"/>
  <c r="P31" i="16"/>
  <c r="AC31" i="16" s="1"/>
  <c r="P36" i="16"/>
  <c r="AC36" i="16" s="1"/>
  <c r="P41" i="16"/>
  <c r="AC41" i="16" s="1"/>
  <c r="T38" i="16"/>
  <c r="AH38" i="16" s="1"/>
  <c r="P34" i="16"/>
  <c r="AC34" i="16" s="1"/>
  <c r="P43" i="16"/>
  <c r="AC43" i="16" s="1"/>
  <c r="P35" i="16"/>
  <c r="AC35" i="16" s="1"/>
  <c r="P32" i="16"/>
  <c r="AC32" i="16" s="1"/>
  <c r="T32" i="16"/>
  <c r="AH32" i="16" s="1"/>
  <c r="M38" i="16"/>
  <c r="Z38" i="16" s="1"/>
  <c r="P38" i="16"/>
  <c r="AC38" i="16" s="1"/>
  <c r="P44" i="16"/>
  <c r="AC44" i="16" s="1"/>
  <c r="X36" i="16"/>
  <c r="AL36" i="16" s="1"/>
  <c r="S44" i="16"/>
  <c r="AF44" i="16" s="1"/>
  <c r="S35" i="16"/>
  <c r="AF35" i="16" s="1"/>
  <c r="X44" i="16"/>
  <c r="AL44" i="16" s="1"/>
  <c r="S37" i="16"/>
  <c r="AF37" i="16" s="1"/>
  <c r="X31" i="16"/>
  <c r="AL31" i="16" s="1"/>
  <c r="X37" i="16"/>
  <c r="AL37" i="16" s="1"/>
  <c r="S43" i="16"/>
  <c r="AF43" i="16" s="1"/>
  <c r="S38" i="16"/>
  <c r="AF38" i="16" s="1"/>
  <c r="X34" i="16"/>
  <c r="AL34" i="16" s="1"/>
  <c r="X43" i="16"/>
  <c r="AL43" i="16" s="1"/>
  <c r="T31" i="16"/>
  <c r="AH31" i="16" s="1"/>
  <c r="T42" i="16"/>
  <c r="AH42" i="16" s="1"/>
  <c r="T41" i="16"/>
  <c r="AH41" i="16" s="1"/>
  <c r="M31" i="16"/>
  <c r="Z31" i="16" s="1"/>
  <c r="M32" i="16"/>
  <c r="Z32" i="16" s="1"/>
  <c r="M42" i="16"/>
  <c r="Z42" i="16" s="1"/>
  <c r="S31" i="16"/>
  <c r="AF31" i="16" s="1"/>
  <c r="S36" i="16"/>
  <c r="AF36" i="16" s="1"/>
  <c r="X35" i="16"/>
  <c r="AL35" i="16" s="1"/>
  <c r="X41" i="16"/>
  <c r="AL41" i="16" s="1"/>
  <c r="X32" i="16"/>
  <c r="AL32" i="16" s="1"/>
  <c r="T35" i="16"/>
  <c r="AH35" i="16" s="1"/>
  <c r="T44" i="16"/>
  <c r="AH44" i="16" s="1"/>
  <c r="T43" i="16"/>
  <c r="AH43" i="16" s="1"/>
  <c r="M33" i="16"/>
  <c r="Z33" i="16" s="1"/>
  <c r="M35" i="16"/>
  <c r="Z35" i="16" s="1"/>
  <c r="AK68" i="16" s="1"/>
  <c r="M43" i="16"/>
  <c r="Z43" i="16" s="1"/>
  <c r="S34" i="16"/>
  <c r="AF34" i="16" s="1"/>
  <c r="S32" i="16"/>
  <c r="AF32" i="16" s="1"/>
  <c r="X38" i="16"/>
  <c r="AL38" i="16" s="1"/>
  <c r="X33" i="16"/>
  <c r="AL33" i="16" s="1"/>
  <c r="T37" i="16"/>
  <c r="AH37" i="16" s="1"/>
  <c r="T33" i="16"/>
  <c r="AH33" i="16" s="1"/>
  <c r="F15" i="16"/>
  <c r="M41" i="16"/>
  <c r="Z41" i="16" s="1"/>
  <c r="Q32" i="16"/>
  <c r="AD32" i="16" s="1"/>
  <c r="V31" i="16"/>
  <c r="AJ31" i="16" s="1"/>
  <c r="V35" i="16"/>
  <c r="AJ35" i="16" s="1"/>
  <c r="V41" i="16"/>
  <c r="AJ41" i="16" s="1"/>
  <c r="Q36" i="16"/>
  <c r="AD36" i="16" s="1"/>
  <c r="V37" i="16"/>
  <c r="AJ37" i="16" s="1"/>
  <c r="R41" i="16"/>
  <c r="AE41" i="16" s="1"/>
  <c r="V38" i="16"/>
  <c r="AJ38" i="16" s="1"/>
  <c r="V32" i="16"/>
  <c r="AJ32" i="16" s="1"/>
  <c r="R31" i="16"/>
  <c r="AE31" i="16" s="1"/>
  <c r="V34" i="16"/>
  <c r="AJ34" i="16" s="1"/>
  <c r="V42" i="16"/>
  <c r="AJ42" i="16" s="1"/>
  <c r="V44" i="16"/>
  <c r="AJ44" i="16" s="1"/>
  <c r="V36" i="16"/>
  <c r="AJ36" i="16" s="1"/>
  <c r="V33" i="16"/>
  <c r="AJ33" i="16" s="1"/>
  <c r="R32" i="16"/>
  <c r="AE32" i="16" s="1"/>
  <c r="Q41" i="16"/>
  <c r="AD41" i="16" s="1"/>
  <c r="Q33" i="16"/>
  <c r="AD33" i="16" s="1"/>
  <c r="Q38" i="16"/>
  <c r="AD38" i="16" s="1"/>
  <c r="R44" i="16"/>
  <c r="AE44" i="16" s="1"/>
  <c r="R34" i="16"/>
  <c r="AE34" i="16" s="1"/>
  <c r="R42" i="16"/>
  <c r="AE42" i="16" s="1"/>
  <c r="Q37" i="16"/>
  <c r="AD37" i="16" s="1"/>
  <c r="Q42" i="16"/>
  <c r="AD42" i="16" s="1"/>
  <c r="Q31" i="16"/>
  <c r="AD31" i="16" s="1"/>
  <c r="R38" i="16"/>
  <c r="AE38" i="16" s="1"/>
  <c r="R33" i="16"/>
  <c r="AE33" i="16" s="1"/>
  <c r="R36" i="16"/>
  <c r="AE36" i="16" s="1"/>
  <c r="S41" i="16"/>
  <c r="AF41" i="16" s="1"/>
  <c r="S42" i="16"/>
  <c r="AF42" i="16" s="1"/>
  <c r="Q44" i="16"/>
  <c r="AD44" i="16" s="1"/>
  <c r="Q43" i="16"/>
  <c r="AD43" i="16" s="1"/>
  <c r="R35" i="16"/>
  <c r="AE35" i="16" s="1"/>
  <c r="R37" i="16"/>
  <c r="AE37" i="16" s="1"/>
  <c r="M37" i="16"/>
  <c r="Z37" i="16" s="1"/>
  <c r="M44" i="16"/>
  <c r="Z44" i="16" s="1"/>
  <c r="AI69" i="10"/>
  <c r="AK69" i="10"/>
  <c r="AJ69" i="10"/>
  <c r="AL69" i="11"/>
  <c r="AL73" i="11" s="1"/>
  <c r="AR43" i="11"/>
  <c r="AO69" i="11"/>
  <c r="AO73" i="11" s="1"/>
  <c r="AM69" i="11"/>
  <c r="AM73" i="11" s="1"/>
  <c r="AR38" i="11"/>
  <c r="AN69" i="11"/>
  <c r="AN73" i="11" s="1"/>
  <c r="AR35" i="11"/>
  <c r="AM92" i="11"/>
  <c r="AQ48" i="11"/>
  <c r="AM62" i="11" s="1"/>
  <c r="AO48" i="11"/>
  <c r="AP70" i="11"/>
  <c r="AK98" i="11"/>
  <c r="O45" i="10"/>
  <c r="AB45" i="10" s="1"/>
  <c r="AG45" i="10" s="1"/>
  <c r="O42" i="10"/>
  <c r="AB42" i="10" s="1"/>
  <c r="F9" i="10"/>
  <c r="O44" i="10"/>
  <c r="AB44" i="10" s="1"/>
  <c r="AG44" i="10" s="1"/>
  <c r="AB32" i="10"/>
  <c r="O43" i="10"/>
  <c r="AB43" i="10" s="1"/>
  <c r="AG43" i="10" s="1"/>
  <c r="AD40" i="11"/>
  <c r="AD46" i="11"/>
  <c r="C23" i="10" l="1"/>
  <c r="AL68" i="16"/>
  <c r="AJ68" i="16"/>
  <c r="AL48" i="10"/>
  <c r="AC97" i="10"/>
  <c r="Z48" i="10"/>
  <c r="AH48" i="10"/>
  <c r="AC48" i="10"/>
  <c r="AF97" i="10"/>
  <c r="AJ48" i="10"/>
  <c r="Z89" i="10"/>
  <c r="AD97" i="10"/>
  <c r="AD48" i="10"/>
  <c r="AE97" i="10"/>
  <c r="AF48" i="10"/>
  <c r="AD39" i="16"/>
  <c r="AL88" i="16"/>
  <c r="AL94" i="16"/>
  <c r="AD88" i="16"/>
  <c r="AD94" i="16"/>
  <c r="AI47" i="16"/>
  <c r="AH97" i="10"/>
  <c r="AB46" i="10"/>
  <c r="AG42" i="10"/>
  <c r="AJ45" i="16"/>
  <c r="Z45" i="16"/>
  <c r="AH39" i="16"/>
  <c r="AL45" i="16"/>
  <c r="AC45" i="16"/>
  <c r="Z95" i="10"/>
  <c r="AE88" i="16"/>
  <c r="AE94" i="16"/>
  <c r="AC88" i="16"/>
  <c r="Z86" i="16"/>
  <c r="Z84" i="16"/>
  <c r="Z93" i="16"/>
  <c r="O82" i="10"/>
  <c r="AB81" i="10"/>
  <c r="AK32" i="17"/>
  <c r="AM32" i="17" s="1"/>
  <c r="AN32" i="17" s="1"/>
  <c r="Y32" i="17"/>
  <c r="AK35" i="17"/>
  <c r="AM35" i="17" s="1"/>
  <c r="AN35" i="17" s="1"/>
  <c r="Y35" i="17"/>
  <c r="Y31" i="17"/>
  <c r="AK31" i="17"/>
  <c r="AM31" i="17" s="1"/>
  <c r="AN31" i="17" s="1"/>
  <c r="AK83" i="17"/>
  <c r="AM83" i="17" s="1"/>
  <c r="AN83" i="17" s="1"/>
  <c r="Y83" i="17"/>
  <c r="AK85" i="17"/>
  <c r="AM85" i="17" s="1"/>
  <c r="AN85" i="17" s="1"/>
  <c r="Y85" i="17"/>
  <c r="AK91" i="17"/>
  <c r="Y91" i="17"/>
  <c r="AG32" i="10"/>
  <c r="AE45" i="16"/>
  <c r="AJ39" i="16"/>
  <c r="Z39" i="16"/>
  <c r="AJ97" i="10"/>
  <c r="AC94" i="16"/>
  <c r="AG42" i="16"/>
  <c r="Z80" i="16"/>
  <c r="Z90" i="16"/>
  <c r="Z83" i="16"/>
  <c r="AG91" i="10"/>
  <c r="AG95" i="10" s="1"/>
  <c r="AB95" i="10"/>
  <c r="AK41" i="17"/>
  <c r="AM41" i="17" s="1"/>
  <c r="Y41" i="17"/>
  <c r="Y37" i="17"/>
  <c r="AK37" i="17"/>
  <c r="AM37" i="17" s="1"/>
  <c r="AK40" i="17"/>
  <c r="Y40" i="17"/>
  <c r="AK82" i="17"/>
  <c r="AM82" i="17" s="1"/>
  <c r="Y82" i="17"/>
  <c r="AK87" i="17"/>
  <c r="Y87" i="17"/>
  <c r="AK92" i="17"/>
  <c r="AM92" i="17" s="1"/>
  <c r="AN92" i="17" s="1"/>
  <c r="Y92" i="17"/>
  <c r="AF39" i="16"/>
  <c r="AH45" i="16"/>
  <c r="AL39" i="16"/>
  <c r="AC39" i="16"/>
  <c r="AH88" i="16"/>
  <c r="AH94" i="16"/>
  <c r="Z81" i="16"/>
  <c r="Z91" i="16"/>
  <c r="Z87" i="16"/>
  <c r="AF88" i="16"/>
  <c r="AI96" i="16"/>
  <c r="AK30" i="17"/>
  <c r="Y30" i="17"/>
  <c r="AK36" i="17"/>
  <c r="AM36" i="17" s="1"/>
  <c r="AN36" i="17" s="1"/>
  <c r="Y36" i="17"/>
  <c r="Y42" i="17"/>
  <c r="AK42" i="17"/>
  <c r="AM42" i="17" s="1"/>
  <c r="AN42" i="17" s="1"/>
  <c r="AK86" i="17"/>
  <c r="AM86" i="17" s="1"/>
  <c r="AN86" i="17" s="1"/>
  <c r="Y86" i="17"/>
  <c r="AK84" i="17"/>
  <c r="AM84" i="17" s="1"/>
  <c r="AN84" i="17" s="1"/>
  <c r="Y84" i="17"/>
  <c r="AK93" i="17"/>
  <c r="AM93" i="17" s="1"/>
  <c r="Y93" i="17"/>
  <c r="O44" i="16"/>
  <c r="AB44" i="16" s="1"/>
  <c r="AG44" i="16" s="1"/>
  <c r="O80" i="16"/>
  <c r="O93" i="16"/>
  <c r="AB93" i="16" s="1"/>
  <c r="AG93" i="16" s="1"/>
  <c r="O92" i="16"/>
  <c r="AB92" i="16" s="1"/>
  <c r="AG92" i="16" s="1"/>
  <c r="O91" i="16"/>
  <c r="AB91" i="16" s="1"/>
  <c r="AG91" i="16" s="1"/>
  <c r="O90" i="16"/>
  <c r="AB90" i="16" s="1"/>
  <c r="AE39" i="16"/>
  <c r="AF45" i="16"/>
  <c r="AD45" i="16"/>
  <c r="AJ88" i="16"/>
  <c r="AJ94" i="16"/>
  <c r="Z82" i="16"/>
  <c r="Z85" i="16"/>
  <c r="Z92" i="16"/>
  <c r="AF94" i="16"/>
  <c r="AK43" i="17"/>
  <c r="AM43" i="17" s="1"/>
  <c r="AN43" i="17" s="1"/>
  <c r="Y43" i="17"/>
  <c r="AK33" i="17"/>
  <c r="AM33" i="17" s="1"/>
  <c r="Y33" i="17"/>
  <c r="AK34" i="17"/>
  <c r="AM34" i="17" s="1"/>
  <c r="AN34" i="17" s="1"/>
  <c r="Y34" i="17"/>
  <c r="AK81" i="17"/>
  <c r="AM81" i="17" s="1"/>
  <c r="AN81" i="17" s="1"/>
  <c r="Y81" i="17"/>
  <c r="AK88" i="17"/>
  <c r="AM88" i="17" s="1"/>
  <c r="AN88" i="17" s="1"/>
  <c r="Y88" i="17"/>
  <c r="AK94" i="17"/>
  <c r="AM94" i="17" s="1"/>
  <c r="AN94" i="17" s="1"/>
  <c r="Y94" i="17"/>
  <c r="AE48" i="10"/>
  <c r="O43" i="16"/>
  <c r="AB43" i="16" s="1"/>
  <c r="AG43" i="16" s="1"/>
  <c r="O41" i="16"/>
  <c r="AB41" i="16" s="1"/>
  <c r="F9" i="16"/>
  <c r="O31" i="16"/>
  <c r="AM69" i="10"/>
  <c r="AM96" i="11"/>
  <c r="AM98" i="11" s="1"/>
  <c r="AN92" i="11"/>
  <c r="AN62" i="11"/>
  <c r="E21" i="10"/>
  <c r="D25" i="10"/>
  <c r="AP69" i="11"/>
  <c r="AP73" i="11" s="1"/>
  <c r="O33" i="10"/>
  <c r="AB33" i="10" s="1"/>
  <c r="AG33" i="10" s="1"/>
  <c r="AR40" i="11"/>
  <c r="Z98" i="11"/>
  <c r="AR46" i="11"/>
  <c r="AD48" i="11"/>
  <c r="AM61" i="11" s="1"/>
  <c r="AN61" i="11" s="1"/>
  <c r="Z47" i="16" l="1"/>
  <c r="AE47" i="16"/>
  <c r="AJ47" i="16"/>
  <c r="Z97" i="10"/>
  <c r="AD96" i="16"/>
  <c r="AD47" i="16"/>
  <c r="AH47" i="16"/>
  <c r="AL96" i="16"/>
  <c r="AE96" i="16"/>
  <c r="AN93" i="17"/>
  <c r="AN37" i="17"/>
  <c r="AG81" i="10"/>
  <c r="AL47" i="16"/>
  <c r="AB45" i="16"/>
  <c r="AG41" i="16"/>
  <c r="AJ68" i="17"/>
  <c r="AJ71" i="17" s="1"/>
  <c r="AN33" i="17"/>
  <c r="AG90" i="16"/>
  <c r="AG94" i="16" s="1"/>
  <c r="AB94" i="16"/>
  <c r="O81" i="16"/>
  <c r="AB80" i="16"/>
  <c r="AN82" i="17"/>
  <c r="Z88" i="16"/>
  <c r="O83" i="10"/>
  <c r="AB82" i="10"/>
  <c r="AG82" i="10" s="1"/>
  <c r="AC96" i="16"/>
  <c r="AG46" i="10"/>
  <c r="C21" i="16"/>
  <c r="E21" i="16" s="1"/>
  <c r="W86" i="10"/>
  <c r="AK86" i="10" s="1"/>
  <c r="AM86" i="10" s="1"/>
  <c r="W82" i="10"/>
  <c r="AK82" i="10" s="1"/>
  <c r="AM82" i="10" s="1"/>
  <c r="W87" i="10"/>
  <c r="AK87" i="10" s="1"/>
  <c r="AM87" i="10" s="1"/>
  <c r="W83" i="10"/>
  <c r="AK83" i="10" s="1"/>
  <c r="AM83" i="10" s="1"/>
  <c r="W94" i="10"/>
  <c r="W93" i="10"/>
  <c r="W92" i="10"/>
  <c r="W91" i="10"/>
  <c r="W88" i="10"/>
  <c r="AK88" i="10" s="1"/>
  <c r="AM88" i="10" s="1"/>
  <c r="W84" i="10"/>
  <c r="AK84" i="10" s="1"/>
  <c r="AM84" i="10" s="1"/>
  <c r="W85" i="10"/>
  <c r="AK85" i="10" s="1"/>
  <c r="AM85" i="10" s="1"/>
  <c r="W81" i="10"/>
  <c r="AJ96" i="16"/>
  <c r="AK38" i="17"/>
  <c r="AM30" i="17"/>
  <c r="AM38" i="17" s="1"/>
  <c r="AF96" i="16"/>
  <c r="AH96" i="16"/>
  <c r="AC47" i="16"/>
  <c r="O32" i="16"/>
  <c r="AB32" i="16" s="1"/>
  <c r="AG32" i="16" s="1"/>
  <c r="AB31" i="16"/>
  <c r="AF47" i="16"/>
  <c r="AK89" i="17"/>
  <c r="AM87" i="17"/>
  <c r="AN87" i="17" s="1"/>
  <c r="AK44" i="17"/>
  <c r="AM40" i="17"/>
  <c r="AL68" i="17"/>
  <c r="AL71" i="17" s="1"/>
  <c r="AN41" i="17"/>
  <c r="Z94" i="16"/>
  <c r="AK95" i="17"/>
  <c r="AM91" i="17"/>
  <c r="AN91" i="17" s="1"/>
  <c r="AN68" i="16"/>
  <c r="AK61" i="10"/>
  <c r="AM65" i="11"/>
  <c r="AN65" i="11"/>
  <c r="AN96" i="11"/>
  <c r="AN98" i="11" s="1"/>
  <c r="AM56" i="11" s="1"/>
  <c r="AQ57" i="11" s="1"/>
  <c r="W44" i="10"/>
  <c r="AK44" i="10" s="1"/>
  <c r="AM44" i="10" s="1"/>
  <c r="AN44" i="10" s="1"/>
  <c r="W43" i="10"/>
  <c r="AK43" i="10" s="1"/>
  <c r="AM43" i="10" s="1"/>
  <c r="AN43" i="10" s="1"/>
  <c r="W34" i="10"/>
  <c r="AK34" i="10" s="1"/>
  <c r="AM34" i="10" s="1"/>
  <c r="F18" i="10"/>
  <c r="F23" i="10" s="1"/>
  <c r="W37" i="10"/>
  <c r="AK37" i="10" s="1"/>
  <c r="AM37" i="10" s="1"/>
  <c r="W38" i="10"/>
  <c r="AK38" i="10" s="1"/>
  <c r="AM38" i="10" s="1"/>
  <c r="W39" i="10"/>
  <c r="AK39" i="10" s="1"/>
  <c r="AM39" i="10" s="1"/>
  <c r="W36" i="10"/>
  <c r="AK36" i="10" s="1"/>
  <c r="AM36" i="10" s="1"/>
  <c r="W42" i="10"/>
  <c r="AK42" i="10" s="1"/>
  <c r="W32" i="10"/>
  <c r="AK32" i="10" s="1"/>
  <c r="W33" i="10"/>
  <c r="AK33" i="10" s="1"/>
  <c r="AM33" i="10" s="1"/>
  <c r="AN33" i="10" s="1"/>
  <c r="W35" i="10"/>
  <c r="AK35" i="10" s="1"/>
  <c r="AM35" i="10" s="1"/>
  <c r="W45" i="10"/>
  <c r="AK45" i="10" s="1"/>
  <c r="AM45" i="10" s="1"/>
  <c r="AN45" i="10" s="1"/>
  <c r="E23" i="10"/>
  <c r="AR48" i="11"/>
  <c r="AM55" i="11" s="1"/>
  <c r="O34" i="10"/>
  <c r="AB34" i="10" s="1"/>
  <c r="AG34" i="10" s="1"/>
  <c r="AK60" i="16" l="1"/>
  <c r="C23" i="16"/>
  <c r="D25" i="16" s="1"/>
  <c r="AN95" i="17"/>
  <c r="AO55" i="11"/>
  <c r="AQ55" i="11" s="1"/>
  <c r="O33" i="16"/>
  <c r="AB33" i="16" s="1"/>
  <c r="AG33" i="16" s="1"/>
  <c r="AN89" i="17"/>
  <c r="AK93" i="10"/>
  <c r="AM93" i="10" s="1"/>
  <c r="AN93" i="10" s="1"/>
  <c r="Y93" i="10"/>
  <c r="AN82" i="10"/>
  <c r="AG80" i="16"/>
  <c r="AK40" i="10"/>
  <c r="AM32" i="10"/>
  <c r="AK46" i="10"/>
  <c r="AM42" i="10"/>
  <c r="AK97" i="17"/>
  <c r="AK94" i="10"/>
  <c r="AM94" i="10" s="1"/>
  <c r="AN94" i="10" s="1"/>
  <c r="Y94" i="10"/>
  <c r="O84" i="10"/>
  <c r="AB83" i="10"/>
  <c r="AG83" i="10" s="1"/>
  <c r="AN83" i="10" s="1"/>
  <c r="Y83" i="10"/>
  <c r="O82" i="16"/>
  <c r="AB81" i="16"/>
  <c r="AG81" i="16" s="1"/>
  <c r="AM44" i="17"/>
  <c r="AM46" i="17" s="1"/>
  <c r="AJ60" i="17" s="1"/>
  <c r="AK68" i="17"/>
  <c r="AK71" i="17" s="1"/>
  <c r="AN40" i="17"/>
  <c r="AN44" i="17" s="1"/>
  <c r="AG31" i="16"/>
  <c r="AJ70" i="16" s="1"/>
  <c r="AI68" i="17"/>
  <c r="AN30" i="17"/>
  <c r="AN38" i="17" s="1"/>
  <c r="AK81" i="10"/>
  <c r="Y81" i="10"/>
  <c r="AK91" i="10"/>
  <c r="Y91" i="10"/>
  <c r="Z96" i="16"/>
  <c r="AM89" i="17"/>
  <c r="AN34" i="10"/>
  <c r="W36" i="16"/>
  <c r="AK36" i="16" s="1"/>
  <c r="AM36" i="16" s="1"/>
  <c r="W84" i="16"/>
  <c r="AK84" i="16" s="1"/>
  <c r="AM84" i="16" s="1"/>
  <c r="W80" i="16"/>
  <c r="W85" i="16"/>
  <c r="AK85" i="16" s="1"/>
  <c r="AM85" i="16" s="1"/>
  <c r="W81" i="16"/>
  <c r="AK81" i="16" s="1"/>
  <c r="AM81" i="16" s="1"/>
  <c r="W86" i="16"/>
  <c r="AK86" i="16" s="1"/>
  <c r="AM86" i="16" s="1"/>
  <c r="W82" i="16"/>
  <c r="AK82" i="16" s="1"/>
  <c r="AM82" i="16" s="1"/>
  <c r="W93" i="16"/>
  <c r="W92" i="16"/>
  <c r="W91" i="16"/>
  <c r="W90" i="16"/>
  <c r="W87" i="16"/>
  <c r="AK87" i="16" s="1"/>
  <c r="AM87" i="16" s="1"/>
  <c r="W83" i="16"/>
  <c r="AK83" i="16" s="1"/>
  <c r="AM83" i="16" s="1"/>
  <c r="AK46" i="17"/>
  <c r="AK92" i="10"/>
  <c r="AM92" i="10" s="1"/>
  <c r="AN92" i="10" s="1"/>
  <c r="Y92" i="10"/>
  <c r="Y82" i="10"/>
  <c r="AG45" i="16"/>
  <c r="AM95" i="17"/>
  <c r="AN55" i="11"/>
  <c r="F18" i="16"/>
  <c r="F23" i="16" s="1"/>
  <c r="W37" i="16"/>
  <c r="AK37" i="16" s="1"/>
  <c r="AM37" i="16" s="1"/>
  <c r="W44" i="16"/>
  <c r="W31" i="16"/>
  <c r="AK31" i="16" s="1"/>
  <c r="W33" i="16"/>
  <c r="AK33" i="16" s="1"/>
  <c r="AM33" i="16" s="1"/>
  <c r="W38" i="16"/>
  <c r="AK38" i="16" s="1"/>
  <c r="AM38" i="16" s="1"/>
  <c r="W42" i="16"/>
  <c r="AJ70" i="10"/>
  <c r="W43" i="16"/>
  <c r="AK43" i="16" s="1"/>
  <c r="AM43" i="16" s="1"/>
  <c r="AN43" i="16" s="1"/>
  <c r="W41" i="16"/>
  <c r="AK41" i="16" s="1"/>
  <c r="W32" i="16"/>
  <c r="AK32" i="16" s="1"/>
  <c r="AM32" i="16" s="1"/>
  <c r="AN32" i="16" s="1"/>
  <c r="E23" i="16"/>
  <c r="W35" i="16"/>
  <c r="AK35" i="16" s="1"/>
  <c r="AM35" i="16" s="1"/>
  <c r="W34" i="16"/>
  <c r="AK34" i="16" s="1"/>
  <c r="AM34" i="16" s="1"/>
  <c r="Y43" i="10"/>
  <c r="Y33" i="10"/>
  <c r="Y45" i="10"/>
  <c r="Y42" i="10"/>
  <c r="Y44" i="10"/>
  <c r="Y32" i="10"/>
  <c r="O35" i="10"/>
  <c r="AB35" i="10" s="1"/>
  <c r="AG35" i="10" s="1"/>
  <c r="Y34" i="10"/>
  <c r="AK69" i="16" l="1"/>
  <c r="Y43" i="16"/>
  <c r="O34" i="16"/>
  <c r="AB34" i="16" s="1"/>
  <c r="AG34" i="16" s="1"/>
  <c r="AN33" i="16"/>
  <c r="AN97" i="17"/>
  <c r="AJ54" i="17" s="1"/>
  <c r="AN46" i="17"/>
  <c r="AJ53" i="17" s="1"/>
  <c r="AJ63" i="17"/>
  <c r="AK60" i="17"/>
  <c r="AK63" i="17" s="1"/>
  <c r="Y42" i="16"/>
  <c r="AK42" i="16"/>
  <c r="AM42" i="16" s="1"/>
  <c r="Y44" i="16"/>
  <c r="AK44" i="16"/>
  <c r="AM44" i="16" s="1"/>
  <c r="AN44" i="16" s="1"/>
  <c r="AK90" i="16"/>
  <c r="Y90" i="16"/>
  <c r="AK80" i="16"/>
  <c r="Y80" i="16"/>
  <c r="AK89" i="10"/>
  <c r="AM81" i="10"/>
  <c r="O83" i="16"/>
  <c r="AB82" i="16"/>
  <c r="AG82" i="16" s="1"/>
  <c r="AN82" i="16" s="1"/>
  <c r="Y82" i="16"/>
  <c r="AM40" i="10"/>
  <c r="AN32" i="10"/>
  <c r="AM41" i="16"/>
  <c r="AL69" i="16" s="1"/>
  <c r="AK91" i="16"/>
  <c r="AM91" i="16" s="1"/>
  <c r="AN91" i="16" s="1"/>
  <c r="Y91" i="16"/>
  <c r="AL53" i="17"/>
  <c r="AN55" i="17" s="1"/>
  <c r="AN35" i="10"/>
  <c r="AK48" i="10"/>
  <c r="AK92" i="16"/>
  <c r="AM92" i="16" s="1"/>
  <c r="AN92" i="16" s="1"/>
  <c r="Y92" i="16"/>
  <c r="AK95" i="10"/>
  <c r="AM91" i="10"/>
  <c r="AM68" i="17"/>
  <c r="AM71" i="17" s="1"/>
  <c r="AI71" i="17"/>
  <c r="Y81" i="16"/>
  <c r="AM46" i="10"/>
  <c r="AN42" i="10"/>
  <c r="AN46" i="10" s="1"/>
  <c r="AK39" i="16"/>
  <c r="AM31" i="16"/>
  <c r="AK93" i="16"/>
  <c r="AM93" i="16" s="1"/>
  <c r="AN93" i="16" s="1"/>
  <c r="Y93" i="16"/>
  <c r="AM97" i="17"/>
  <c r="AN81" i="16"/>
  <c r="O85" i="10"/>
  <c r="AB84" i="10"/>
  <c r="Y84" i="10"/>
  <c r="Y31" i="16"/>
  <c r="Y32" i="16"/>
  <c r="Y41" i="16"/>
  <c r="Y33" i="16"/>
  <c r="AL73" i="10"/>
  <c r="AI71" i="10"/>
  <c r="O36" i="10"/>
  <c r="AB36" i="10" s="1"/>
  <c r="AG36" i="10" s="1"/>
  <c r="AN36" i="10" s="1"/>
  <c r="Y35" i="10"/>
  <c r="AK53" i="17" l="1"/>
  <c r="AM53" i="17"/>
  <c r="AN42" i="16"/>
  <c r="AM72" i="16"/>
  <c r="AN34" i="16"/>
  <c r="AM39" i="16"/>
  <c r="AJ69" i="16"/>
  <c r="AJ72" i="16" s="1"/>
  <c r="Y34" i="16"/>
  <c r="O35" i="16"/>
  <c r="AB35" i="16" s="1"/>
  <c r="AG35" i="16" s="1"/>
  <c r="AN35" i="16" s="1"/>
  <c r="AM48" i="10"/>
  <c r="AK45" i="16"/>
  <c r="AK47" i="16" s="1"/>
  <c r="AG84" i="10"/>
  <c r="AM95" i="10"/>
  <c r="AN91" i="10"/>
  <c r="AN95" i="10" s="1"/>
  <c r="O86" i="10"/>
  <c r="AB85" i="10"/>
  <c r="AG85" i="10" s="1"/>
  <c r="AN85" i="10" s="1"/>
  <c r="Y85" i="10"/>
  <c r="AN31" i="16"/>
  <c r="AK88" i="16"/>
  <c r="AM80" i="16"/>
  <c r="AM45" i="16"/>
  <c r="AM47" i="16" s="1"/>
  <c r="AJ61" i="16" s="1"/>
  <c r="AN41" i="16"/>
  <c r="AN45" i="16" s="1"/>
  <c r="AM89" i="10"/>
  <c r="AN81" i="10"/>
  <c r="O84" i="16"/>
  <c r="AB83" i="16"/>
  <c r="Y83" i="16"/>
  <c r="AK97" i="10"/>
  <c r="AK94" i="16"/>
  <c r="AM90" i="16"/>
  <c r="AK70" i="10"/>
  <c r="AI70" i="10"/>
  <c r="Y36" i="10"/>
  <c r="O37" i="10"/>
  <c r="AB37" i="10" s="1"/>
  <c r="AG37" i="10" s="1"/>
  <c r="AN37" i="10" s="1"/>
  <c r="AN53" i="17" l="1"/>
  <c r="AK61" i="16"/>
  <c r="Y35" i="16"/>
  <c r="O36" i="16"/>
  <c r="AB36" i="16" s="1"/>
  <c r="AG36" i="16" s="1"/>
  <c r="AK70" i="16" s="1"/>
  <c r="AM97" i="10"/>
  <c r="AM94" i="16"/>
  <c r="AN90" i="16"/>
  <c r="AN94" i="16" s="1"/>
  <c r="AG83" i="16"/>
  <c r="O87" i="10"/>
  <c r="AB86" i="10"/>
  <c r="AG86" i="10" s="1"/>
  <c r="AN86" i="10" s="1"/>
  <c r="Y86" i="10"/>
  <c r="O85" i="16"/>
  <c r="AB84" i="16"/>
  <c r="AG84" i="16" s="1"/>
  <c r="AN84" i="16" s="1"/>
  <c r="Y84" i="16"/>
  <c r="AM88" i="16"/>
  <c r="AN80" i="16"/>
  <c r="AN84" i="10"/>
  <c r="AK96" i="16"/>
  <c r="AN69" i="16"/>
  <c r="AM70" i="10"/>
  <c r="AI73" i="10"/>
  <c r="Y36" i="16"/>
  <c r="AJ62" i="10"/>
  <c r="Y37" i="10"/>
  <c r="O38" i="10"/>
  <c r="AB38" i="10" s="1"/>
  <c r="AG38" i="10" s="1"/>
  <c r="AN38" i="10" s="1"/>
  <c r="O37" i="16" l="1"/>
  <c r="AB37" i="16" s="1"/>
  <c r="AG37" i="16" s="1"/>
  <c r="AM96" i="16"/>
  <c r="AN36" i="16"/>
  <c r="AN83" i="16"/>
  <c r="O86" i="16"/>
  <c r="AB85" i="16"/>
  <c r="AG85" i="16" s="1"/>
  <c r="AN85" i="16" s="1"/>
  <c r="Y85" i="16"/>
  <c r="O88" i="10"/>
  <c r="AB87" i="10"/>
  <c r="Y87" i="10"/>
  <c r="AK72" i="16"/>
  <c r="AK62" i="10"/>
  <c r="O38" i="16"/>
  <c r="AB38" i="16" s="1"/>
  <c r="AG38" i="16" s="1"/>
  <c r="AN38" i="16" s="1"/>
  <c r="Y37" i="16"/>
  <c r="O39" i="10"/>
  <c r="AB39" i="10" s="1"/>
  <c r="Y38" i="10"/>
  <c r="AN37" i="16" l="1"/>
  <c r="AL70" i="16"/>
  <c r="AG39" i="16"/>
  <c r="AG47" i="16" s="1"/>
  <c r="AG39" i="10"/>
  <c r="AB40" i="10"/>
  <c r="AB48" i="10" s="1"/>
  <c r="AG87" i="10"/>
  <c r="O87" i="16"/>
  <c r="AB86" i="16"/>
  <c r="AG86" i="16" s="1"/>
  <c r="AN86" i="16" s="1"/>
  <c r="Y86" i="16"/>
  <c r="AN39" i="16"/>
  <c r="AN47" i="16" s="1"/>
  <c r="AJ54" i="16" s="1"/>
  <c r="AB88" i="10"/>
  <c r="AG88" i="10" s="1"/>
  <c r="AN88" i="10" s="1"/>
  <c r="Y88" i="10"/>
  <c r="AB39" i="16"/>
  <c r="AB47" i="16" s="1"/>
  <c r="AJ71" i="10"/>
  <c r="Y38" i="16"/>
  <c r="Y39" i="10"/>
  <c r="AK62" i="16" l="1"/>
  <c r="AK64" i="16" s="1"/>
  <c r="AJ64" i="16"/>
  <c r="AN87" i="10"/>
  <c r="AN89" i="10" s="1"/>
  <c r="AN97" i="10" s="1"/>
  <c r="AJ56" i="10" s="1"/>
  <c r="AG89" i="10"/>
  <c r="AG97" i="10" s="1"/>
  <c r="AB87" i="16"/>
  <c r="Y87" i="16"/>
  <c r="AN39" i="10"/>
  <c r="AN40" i="10" s="1"/>
  <c r="AN48" i="10" s="1"/>
  <c r="AG40" i="10"/>
  <c r="AG48" i="10" s="1"/>
  <c r="AK54" i="16"/>
  <c r="AL54" i="16"/>
  <c r="AN56" i="16" s="1"/>
  <c r="AB89" i="10"/>
  <c r="AB97" i="10" s="1"/>
  <c r="AJ73" i="10"/>
  <c r="AM54" i="16" l="1"/>
  <c r="AG87" i="16"/>
  <c r="AB88" i="16"/>
  <c r="AB96" i="16" s="1"/>
  <c r="AJ55" i="10"/>
  <c r="AK71" i="10"/>
  <c r="AL72" i="16"/>
  <c r="AN70" i="16"/>
  <c r="AN54" i="16" l="1"/>
  <c r="AN87" i="16"/>
  <c r="AN88" i="16" s="1"/>
  <c r="AN96" i="16" s="1"/>
  <c r="AJ55" i="16" s="1"/>
  <c r="AG88" i="16"/>
  <c r="AG96" i="16" s="1"/>
  <c r="AL55" i="10"/>
  <c r="AK73" i="10"/>
  <c r="AM71" i="10"/>
  <c r="AM73" i="10" s="1"/>
  <c r="AN72" i="16"/>
  <c r="AK55" i="10"/>
  <c r="AK63" i="10"/>
  <c r="AK65" i="10" s="1"/>
  <c r="AJ65" i="10"/>
  <c r="AM55" i="10" l="1"/>
  <c r="AN57" i="10"/>
  <c r="AN55" i="10"/>
</calcChain>
</file>

<file path=xl/sharedStrings.xml><?xml version="1.0" encoding="utf-8"?>
<sst xmlns="http://schemas.openxmlformats.org/spreadsheetml/2006/main" count="862" uniqueCount="180">
  <si>
    <t>janvāris</t>
  </si>
  <si>
    <t>februāris</t>
  </si>
  <si>
    <t>marts</t>
  </si>
  <si>
    <t>KOPĀ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</si>
  <si>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</si>
  <si>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</si>
  <si>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</si>
  <si>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</si>
  <si>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</si>
  <si>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</si>
  <si>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</si>
  <si>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</si>
  <si>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</si>
  <si>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Pirmsk. izgl.iest.*</t>
  </si>
  <si>
    <t>1.klase</t>
  </si>
  <si>
    <t>2.-8.; 10.-11.</t>
  </si>
  <si>
    <t>9.klase</t>
  </si>
  <si>
    <t>12.klase</t>
  </si>
  <si>
    <t>Prof.sk</t>
  </si>
  <si>
    <t>Priv sk.</t>
  </si>
  <si>
    <t>Pirmsk. izgl.iest.</t>
  </si>
  <si>
    <t>Janvāris</t>
  </si>
  <si>
    <t>Februāris</t>
  </si>
  <si>
    <t>Marts</t>
  </si>
  <si>
    <t>Aprīlis</t>
  </si>
  <si>
    <t>Maijs</t>
  </si>
  <si>
    <t>Jūnijs</t>
  </si>
  <si>
    <t>Plāns, aprēķins</t>
  </si>
  <si>
    <t>Bāze</t>
  </si>
  <si>
    <t>Ekanomija (+)/ Iztrūkums (-) (Sākotnējais pilnais aprēķins)</t>
  </si>
  <si>
    <t>Izglītības pakāpe</t>
  </si>
  <si>
    <t>A</t>
  </si>
  <si>
    <t>Novembris</t>
  </si>
  <si>
    <t>Decembris</t>
  </si>
  <si>
    <t>Jūlijs</t>
  </si>
  <si>
    <t>Augusts</t>
  </si>
  <si>
    <t>Septembris</t>
  </si>
  <si>
    <t>Oktobris</t>
  </si>
  <si>
    <t>5 % pieaugums</t>
  </si>
  <si>
    <t>I ceturksnis</t>
  </si>
  <si>
    <t>II ceturksnis</t>
  </si>
  <si>
    <t>III ceturksnis</t>
  </si>
  <si>
    <t>IV ceturksnis</t>
  </si>
  <si>
    <t>Mēnesis</t>
  </si>
  <si>
    <t>Pirmsk.  Izgl. Iest., prof.sk.</t>
  </si>
  <si>
    <t>2-8.; 10-11. klase</t>
  </si>
  <si>
    <t>Programma- 12.00.00 “Finansējums asistenta pakalpojuma nodrošināšanai personai ar invaliditāti pārvietošanas atbalstam un pašaprūpes veikšanai”</t>
  </si>
  <si>
    <t>Izglītojamo skaits  pašvaldībās (EKK-7460)</t>
  </si>
  <si>
    <t>Izglītojamo skaits Prof izgl. iestādēs (EKK-1000)</t>
  </si>
  <si>
    <t>Pirmsk.  Izgl. Iest.</t>
  </si>
  <si>
    <t>Kopā</t>
  </si>
  <si>
    <t>Izglītojamo skaita aprēķins</t>
  </si>
  <si>
    <t>2=1*5%</t>
  </si>
  <si>
    <t>Pašvaldības</t>
  </si>
  <si>
    <t>Profesionālās izglītības iestādes</t>
  </si>
  <si>
    <t>EKK</t>
  </si>
  <si>
    <t>B</t>
  </si>
  <si>
    <t>DD VSAOI</t>
  </si>
  <si>
    <t>Izglītojamo skaits  privātajās izglītības iestādēs (EKK-3000)</t>
  </si>
  <si>
    <t>Cilvēkstundu skaits mēnesī</t>
  </si>
  <si>
    <t>Darba dienu un mācību dienu skaits 2026.gada menešos</t>
  </si>
  <si>
    <t>13=12*DD VSAOI</t>
  </si>
  <si>
    <t>14=12+13</t>
  </si>
  <si>
    <t>Finansējuma aprēķins Prof izgl. iestādēs (EKK-1000)</t>
  </si>
  <si>
    <t>Finansējuma aprēķins  pašvaldībās (EKK-7460)</t>
  </si>
  <si>
    <t>Finansējuma aprēķins privātajās izglītības iestādēs (EKK-3000)</t>
  </si>
  <si>
    <t>Planotais izglītojamo skaits 2026.gadā</t>
  </si>
  <si>
    <t>Planotais izglītojamo skaits 2027.gadā</t>
  </si>
  <si>
    <t>Darba dienu un mācību dienu skaits 2027.gada menešos</t>
  </si>
  <si>
    <t>Darba dienu un mācību dienu skaits 2028.gada menešos</t>
  </si>
  <si>
    <r>
      <t xml:space="preserve">Asistenta pakalpojuma izdevumu aprēķins par </t>
    </r>
    <r>
      <rPr>
        <b/>
        <u/>
        <sz val="15"/>
        <color theme="1"/>
        <rFont val="Times New Roman"/>
        <family val="1"/>
        <charset val="186"/>
      </rPr>
      <t xml:space="preserve">2028.gadu </t>
    </r>
  </si>
  <si>
    <r>
      <t xml:space="preserve">Asistenta pakalpojuma izdevumu aprēķins par </t>
    </r>
    <r>
      <rPr>
        <b/>
        <u/>
        <sz val="15"/>
        <color theme="1"/>
        <rFont val="Times New Roman"/>
        <family val="1"/>
        <charset val="186"/>
      </rPr>
      <t xml:space="preserve">2027.gadu </t>
    </r>
  </si>
  <si>
    <t>Minimālā alga 2026.gadā</t>
  </si>
  <si>
    <t xml:space="preserve">Aprēķinātā stundas tarifa likme atbilstoši 2026.gadā planotajai minimālajai algai </t>
  </si>
  <si>
    <t>15=12 vai, ja 14&lt;11, tad 15=11</t>
  </si>
  <si>
    <t>Nostrādāto stundu skaits</t>
  </si>
  <si>
    <t>Apmaksātās atlīdzības attaisnojošu iemeslu dēļ</t>
  </si>
  <si>
    <t>Kopā apmaksājamo stundu skaits</t>
  </si>
  <si>
    <t>Aprēķinātā minimālā mēneša darba alga,
EUR</t>
  </si>
  <si>
    <t>Aprēķinātā apmaksājamā atlīdzība,
EUR</t>
  </si>
  <si>
    <t>Kopā aprēķinātā minimālā mēneša darba alga un apmaksājamā atlīdzība,
EUR</t>
  </si>
  <si>
    <t>Valstī noteiktā minimālā mēneša darba alga,
EUR</t>
  </si>
  <si>
    <t>Minimālā stundas tarifa likme,
EUR</t>
  </si>
  <si>
    <t>01.01.2026.</t>
  </si>
  <si>
    <t>03.04.2026.; 06.04.2026.</t>
  </si>
  <si>
    <t>01.05.2026.; 04.05.2026.</t>
  </si>
  <si>
    <t>18.11.2026.</t>
  </si>
  <si>
    <t>17.11.2026.</t>
  </si>
  <si>
    <t>24.12.2026; 25.12.2026.; 31.12.2026.</t>
  </si>
  <si>
    <t>02.04.2026.;  30.04.2026.</t>
  </si>
  <si>
    <t>kalendarā diena</t>
  </si>
  <si>
    <r>
      <t xml:space="preserve"> stundu skaits (</t>
    </r>
    <r>
      <rPr>
        <i/>
        <sz val="10"/>
        <color theme="1"/>
        <rFont val="Times New Roman"/>
        <family val="1"/>
        <charset val="186"/>
      </rPr>
      <t>saskaņā ar DL 135.pantu</t>
    </r>
    <r>
      <rPr>
        <sz val="10"/>
        <color theme="1"/>
        <rFont val="Times New Roman"/>
        <family val="1"/>
        <charset val="186"/>
      </rPr>
      <t>)</t>
    </r>
  </si>
  <si>
    <t>pirmssvētku dienu</t>
  </si>
  <si>
    <r>
      <t xml:space="preserve"> stundu skaits (</t>
    </r>
    <r>
      <rPr>
        <i/>
        <sz val="10"/>
        <color theme="1"/>
        <rFont val="Times New Roman"/>
        <family val="1"/>
        <charset val="186"/>
      </rPr>
      <t>saskaņā ar DL 74.panta pirmās daļas 8.punktu</t>
    </r>
    <r>
      <rPr>
        <sz val="10"/>
        <color theme="1"/>
        <rFont val="Times New Roman"/>
        <family val="1"/>
        <charset val="186"/>
      </rPr>
      <t>)</t>
    </r>
  </si>
  <si>
    <t>svētku dienu</t>
  </si>
  <si>
    <t>6=(1 + 2 + 4)</t>
  </si>
  <si>
    <t>7=(1 x 11)</t>
  </si>
  <si>
    <t>8=(2 + 4) x 11</t>
  </si>
  <si>
    <t>9=(7+ 8)</t>
  </si>
  <si>
    <t>11=(10 / 6)</t>
  </si>
  <si>
    <t>12=11*23,59%</t>
  </si>
  <si>
    <t>13=11+12</t>
  </si>
  <si>
    <t>23,59% DD VSAOI</t>
  </si>
  <si>
    <t>23.06.2026.; 24.06.2026.</t>
  </si>
  <si>
    <t>(saskaņā ar Darba likuma (DL) 131.panta pirmo daļu un 133.panta pirmo daļu)</t>
  </si>
  <si>
    <t>27.06.2026.</t>
  </si>
  <si>
    <t>Atlīdzības izmaksas kopā/h</t>
  </si>
  <si>
    <t xml:space="preserve">2025.gadā Valsts nodrošinātā atlīdzība par vienu asistenta pakalpojuma stundu </t>
  </si>
  <si>
    <t xml:space="preserve"> Atlīdzības izmaksas kopā par vienu asistenta pakalpojuma stundu</t>
  </si>
  <si>
    <t xml:space="preserve">MK noteikumos 2026.gadā plānotā valsts nodrošinātā atlīdzība par vienu asistenta pakalpojuma stundu  </t>
  </si>
  <si>
    <r>
      <t xml:space="preserve">Asistenta pakalpojuma budžeta aprēķins par </t>
    </r>
    <r>
      <rPr>
        <b/>
        <u/>
        <sz val="15"/>
        <color theme="1"/>
        <rFont val="Times New Roman"/>
        <family val="1"/>
        <charset val="186"/>
      </rPr>
      <t xml:space="preserve">2026.gadu </t>
    </r>
  </si>
  <si>
    <t>https://www.lm.gov.lv/lv/minimala-darba-alga</t>
  </si>
  <si>
    <t xml:space="preserve">* </t>
  </si>
  <si>
    <t>Izglītojamo skaits Prof izgl. iestādēs (EKK-7471)</t>
  </si>
  <si>
    <t>28=SUM(16:27)</t>
  </si>
  <si>
    <t>Finansējuma aprēķins Prof izgl. iestādēs (EKK-7471)</t>
  </si>
  <si>
    <t>29=6*15*16</t>
  </si>
  <si>
    <t>30=6*15*17</t>
  </si>
  <si>
    <t>31=6*15*18</t>
  </si>
  <si>
    <t>32=7*15*19</t>
  </si>
  <si>
    <t>33=8*15*20</t>
  </si>
  <si>
    <t>34=9*15*21</t>
  </si>
  <si>
    <t>35=10*15*22</t>
  </si>
  <si>
    <t>36=31+32+33+34+35</t>
  </si>
  <si>
    <t>37=6*15*23</t>
  </si>
  <si>
    <t>38=7*15*24</t>
  </si>
  <si>
    <t>39=8*15*25</t>
  </si>
  <si>
    <t>40=9*15*26</t>
  </si>
  <si>
    <t>41=10*15*27</t>
  </si>
  <si>
    <t>42=37+38+39+40+41</t>
  </si>
  <si>
    <t>43=29+30+36+42</t>
  </si>
  <si>
    <t xml:space="preserve">Planotais izglītojamo skaits </t>
  </si>
  <si>
    <t>Valsts nodrošinātā atlīdzību par vienu asistenta pakalpojuma stundu līdz 31.12.2025.</t>
  </si>
  <si>
    <t>27=6*11*14</t>
  </si>
  <si>
    <t>Izglītojamo skaita pieauguma 7,69% apmēra pieaugumā</t>
  </si>
  <si>
    <t>7,69 % pieaugums</t>
  </si>
  <si>
    <t>2=1*7,69%</t>
  </si>
  <si>
    <r>
      <t xml:space="preserve">Asistenta pakalpojuma izdevumu aprēķins par </t>
    </r>
    <r>
      <rPr>
        <b/>
        <u/>
        <sz val="15"/>
        <color theme="1"/>
        <rFont val="Times New Roman"/>
        <family val="1"/>
        <charset val="186"/>
      </rPr>
      <t xml:space="preserve">2029.gadu </t>
    </r>
  </si>
  <si>
    <t>Nepieciešamais bāzes finansējums neņemot vērā noteikumu projekta grozījumus</t>
  </si>
  <si>
    <t>2026.gada prognoze</t>
  </si>
  <si>
    <t>3=1-2</t>
  </si>
  <si>
    <t>2027.gada prognoze</t>
  </si>
  <si>
    <t>2028.gada prognoze</t>
  </si>
  <si>
    <t>2029.gada prognoze</t>
  </si>
  <si>
    <r>
      <t xml:space="preserve">Minimālās stundas tarifa likmes apmērs darbiniekiem, kuri strādā 5 darba dienu nedēļu un 40 stundas nedēļā*  / </t>
    </r>
    <r>
      <rPr>
        <b/>
        <u/>
        <sz val="14"/>
        <color theme="1"/>
        <rFont val="Times New Roman"/>
        <family val="1"/>
        <charset val="186"/>
      </rPr>
      <t>2026. gads</t>
    </r>
  </si>
  <si>
    <t xml:space="preserve">2026.gadā valsts plānotā  atlīdzība par vienu asistenta pakalpojuma stundu </t>
  </si>
  <si>
    <t>23.12.2026.; 30.12.2026.</t>
  </si>
  <si>
    <t>Planotais izglītojamo skaits 2028.gadā</t>
  </si>
  <si>
    <t>Darba dienu un mācību dienu skaits 2029.gada menešos</t>
  </si>
  <si>
    <t xml:space="preserve">MK noteikumos 2029.gadā plānotā valsts nodrošinātā atlīdzība par vienu asistenta pakalpojuma stundu  </t>
  </si>
  <si>
    <t>5=2-4</t>
  </si>
  <si>
    <t>6=1-5</t>
  </si>
  <si>
    <t>Izglītojamo skaita izmaiņu ietekme</t>
  </si>
  <si>
    <t>Finansējuma aprēķins ņemot vērā potenciālo ietaupījumu</t>
  </si>
  <si>
    <t>24=SUM(12:23)</t>
  </si>
  <si>
    <t>25=6*11*12</t>
  </si>
  <si>
    <t>26=6*11*13</t>
  </si>
  <si>
    <t>28=7*11*15</t>
  </si>
  <si>
    <t>29=8*11*16</t>
  </si>
  <si>
    <t>30=9*11*17</t>
  </si>
  <si>
    <t>31=10*11*18</t>
  </si>
  <si>
    <t>32=27+28+29+30+31</t>
  </si>
  <si>
    <t>33=6*11*19</t>
  </si>
  <si>
    <t>34=7*11*20</t>
  </si>
  <si>
    <t>35=8*11*21</t>
  </si>
  <si>
    <t>36=9*11*22</t>
  </si>
  <si>
    <t>37=10*11*23</t>
  </si>
  <si>
    <t>38=33+34+35+36+37</t>
  </si>
  <si>
    <t>39=25+26+32+38</t>
  </si>
  <si>
    <t>Nepieciešamā  bāzes finansējuma aprēķins neņemot vērā noteikumu projekta grozījumus</t>
  </si>
  <si>
    <t>Maksimāli pieļaujamais valsts pamatbudžeta izdevumu apjoms</t>
  </si>
  <si>
    <t>Nepieciešamā finansējuma apmērs</t>
  </si>
  <si>
    <t>Nepieciešamā finansējuma apmēra Iztrūkums(-) / Ekonomija(+)</t>
  </si>
  <si>
    <t>Plānotais Iztrūkums (-) / Ekonomija (+)</t>
  </si>
  <si>
    <t>Izglītojamo skaita 5% apmērā pieaugums</t>
  </si>
  <si>
    <t>Valsts nodrošinātās atlīdzības par vienu asistenta pakalpojuma stundu izmaiņu ietekme</t>
  </si>
  <si>
    <t>Potenciālais ietaupījums, pieņemot, ka faktiskā izpilde ir 80 % apmērā</t>
  </si>
  <si>
    <t>Potenciālais ietaupījums, pieņemot, ka faktiskā izpilde ir 85 % apmērā</t>
  </si>
  <si>
    <t>Potenciālais ietaupījums, pieņemot, ka faktiskā izpilde ir 87 % apmērā</t>
  </si>
  <si>
    <t>Potenciālais ietaupījums, pieņemot, ka faktiskā izpilde ir 89 % apmērā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</si>
</sst>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"/>
    <numFmt numFmtId="165" formatCode="0.00_ ;[Red]\-0.00\ "/>
    <numFmt numFmtId="166" formatCode="#,##0_ ;[Red]\-#,##0\ "/>
    <numFmt numFmtId="167" formatCode="#,##0.00;[Red]#,##0.00"/>
    <numFmt numFmtId="168" formatCode="0.0"/>
  </numFmts>
  <fonts count="3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b/>
      <sz val="15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u/>
      <sz val="15"/>
      <color theme="1"/>
      <name val="Times New Roman"/>
      <family val="1"/>
      <charset val="186"/>
    </font>
    <font>
      <i/>
      <sz val="11"/>
      <color theme="1"/>
      <name val="Times New Roman"/>
      <family val="1"/>
    </font>
    <font>
      <u/>
      <sz val="11"/>
      <color theme="10"/>
      <name val="Calibri"/>
      <family val="2"/>
      <charset val="186"/>
      <scheme val="minor"/>
    </font>
    <font>
      <sz val="9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z val="11"/>
      <color rgb="FFC00000"/>
      <name val="Times New Roman"/>
      <family val="1"/>
      <charset val="186"/>
    </font>
    <font>
      <b/>
      <i/>
      <sz val="11"/>
      <color rgb="FFFF0000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u/>
      <sz val="14"/>
      <color theme="1"/>
      <name val="Times New Roman"/>
      <family val="1"/>
      <charset val="186"/>
    </font>
    <font>
      <b/>
      <u/>
      <sz val="13"/>
      <color theme="1"/>
      <name val="Times New Roman"/>
      <family val="1"/>
      <charset val="186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CC0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theme="2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6" fillId="0" borderId="0" applyNumberFormat="0" applyFill="0" applyBorder="0" applyAlignment="0" applyProtection="0"/>
  </cellStyleXfs>
  <cellXfs count="928">
    <xf numFmtId="0" fontId="0" fillId="0" borderId="0" xfId="0"/>
    <xf numFmtId="0" fontId="3" fillId="5" borderId="19" xfId="0" applyFont="1" applyFill="1" applyBorder="1"/>
    <xf numFmtId="0" fontId="3" fillId="5" borderId="7" xfId="0" applyFont="1" applyFill="1" applyBorder="1"/>
    <xf numFmtId="0" fontId="3" fillId="5" borderId="13" xfId="0" applyFont="1" applyFill="1" applyBorder="1"/>
    <xf numFmtId="0" fontId="3" fillId="5" borderId="3" xfId="0" applyFont="1" applyFill="1" applyBorder="1"/>
    <xf numFmtId="0" fontId="3" fillId="5" borderId="16" xfId="0" applyFont="1" applyFill="1" applyBorder="1"/>
    <xf numFmtId="0" fontId="3" fillId="6" borderId="13" xfId="0" applyFont="1" applyFill="1" applyBorder="1"/>
    <xf numFmtId="0" fontId="3" fillId="6" borderId="3" xfId="0" applyFont="1" applyFill="1" applyBorder="1"/>
    <xf numFmtId="0" fontId="3" fillId="6" borderId="16" xfId="0" applyFont="1" applyFill="1" applyBorder="1"/>
    <xf numFmtId="0" fontId="3" fillId="8" borderId="13" xfId="0" applyFont="1" applyFill="1" applyBorder="1"/>
    <xf numFmtId="0" fontId="3" fillId="8" borderId="3" xfId="0" applyFont="1" applyFill="1" applyBorder="1"/>
    <xf numFmtId="0" fontId="3" fillId="8" borderId="16" xfId="0" applyFont="1" applyFill="1" applyBorder="1"/>
    <xf numFmtId="0" fontId="3" fillId="5" borderId="28" xfId="0" applyFont="1" applyFill="1" applyBorder="1"/>
    <xf numFmtId="0" fontId="3" fillId="5" borderId="6" xfId="0" applyFont="1" applyFill="1" applyBorder="1"/>
    <xf numFmtId="0" fontId="3" fillId="6" borderId="6" xfId="0" applyFont="1" applyFill="1" applyBorder="1"/>
    <xf numFmtId="0" fontId="3" fillId="8" borderId="6" xfId="0" applyFont="1" applyFill="1" applyBorder="1"/>
    <xf numFmtId="0" fontId="3" fillId="0" borderId="0" xfId="0" applyFont="1" applyFill="1" applyBorder="1"/>
    <xf numFmtId="0" fontId="3" fillId="0" borderId="3" xfId="0" applyFont="1" applyFill="1" applyBorder="1"/>
    <xf numFmtId="0" fontId="3" fillId="0" borderId="0" xfId="0" applyFont="1"/>
    <xf numFmtId="0" fontId="4" fillId="0" borderId="1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0" xfId="0" applyFont="1" applyFill="1"/>
    <xf numFmtId="4" fontId="3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wrapText="1"/>
    </xf>
    <xf numFmtId="0" fontId="4" fillId="2" borderId="0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2" borderId="0" xfId="0" applyFont="1" applyFill="1" applyBorder="1"/>
    <xf numFmtId="0" fontId="3" fillId="0" borderId="25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" fontId="3" fillId="0" borderId="0" xfId="0" applyNumberFormat="1" applyFont="1" applyBorder="1"/>
    <xf numFmtId="4" fontId="3" fillId="2" borderId="0" xfId="0" applyNumberFormat="1" applyFont="1" applyFill="1" applyBorder="1"/>
    <xf numFmtId="0" fontId="3" fillId="0" borderId="0" xfId="0" applyFont="1" applyBorder="1"/>
    <xf numFmtId="165" fontId="3" fillId="2" borderId="0" xfId="0" applyNumberFormat="1" applyFont="1" applyFill="1"/>
    <xf numFmtId="164" fontId="3" fillId="2" borderId="0" xfId="0" applyNumberFormat="1" applyFont="1" applyFill="1" applyBorder="1"/>
    <xf numFmtId="166" fontId="4" fillId="2" borderId="3" xfId="0" applyNumberFormat="1" applyFont="1" applyFill="1" applyBorder="1" applyAlignment="1">
      <alignment horizontal="center" vertical="center"/>
    </xf>
    <xf numFmtId="4" fontId="3" fillId="3" borderId="3" xfId="0" applyNumberFormat="1" applyFont="1" applyFill="1" applyBorder="1"/>
    <xf numFmtId="4" fontId="3" fillId="0" borderId="3" xfId="0" applyNumberFormat="1" applyFont="1" applyBorder="1"/>
    <xf numFmtId="4" fontId="4" fillId="0" borderId="0" xfId="0" applyNumberFormat="1" applyFont="1" applyBorder="1"/>
    <xf numFmtId="9" fontId="4" fillId="2" borderId="0" xfId="1" applyNumberFormat="1" applyFont="1" applyFill="1" applyBorder="1" applyAlignment="1"/>
    <xf numFmtId="0" fontId="4" fillId="0" borderId="3" xfId="0" applyFont="1" applyBorder="1" applyAlignment="1">
      <alignment horizontal="center" vertical="center"/>
    </xf>
    <xf numFmtId="3" fontId="4" fillId="4" borderId="3" xfId="0" applyNumberFormat="1" applyFont="1" applyFill="1" applyBorder="1" applyAlignment="1">
      <alignment horizontal="center"/>
    </xf>
    <xf numFmtId="4" fontId="4" fillId="2" borderId="0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9" fontId="4" fillId="2" borderId="0" xfId="1" applyFont="1" applyFill="1" applyBorder="1" applyAlignment="1"/>
    <xf numFmtId="3" fontId="3" fillId="0" borderId="3" xfId="0" applyNumberFormat="1" applyFont="1" applyBorder="1"/>
    <xf numFmtId="3" fontId="4" fillId="0" borderId="3" xfId="0" applyNumberFormat="1" applyFont="1" applyBorder="1"/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16" fontId="3" fillId="0" borderId="0" xfId="0" applyNumberFormat="1" applyFont="1" applyAlignment="1">
      <alignment horizontal="center"/>
    </xf>
    <xf numFmtId="3" fontId="3" fillId="0" borderId="0" xfId="0" applyNumberFormat="1" applyFont="1"/>
    <xf numFmtId="0" fontId="4" fillId="2" borderId="0" xfId="0" applyFont="1" applyFill="1" applyBorder="1" applyAlignment="1">
      <alignment horizontal="left"/>
    </xf>
    <xf numFmtId="4" fontId="4" fillId="2" borderId="0" xfId="0" applyNumberFormat="1" applyFont="1" applyFill="1" applyBorder="1"/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/>
    <xf numFmtId="3" fontId="3" fillId="0" borderId="0" xfId="0" applyNumberFormat="1" applyFont="1" applyBorder="1"/>
    <xf numFmtId="3" fontId="3" fillId="2" borderId="0" xfId="0" applyNumberFormat="1" applyFont="1" applyFill="1"/>
    <xf numFmtId="166" fontId="4" fillId="0" borderId="0" xfId="0" applyNumberFormat="1" applyFont="1" applyAlignment="1">
      <alignment horizontal="center"/>
    </xf>
    <xf numFmtId="4" fontId="3" fillId="2" borderId="0" xfId="0" applyNumberFormat="1" applyFont="1" applyFill="1" applyBorder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9" fontId="3" fillId="0" borderId="0" xfId="0" applyNumberFormat="1" applyFont="1" applyBorder="1"/>
    <xf numFmtId="3" fontId="3" fillId="2" borderId="0" xfId="0" applyNumberFormat="1" applyFont="1" applyFill="1" applyBorder="1"/>
    <xf numFmtId="0" fontId="3" fillId="2" borderId="1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1" fontId="4" fillId="2" borderId="32" xfId="0" applyNumberFormat="1" applyFont="1" applyFill="1" applyBorder="1" applyAlignment="1">
      <alignment horizontal="center"/>
    </xf>
    <xf numFmtId="1" fontId="4" fillId="2" borderId="33" xfId="0" applyNumberFormat="1" applyFont="1" applyFill="1" applyBorder="1" applyAlignment="1">
      <alignment horizontal="center"/>
    </xf>
    <xf numFmtId="1" fontId="4" fillId="2" borderId="34" xfId="0" applyNumberFormat="1" applyFont="1" applyFill="1" applyBorder="1" applyAlignment="1">
      <alignment horizontal="center"/>
    </xf>
    <xf numFmtId="3" fontId="4" fillId="0" borderId="32" xfId="0" applyNumberFormat="1" applyFont="1" applyBorder="1" applyAlignment="1">
      <alignment horizontal="center"/>
    </xf>
    <xf numFmtId="3" fontId="4" fillId="0" borderId="33" xfId="0" applyNumberFormat="1" applyFont="1" applyBorder="1" applyAlignment="1">
      <alignment horizontal="center"/>
    </xf>
    <xf numFmtId="3" fontId="4" fillId="0" borderId="35" xfId="0" applyNumberFormat="1" applyFont="1" applyBorder="1" applyAlignment="1">
      <alignment horizontal="center"/>
    </xf>
    <xf numFmtId="0" fontId="3" fillId="2" borderId="17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1" fontId="4" fillId="2" borderId="35" xfId="0" applyNumberFormat="1" applyFont="1" applyFill="1" applyBorder="1" applyAlignment="1">
      <alignment horizontal="center"/>
    </xf>
    <xf numFmtId="1" fontId="4" fillId="2" borderId="0" xfId="0" applyNumberFormat="1" applyFont="1" applyFill="1" applyAlignment="1">
      <alignment horizontal="center"/>
    </xf>
    <xf numFmtId="1" fontId="4" fillId="2" borderId="36" xfId="0" applyNumberFormat="1" applyFont="1" applyFill="1" applyBorder="1" applyAlignment="1">
      <alignment horizontal="center"/>
    </xf>
    <xf numFmtId="3" fontId="4" fillId="2" borderId="32" xfId="0" applyNumberFormat="1" applyFont="1" applyFill="1" applyBorder="1"/>
    <xf numFmtId="3" fontId="4" fillId="0" borderId="33" xfId="0" applyNumberFormat="1" applyFont="1" applyBorder="1"/>
    <xf numFmtId="3" fontId="4" fillId="0" borderId="35" xfId="0" applyNumberFormat="1" applyFont="1" applyBorder="1"/>
    <xf numFmtId="0" fontId="3" fillId="2" borderId="8" xfId="0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2" xfId="0" applyFont="1" applyFill="1" applyBorder="1"/>
    <xf numFmtId="0" fontId="3" fillId="0" borderId="1" xfId="0" applyFont="1" applyFill="1" applyBorder="1"/>
    <xf numFmtId="0" fontId="3" fillId="2" borderId="21" xfId="0" applyFont="1" applyFill="1" applyBorder="1"/>
    <xf numFmtId="0" fontId="3" fillId="2" borderId="40" xfId="0" applyFont="1" applyFill="1" applyBorder="1"/>
    <xf numFmtId="0" fontId="3" fillId="0" borderId="5" xfId="0" applyFont="1" applyFill="1" applyBorder="1"/>
    <xf numFmtId="0" fontId="3" fillId="2" borderId="41" xfId="0" applyFont="1" applyFill="1" applyBorder="1"/>
    <xf numFmtId="0" fontId="3" fillId="2" borderId="13" xfId="0" applyFont="1" applyFill="1" applyBorder="1"/>
    <xf numFmtId="0" fontId="3" fillId="2" borderId="14" xfId="0" applyFont="1" applyFill="1" applyBorder="1"/>
    <xf numFmtId="0" fontId="3" fillId="2" borderId="12" xfId="0" applyFont="1" applyFill="1" applyBorder="1"/>
    <xf numFmtId="0" fontId="3" fillId="2" borderId="47" xfId="0" applyFont="1" applyFill="1" applyBorder="1"/>
    <xf numFmtId="0" fontId="3" fillId="2" borderId="19" xfId="0" applyFont="1" applyFill="1" applyBorder="1"/>
    <xf numFmtId="0" fontId="3" fillId="2" borderId="48" xfId="0" applyFont="1" applyFill="1" applyBorder="1"/>
    <xf numFmtId="0" fontId="3" fillId="2" borderId="49" xfId="0" applyFont="1" applyFill="1" applyBorder="1"/>
    <xf numFmtId="0" fontId="3" fillId="0" borderId="19" xfId="0" applyFont="1" applyFill="1" applyBorder="1"/>
    <xf numFmtId="4" fontId="3" fillId="2" borderId="32" xfId="0" applyNumberFormat="1" applyFont="1" applyFill="1" applyBorder="1"/>
    <xf numFmtId="4" fontId="3" fillId="2" borderId="33" xfId="0" applyNumberFormat="1" applyFont="1" applyFill="1" applyBorder="1"/>
    <xf numFmtId="4" fontId="3" fillId="2" borderId="34" xfId="0" applyNumberFormat="1" applyFont="1" applyFill="1" applyBorder="1"/>
    <xf numFmtId="4" fontId="3" fillId="2" borderId="36" xfId="0" applyNumberFormat="1" applyFont="1" applyFill="1" applyBorder="1"/>
    <xf numFmtId="4" fontId="4" fillId="2" borderId="18" xfId="0" applyNumberFormat="1" applyFont="1" applyFill="1" applyBorder="1"/>
    <xf numFmtId="4" fontId="4" fillId="2" borderId="32" xfId="0" applyNumberFormat="1" applyFont="1" applyFill="1" applyBorder="1"/>
    <xf numFmtId="0" fontId="3" fillId="2" borderId="3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3" fillId="2" borderId="1" xfId="0" applyFont="1" applyFill="1" applyBorder="1"/>
    <xf numFmtId="0" fontId="3" fillId="2" borderId="5" xfId="0" applyFont="1" applyFill="1" applyBorder="1"/>
    <xf numFmtId="0" fontId="4" fillId="0" borderId="0" xfId="0" applyFont="1" applyAlignment="1">
      <alignment horizontal="center"/>
    </xf>
    <xf numFmtId="4" fontId="4" fillId="9" borderId="18" xfId="0" applyNumberFormat="1" applyFont="1" applyFill="1" applyBorder="1"/>
    <xf numFmtId="0" fontId="3" fillId="8" borderId="12" xfId="0" applyFont="1" applyFill="1" applyBorder="1"/>
    <xf numFmtId="0" fontId="3" fillId="8" borderId="1" xfId="0" applyFont="1" applyFill="1" applyBorder="1"/>
    <xf numFmtId="0" fontId="3" fillId="8" borderId="15" xfId="0" applyFont="1" applyFill="1" applyBorder="1"/>
    <xf numFmtId="0" fontId="3" fillId="8" borderId="14" xfId="0" applyFont="1" applyFill="1" applyBorder="1"/>
    <xf numFmtId="0" fontId="3" fillId="8" borderId="5" xfId="0" applyFont="1" applyFill="1" applyBorder="1"/>
    <xf numFmtId="0" fontId="3" fillId="8" borderId="17" xfId="0" applyFont="1" applyFill="1" applyBorder="1"/>
    <xf numFmtId="0" fontId="3" fillId="5" borderId="12" xfId="0" applyFont="1" applyFill="1" applyBorder="1"/>
    <xf numFmtId="0" fontId="3" fillId="5" borderId="1" xfId="0" applyFont="1" applyFill="1" applyBorder="1"/>
    <xf numFmtId="0" fontId="3" fillId="7" borderId="14" xfId="0" applyFont="1" applyFill="1" applyBorder="1"/>
    <xf numFmtId="0" fontId="3" fillId="7" borderId="5" xfId="0" applyFont="1" applyFill="1" applyBorder="1"/>
    <xf numFmtId="0" fontId="3" fillId="7" borderId="4" xfId="0" applyFont="1" applyFill="1" applyBorder="1"/>
    <xf numFmtId="0" fontId="3" fillId="5" borderId="14" xfId="0" applyFont="1" applyFill="1" applyBorder="1"/>
    <xf numFmtId="0" fontId="3" fillId="5" borderId="5" xfId="0" applyFont="1" applyFill="1" applyBorder="1"/>
    <xf numFmtId="0" fontId="3" fillId="5" borderId="4" xfId="0" applyFont="1" applyFill="1" applyBorder="1"/>
    <xf numFmtId="0" fontId="3" fillId="7" borderId="19" xfId="0" applyFont="1" applyFill="1" applyBorder="1"/>
    <xf numFmtId="0" fontId="3" fillId="7" borderId="7" xfId="0" applyFont="1" applyFill="1" applyBorder="1"/>
    <xf numFmtId="0" fontId="3" fillId="7" borderId="28" xfId="0" applyFont="1" applyFill="1" applyBorder="1"/>
    <xf numFmtId="0" fontId="3" fillId="6" borderId="12" xfId="0" applyFont="1" applyFill="1" applyBorder="1"/>
    <xf numFmtId="0" fontId="3" fillId="6" borderId="1" xfId="0" applyFont="1" applyFill="1" applyBorder="1"/>
    <xf numFmtId="0" fontId="3" fillId="6" borderId="29" xfId="0" applyFont="1" applyFill="1" applyBorder="1"/>
    <xf numFmtId="0" fontId="3" fillId="6" borderId="14" xfId="0" applyFont="1" applyFill="1" applyBorder="1"/>
    <xf numFmtId="0" fontId="3" fillId="6" borderId="5" xfId="0" applyFont="1" applyFill="1" applyBorder="1"/>
    <xf numFmtId="0" fontId="3" fillId="6" borderId="4" xfId="0" applyFont="1" applyFill="1" applyBorder="1"/>
    <xf numFmtId="0" fontId="3" fillId="8" borderId="62" xfId="0" applyFont="1" applyFill="1" applyBorder="1"/>
    <xf numFmtId="0" fontId="3" fillId="8" borderId="66" xfId="0" applyFont="1" applyFill="1" applyBorder="1"/>
    <xf numFmtId="0" fontId="3" fillId="8" borderId="61" xfId="0" applyFont="1" applyFill="1" applyBorder="1"/>
    <xf numFmtId="0" fontId="3" fillId="0" borderId="42" xfId="0" applyFont="1" applyFill="1" applyBorder="1"/>
    <xf numFmtId="0" fontId="3" fillId="0" borderId="62" xfId="0" applyFont="1" applyFill="1" applyBorder="1"/>
    <xf numFmtId="0" fontId="3" fillId="0" borderId="66" xfId="0" applyFont="1" applyFill="1" applyBorder="1"/>
    <xf numFmtId="0" fontId="3" fillId="2" borderId="69" xfId="0" applyFont="1" applyFill="1" applyBorder="1"/>
    <xf numFmtId="0" fontId="3" fillId="2" borderId="62" xfId="0" applyFont="1" applyFill="1" applyBorder="1"/>
    <xf numFmtId="0" fontId="3" fillId="2" borderId="70" xfId="0" applyFont="1" applyFill="1" applyBorder="1"/>
    <xf numFmtId="0" fontId="3" fillId="8" borderId="29" xfId="0" applyFont="1" applyFill="1" applyBorder="1"/>
    <xf numFmtId="0" fontId="3" fillId="8" borderId="4" xfId="0" applyFont="1" applyFill="1" applyBorder="1"/>
    <xf numFmtId="0" fontId="3" fillId="2" borderId="63" xfId="0" applyFont="1" applyFill="1" applyBorder="1"/>
    <xf numFmtId="0" fontId="3" fillId="2" borderId="46" xfId="0" applyFont="1" applyFill="1" applyBorder="1"/>
    <xf numFmtId="0" fontId="3" fillId="2" borderId="37" xfId="0" applyFont="1" applyFill="1" applyBorder="1"/>
    <xf numFmtId="0" fontId="3" fillId="2" borderId="51" xfId="0" applyFont="1" applyFill="1" applyBorder="1"/>
    <xf numFmtId="4" fontId="4" fillId="2" borderId="74" xfId="0" applyNumberFormat="1" applyFont="1" applyFill="1" applyBorder="1"/>
    <xf numFmtId="0" fontId="3" fillId="8" borderId="68" xfId="0" applyFont="1" applyFill="1" applyBorder="1"/>
    <xf numFmtId="4" fontId="3" fillId="2" borderId="48" xfId="0" applyNumberFormat="1" applyFont="1" applyFill="1" applyBorder="1"/>
    <xf numFmtId="4" fontId="3" fillId="2" borderId="59" xfId="0" applyNumberFormat="1" applyFont="1" applyFill="1" applyBorder="1"/>
    <xf numFmtId="4" fontId="3" fillId="2" borderId="64" xfId="0" applyNumberFormat="1" applyFont="1" applyFill="1" applyBorder="1"/>
    <xf numFmtId="4" fontId="4" fillId="2" borderId="50" xfId="0" applyNumberFormat="1" applyFont="1" applyFill="1" applyBorder="1"/>
    <xf numFmtId="0" fontId="3" fillId="2" borderId="29" xfId="0" applyFont="1" applyFill="1" applyBorder="1"/>
    <xf numFmtId="0" fontId="3" fillId="2" borderId="6" xfId="0" applyFont="1" applyFill="1" applyBorder="1"/>
    <xf numFmtId="0" fontId="3" fillId="2" borderId="4" xfId="0" applyFont="1" applyFill="1" applyBorder="1"/>
    <xf numFmtId="0" fontId="3" fillId="2" borderId="0" xfId="0" applyFont="1" applyFill="1" applyAlignment="1">
      <alignment horizontal="center"/>
    </xf>
    <xf numFmtId="0" fontId="3" fillId="0" borderId="15" xfId="0" applyFont="1" applyBorder="1"/>
    <xf numFmtId="0" fontId="4" fillId="2" borderId="1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2" borderId="1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3" fontId="3" fillId="2" borderId="0" xfId="0" applyNumberFormat="1" applyFont="1" applyFill="1" applyBorder="1" applyAlignment="1">
      <alignment horizontal="center" vertical="center"/>
    </xf>
    <xf numFmtId="3" fontId="10" fillId="2" borderId="0" xfId="0" applyNumberFormat="1" applyFont="1" applyFill="1" applyBorder="1" applyAlignment="1">
      <alignment horizontal="center"/>
    </xf>
    <xf numFmtId="0" fontId="11" fillId="0" borderId="1" xfId="2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4" fontId="4" fillId="2" borderId="0" xfId="0" applyNumberFormat="1" applyFont="1" applyFill="1" applyBorder="1" applyAlignment="1">
      <alignment horizontal="center" vertical="center"/>
    </xf>
    <xf numFmtId="167" fontId="3" fillId="2" borderId="0" xfId="0" applyNumberFormat="1" applyFont="1" applyFill="1" applyBorder="1" applyAlignment="1">
      <alignment horizontal="center" vertical="center"/>
    </xf>
    <xf numFmtId="4" fontId="3" fillId="2" borderId="0" xfId="0" applyNumberFormat="1" applyFont="1" applyFill="1" applyBorder="1" applyAlignment="1">
      <alignment horizontal="center" vertical="center"/>
    </xf>
    <xf numFmtId="3" fontId="10" fillId="2" borderId="0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9" fontId="4" fillId="2" borderId="0" xfId="1" applyNumberFormat="1" applyFont="1" applyFill="1" applyBorder="1" applyAlignment="1">
      <alignment vertical="center"/>
    </xf>
    <xf numFmtId="166" fontId="4" fillId="2" borderId="0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/>
    </xf>
    <xf numFmtId="0" fontId="11" fillId="0" borderId="7" xfId="2" applyFont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9" fontId="4" fillId="2" borderId="0" xfId="1" applyFont="1" applyFill="1" applyBorder="1" applyAlignment="1">
      <alignment vertical="center"/>
    </xf>
    <xf numFmtId="3" fontId="3" fillId="2" borderId="0" xfId="0" applyNumberFormat="1" applyFont="1" applyFill="1" applyBorder="1" applyAlignment="1">
      <alignment vertical="center"/>
    </xf>
    <xf numFmtId="3" fontId="4" fillId="2" borderId="0" xfId="0" applyNumberFormat="1" applyFont="1" applyFill="1" applyBorder="1" applyAlignment="1">
      <alignment vertical="center"/>
    </xf>
    <xf numFmtId="166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/>
    <xf numFmtId="0" fontId="7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3" fontId="4" fillId="0" borderId="35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3" fontId="4" fillId="0" borderId="0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4" fillId="2" borderId="17" xfId="0" applyNumberFormat="1" applyFont="1" applyFill="1" applyBorder="1" applyAlignment="1">
      <alignment horizontal="center" vertical="center"/>
    </xf>
    <xf numFmtId="0" fontId="3" fillId="2" borderId="72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 wrapText="1"/>
    </xf>
    <xf numFmtId="3" fontId="4" fillId="2" borderId="25" xfId="0" applyNumberFormat="1" applyFont="1" applyFill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10" fontId="3" fillId="0" borderId="33" xfId="0" applyNumberFormat="1" applyFont="1" applyBorder="1" applyAlignment="1">
      <alignment horizontal="center" vertical="center" wrapText="1"/>
    </xf>
    <xf numFmtId="0" fontId="3" fillId="10" borderId="35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/>
    </xf>
    <xf numFmtId="3" fontId="4" fillId="11" borderId="18" xfId="0" applyNumberFormat="1" applyFont="1" applyFill="1" applyBorder="1" applyAlignment="1">
      <alignment horizontal="center" vertical="center" wrapText="1"/>
    </xf>
    <xf numFmtId="0" fontId="3" fillId="5" borderId="67" xfId="0" applyFont="1" applyFill="1" applyBorder="1"/>
    <xf numFmtId="0" fontId="3" fillId="0" borderId="19" xfId="0" applyFont="1" applyBorder="1"/>
    <xf numFmtId="2" fontId="3" fillId="0" borderId="7" xfId="0" applyNumberFormat="1" applyFont="1" applyBorder="1"/>
    <xf numFmtId="0" fontId="3" fillId="0" borderId="43" xfId="0" applyFont="1" applyBorder="1"/>
    <xf numFmtId="0" fontId="3" fillId="0" borderId="7" xfId="0" applyFont="1" applyBorder="1"/>
    <xf numFmtId="0" fontId="3" fillId="2" borderId="20" xfId="0" applyFont="1" applyFill="1" applyBorder="1"/>
    <xf numFmtId="0" fontId="3" fillId="2" borderId="7" xfId="0" applyFont="1" applyFill="1" applyBorder="1"/>
    <xf numFmtId="0" fontId="3" fillId="2" borderId="28" xfId="0" applyFont="1" applyFill="1" applyBorder="1"/>
    <xf numFmtId="0" fontId="4" fillId="11" borderId="43" xfId="0" applyFont="1" applyFill="1" applyBorder="1" applyAlignment="1">
      <alignment horizontal="center"/>
    </xf>
    <xf numFmtId="4" fontId="3" fillId="2" borderId="43" xfId="0" applyNumberFormat="1" applyFont="1" applyFill="1" applyBorder="1" applyAlignment="1">
      <alignment horizontal="center"/>
    </xf>
    <xf numFmtId="4" fontId="3" fillId="2" borderId="19" xfId="0" applyNumberFormat="1" applyFont="1" applyFill="1" applyBorder="1" applyAlignment="1">
      <alignment horizontal="center"/>
    </xf>
    <xf numFmtId="4" fontId="3" fillId="2" borderId="7" xfId="0" applyNumberFormat="1" applyFont="1" applyFill="1" applyBorder="1" applyAlignment="1">
      <alignment horizontal="center"/>
    </xf>
    <xf numFmtId="4" fontId="3" fillId="2" borderId="8" xfId="0" applyNumberFormat="1" applyFont="1" applyFill="1" applyBorder="1" applyAlignment="1">
      <alignment horizontal="center"/>
    </xf>
    <xf numFmtId="0" fontId="3" fillId="5" borderId="26" xfId="0" applyFont="1" applyFill="1" applyBorder="1"/>
    <xf numFmtId="0" fontId="3" fillId="0" borderId="13" xfId="0" applyFont="1" applyBorder="1"/>
    <xf numFmtId="2" fontId="3" fillId="0" borderId="3" xfId="0" applyNumberFormat="1" applyFont="1" applyBorder="1"/>
    <xf numFmtId="0" fontId="3" fillId="0" borderId="9" xfId="0" applyFont="1" applyBorder="1"/>
    <xf numFmtId="4" fontId="3" fillId="2" borderId="9" xfId="0" applyNumberFormat="1" applyFont="1" applyFill="1" applyBorder="1" applyAlignment="1">
      <alignment horizontal="center"/>
    </xf>
    <xf numFmtId="4" fontId="3" fillId="2" borderId="13" xfId="0" applyNumberFormat="1" applyFont="1" applyFill="1" applyBorder="1" applyAlignment="1">
      <alignment horizontal="center"/>
    </xf>
    <xf numFmtId="4" fontId="3" fillId="2" borderId="3" xfId="0" applyNumberFormat="1" applyFont="1" applyFill="1" applyBorder="1" applyAlignment="1">
      <alignment horizontal="center"/>
    </xf>
    <xf numFmtId="4" fontId="3" fillId="2" borderId="10" xfId="0" applyNumberFormat="1" applyFont="1" applyFill="1" applyBorder="1" applyAlignment="1">
      <alignment horizontal="center"/>
    </xf>
    <xf numFmtId="0" fontId="3" fillId="5" borderId="65" xfId="0" applyFont="1" applyFill="1" applyBorder="1"/>
    <xf numFmtId="0" fontId="3" fillId="5" borderId="1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0" borderId="14" xfId="0" applyFont="1" applyBorder="1"/>
    <xf numFmtId="2" fontId="3" fillId="0" borderId="5" xfId="0" applyNumberFormat="1" applyFont="1" applyBorder="1"/>
    <xf numFmtId="0" fontId="3" fillId="0" borderId="44" xfId="0" applyFont="1" applyBorder="1"/>
    <xf numFmtId="0" fontId="3" fillId="0" borderId="5" xfId="0" applyFont="1" applyBorder="1"/>
    <xf numFmtId="0" fontId="4" fillId="11" borderId="50" xfId="0" applyFont="1" applyFill="1" applyBorder="1" applyAlignment="1">
      <alignment horizontal="center"/>
    </xf>
    <xf numFmtId="4" fontId="3" fillId="2" borderId="44" xfId="0" applyNumberFormat="1" applyFont="1" applyFill="1" applyBorder="1" applyAlignment="1">
      <alignment horizontal="center"/>
    </xf>
    <xf numFmtId="4" fontId="3" fillId="2" borderId="14" xfId="0" applyNumberFormat="1" applyFont="1" applyFill="1" applyBorder="1" applyAlignment="1">
      <alignment horizontal="center"/>
    </xf>
    <xf numFmtId="4" fontId="3" fillId="2" borderId="5" xfId="0" applyNumberFormat="1" applyFont="1" applyFill="1" applyBorder="1" applyAlignment="1">
      <alignment horizontal="center"/>
    </xf>
    <xf numFmtId="4" fontId="3" fillId="2" borderId="57" xfId="0" applyNumberFormat="1" applyFont="1" applyFill="1" applyBorder="1" applyAlignment="1">
      <alignment horizontal="center"/>
    </xf>
    <xf numFmtId="0" fontId="3" fillId="6" borderId="45" xfId="0" applyFont="1" applyFill="1" applyBorder="1"/>
    <xf numFmtId="0" fontId="3" fillId="6" borderId="12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9" xfId="0" applyFont="1" applyFill="1" applyBorder="1" applyAlignment="1">
      <alignment horizontal="center"/>
    </xf>
    <xf numFmtId="0" fontId="3" fillId="0" borderId="12" xfId="0" applyFont="1" applyBorder="1"/>
    <xf numFmtId="2" fontId="3" fillId="0" borderId="1" xfId="0" applyNumberFormat="1" applyFont="1" applyBorder="1"/>
    <xf numFmtId="0" fontId="3" fillId="0" borderId="2" xfId="0" applyFont="1" applyBorder="1"/>
    <xf numFmtId="0" fontId="3" fillId="0" borderId="1" xfId="0" applyFont="1" applyBorder="1"/>
    <xf numFmtId="0" fontId="4" fillId="11" borderId="2" xfId="0" applyFont="1" applyFill="1" applyBorder="1" applyAlignment="1">
      <alignment horizontal="center"/>
    </xf>
    <xf numFmtId="4" fontId="3" fillId="2" borderId="2" xfId="0" applyNumberFormat="1" applyFont="1" applyFill="1" applyBorder="1" applyAlignment="1">
      <alignment horizontal="center"/>
    </xf>
    <xf numFmtId="4" fontId="3" fillId="2" borderId="12" xfId="0" applyNumberFormat="1" applyFont="1" applyFill="1" applyBorder="1" applyAlignment="1">
      <alignment horizontal="center"/>
    </xf>
    <xf numFmtId="4" fontId="3" fillId="2" borderId="1" xfId="0" applyNumberFormat="1" applyFont="1" applyFill="1" applyBorder="1" applyAlignment="1">
      <alignment horizontal="center"/>
    </xf>
    <xf numFmtId="4" fontId="3" fillId="2" borderId="47" xfId="0" applyNumberFormat="1" applyFont="1" applyFill="1" applyBorder="1" applyAlignment="1">
      <alignment horizontal="center"/>
    </xf>
    <xf numFmtId="0" fontId="3" fillId="6" borderId="26" xfId="0" applyFont="1" applyFill="1" applyBorder="1"/>
    <xf numFmtId="0" fontId="3" fillId="6" borderId="65" xfId="0" applyFont="1" applyFill="1" applyBorder="1"/>
    <xf numFmtId="0" fontId="3" fillId="6" borderId="1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7" borderId="67" xfId="0" applyFont="1" applyFill="1" applyBorder="1"/>
    <xf numFmtId="0" fontId="3" fillId="7" borderId="19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3" fillId="7" borderId="28" xfId="0" applyFont="1" applyFill="1" applyBorder="1" applyAlignment="1">
      <alignment horizontal="center"/>
    </xf>
    <xf numFmtId="0" fontId="3" fillId="7" borderId="65" xfId="0" applyFont="1" applyFill="1" applyBorder="1"/>
    <xf numFmtId="0" fontId="3" fillId="7" borderId="14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4" fontId="3" fillId="2" borderId="24" xfId="0" applyNumberFormat="1" applyFont="1" applyFill="1" applyBorder="1" applyAlignment="1">
      <alignment horizontal="center"/>
    </xf>
    <xf numFmtId="4" fontId="3" fillId="2" borderId="30" xfId="0" applyNumberFormat="1" applyFont="1" applyFill="1" applyBorder="1" applyAlignment="1">
      <alignment horizontal="center"/>
    </xf>
    <xf numFmtId="4" fontId="3" fillId="2" borderId="11" xfId="0" applyNumberFormat="1" applyFont="1" applyFill="1" applyBorder="1" applyAlignment="1">
      <alignment horizontal="center"/>
    </xf>
    <xf numFmtId="4" fontId="3" fillId="2" borderId="23" xfId="0" applyNumberFormat="1" applyFont="1" applyFill="1" applyBorder="1" applyAlignment="1">
      <alignment horizontal="center"/>
    </xf>
    <xf numFmtId="1" fontId="4" fillId="2" borderId="48" xfId="0" applyNumberFormat="1" applyFont="1" applyFill="1" applyBorder="1" applyAlignment="1">
      <alignment horizontal="center"/>
    </xf>
    <xf numFmtId="1" fontId="4" fillId="2" borderId="59" xfId="0" applyNumberFormat="1" applyFont="1" applyFill="1" applyBorder="1" applyAlignment="1">
      <alignment horizontal="center"/>
    </xf>
    <xf numFmtId="1" fontId="4" fillId="2" borderId="64" xfId="0" applyNumberFormat="1" applyFont="1" applyFill="1" applyBorder="1" applyAlignment="1">
      <alignment horizontal="center"/>
    </xf>
    <xf numFmtId="3" fontId="4" fillId="0" borderId="48" xfId="0" applyNumberFormat="1" applyFont="1" applyBorder="1" applyAlignment="1">
      <alignment horizontal="center"/>
    </xf>
    <xf numFmtId="3" fontId="4" fillId="0" borderId="59" xfId="0" applyNumberFormat="1" applyFont="1" applyBorder="1" applyAlignment="1">
      <alignment horizontal="center"/>
    </xf>
    <xf numFmtId="3" fontId="4" fillId="0" borderId="60" xfId="0" applyNumberFormat="1" applyFont="1" applyBorder="1" applyAlignment="1">
      <alignment horizontal="center"/>
    </xf>
    <xf numFmtId="2" fontId="3" fillId="0" borderId="0" xfId="0" applyNumberFormat="1" applyFont="1" applyBorder="1"/>
    <xf numFmtId="4" fontId="3" fillId="2" borderId="18" xfId="0" applyNumberFormat="1" applyFont="1" applyFill="1" applyBorder="1" applyAlignment="1">
      <alignment horizontal="center"/>
    </xf>
    <xf numFmtId="4" fontId="3" fillId="2" borderId="32" xfId="0" applyNumberFormat="1" applyFont="1" applyFill="1" applyBorder="1" applyAlignment="1">
      <alignment horizontal="center"/>
    </xf>
    <xf numFmtId="4" fontId="3" fillId="2" borderId="33" xfId="0" applyNumberFormat="1" applyFont="1" applyFill="1" applyBorder="1" applyAlignment="1">
      <alignment horizontal="center"/>
    </xf>
    <xf numFmtId="4" fontId="3" fillId="2" borderId="34" xfId="0" applyNumberFormat="1" applyFont="1" applyFill="1" applyBorder="1" applyAlignment="1">
      <alignment horizontal="center"/>
    </xf>
    <xf numFmtId="4" fontId="3" fillId="2" borderId="36" xfId="0" applyNumberFormat="1" applyFont="1" applyFill="1" applyBorder="1" applyAlignment="1">
      <alignment horizontal="center"/>
    </xf>
    <xf numFmtId="2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0" fontId="3" fillId="8" borderId="52" xfId="0" applyFont="1" applyFill="1" applyBorder="1"/>
    <xf numFmtId="0" fontId="3" fillId="8" borderId="62" xfId="0" applyFont="1" applyFill="1" applyBorder="1" applyAlignment="1">
      <alignment horizontal="center"/>
    </xf>
    <xf numFmtId="0" fontId="3" fillId="8" borderId="66" xfId="0" applyFont="1" applyFill="1" applyBorder="1" applyAlignment="1">
      <alignment horizontal="center"/>
    </xf>
    <xf numFmtId="0" fontId="3" fillId="8" borderId="68" xfId="0" applyFont="1" applyFill="1" applyBorder="1" applyAlignment="1">
      <alignment horizontal="center"/>
    </xf>
    <xf numFmtId="0" fontId="4" fillId="11" borderId="42" xfId="0" applyFont="1" applyFill="1" applyBorder="1" applyAlignment="1">
      <alignment horizontal="center"/>
    </xf>
    <xf numFmtId="4" fontId="3" fillId="2" borderId="66" xfId="0" applyNumberFormat="1" applyFont="1" applyFill="1" applyBorder="1" applyAlignment="1">
      <alignment horizontal="center"/>
    </xf>
    <xf numFmtId="0" fontId="3" fillId="8" borderId="45" xfId="0" applyFont="1" applyFill="1" applyBorder="1"/>
    <xf numFmtId="0" fontId="3" fillId="8" borderId="12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8" borderId="29" xfId="0" applyFont="1" applyFill="1" applyBorder="1" applyAlignment="1">
      <alignment horizontal="center"/>
    </xf>
    <xf numFmtId="0" fontId="3" fillId="8" borderId="26" xfId="0" applyFont="1" applyFill="1" applyBorder="1"/>
    <xf numFmtId="0" fontId="3" fillId="8" borderId="65" xfId="0" applyFont="1" applyFill="1" applyBorder="1"/>
    <xf numFmtId="0" fontId="3" fillId="8" borderId="14" xfId="0" applyFont="1" applyFill="1" applyBorder="1" applyAlignment="1">
      <alignment horizontal="center"/>
    </xf>
    <xf numFmtId="0" fontId="9" fillId="8" borderId="5" xfId="0" applyFont="1" applyFill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4" fontId="3" fillId="2" borderId="0" xfId="0" applyNumberFormat="1" applyFont="1" applyFill="1"/>
    <xf numFmtId="4" fontId="3" fillId="2" borderId="3" xfId="0" applyNumberFormat="1" applyFont="1" applyFill="1" applyBorder="1"/>
    <xf numFmtId="3" fontId="4" fillId="0" borderId="3" xfId="0" applyNumberFormat="1" applyFont="1" applyBorder="1" applyAlignment="1">
      <alignment horizontal="center"/>
    </xf>
    <xf numFmtId="3" fontId="4" fillId="0" borderId="0" xfId="0" applyNumberFormat="1" applyFont="1" applyBorder="1" applyAlignment="1">
      <alignment horizontal="center"/>
    </xf>
    <xf numFmtId="0" fontId="3" fillId="5" borderId="45" xfId="0" applyFont="1" applyFill="1" applyBorder="1"/>
    <xf numFmtId="0" fontId="3" fillId="5" borderId="1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11" borderId="46" xfId="0" applyFont="1" applyFill="1" applyBorder="1" applyAlignment="1">
      <alignment horizontal="center"/>
    </xf>
    <xf numFmtId="0" fontId="4" fillId="11" borderId="37" xfId="0" applyFont="1" applyFill="1" applyBorder="1" applyAlignment="1">
      <alignment horizontal="center"/>
    </xf>
    <xf numFmtId="0" fontId="4" fillId="11" borderId="9" xfId="0" applyFont="1" applyFill="1" applyBorder="1" applyAlignment="1">
      <alignment horizontal="center"/>
    </xf>
    <xf numFmtId="0" fontId="4" fillId="11" borderId="44" xfId="0" applyFont="1" applyFill="1" applyBorder="1" applyAlignment="1">
      <alignment horizontal="center"/>
    </xf>
    <xf numFmtId="1" fontId="4" fillId="2" borderId="60" xfId="0" applyNumberFormat="1" applyFont="1" applyFill="1" applyBorder="1" applyAlignment="1">
      <alignment horizontal="center"/>
    </xf>
    <xf numFmtId="0" fontId="4" fillId="0" borderId="32" xfId="0" applyFont="1" applyBorder="1"/>
    <xf numFmtId="4" fontId="3" fillId="2" borderId="48" xfId="0" applyNumberFormat="1" applyFont="1" applyFill="1" applyBorder="1" applyAlignment="1">
      <alignment horizontal="center"/>
    </xf>
    <xf numFmtId="4" fontId="3" fillId="2" borderId="59" xfId="0" applyNumberFormat="1" applyFont="1" applyFill="1" applyBorder="1" applyAlignment="1">
      <alignment horizontal="center"/>
    </xf>
    <xf numFmtId="4" fontId="3" fillId="2" borderId="64" xfId="0" applyNumberFormat="1" applyFont="1" applyFill="1" applyBorder="1" applyAlignment="1">
      <alignment horizontal="center"/>
    </xf>
    <xf numFmtId="4" fontId="3" fillId="2" borderId="49" xfId="0" applyNumberFormat="1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0" borderId="32" xfId="0" applyFont="1" applyBorder="1"/>
    <xf numFmtId="4" fontId="3" fillId="2" borderId="70" xfId="0" applyNumberFormat="1" applyFont="1" applyFill="1" applyBorder="1" applyAlignment="1">
      <alignment horizontal="center"/>
    </xf>
    <xf numFmtId="0" fontId="4" fillId="0" borderId="0" xfId="0" applyFont="1" applyAlignment="1"/>
    <xf numFmtId="4" fontId="4" fillId="10" borderId="11" xfId="0" applyNumberFormat="1" applyFont="1" applyFill="1" applyBorder="1" applyAlignment="1">
      <alignment horizontal="right" wrapText="1"/>
    </xf>
    <xf numFmtId="4" fontId="3" fillId="0" borderId="3" xfId="0" applyNumberFormat="1" applyFont="1" applyBorder="1" applyAlignment="1">
      <alignment vertical="center"/>
    </xf>
    <xf numFmtId="4" fontId="3" fillId="0" borderId="3" xfId="0" applyNumberFormat="1" applyFont="1" applyBorder="1" applyAlignment="1">
      <alignment horizontal="center" vertical="center"/>
    </xf>
    <xf numFmtId="0" fontId="13" fillId="8" borderId="5" xfId="0" applyFont="1" applyFill="1" applyBorder="1" applyAlignment="1">
      <alignment horizontal="center"/>
    </xf>
    <xf numFmtId="0" fontId="13" fillId="8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3" fontId="10" fillId="2" borderId="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3" xfId="0" applyNumberFormat="1" applyFont="1" applyBorder="1"/>
    <xf numFmtId="2" fontId="3" fillId="0" borderId="28" xfId="0" applyNumberFormat="1" applyFont="1" applyBorder="1"/>
    <xf numFmtId="2" fontId="3" fillId="0" borderId="68" xfId="0" applyNumberFormat="1" applyFont="1" applyBorder="1"/>
    <xf numFmtId="168" fontId="3" fillId="0" borderId="0" xfId="0" applyNumberFormat="1" applyFont="1"/>
    <xf numFmtId="2" fontId="3" fillId="12" borderId="17" xfId="0" applyNumberFormat="1" applyFont="1" applyFill="1" applyBorder="1" applyAlignment="1">
      <alignment horizontal="center" vertical="center"/>
    </xf>
    <xf numFmtId="2" fontId="3" fillId="12" borderId="68" xfId="0" applyNumberFormat="1" applyFont="1" applyFill="1" applyBorder="1"/>
    <xf numFmtId="2" fontId="3" fillId="12" borderId="15" xfId="0" applyNumberFormat="1" applyFont="1" applyFill="1" applyBorder="1" applyAlignment="1">
      <alignment horizontal="center"/>
    </xf>
    <xf numFmtId="0" fontId="3" fillId="5" borderId="15" xfId="0" applyFont="1" applyFill="1" applyBorder="1"/>
    <xf numFmtId="0" fontId="3" fillId="5" borderId="17" xfId="0" applyFont="1" applyFill="1" applyBorder="1"/>
    <xf numFmtId="2" fontId="3" fillId="12" borderId="64" xfId="0" applyNumberFormat="1" applyFont="1" applyFill="1" applyBorder="1"/>
    <xf numFmtId="0" fontId="3" fillId="6" borderId="15" xfId="0" applyFont="1" applyFill="1" applyBorder="1"/>
    <xf numFmtId="0" fontId="3" fillId="6" borderId="17" xfId="0" applyFont="1" applyFill="1" applyBorder="1"/>
    <xf numFmtId="2" fontId="3" fillId="0" borderId="64" xfId="0" applyNumberFormat="1" applyFont="1" applyBorder="1"/>
    <xf numFmtId="0" fontId="3" fillId="7" borderId="45" xfId="0" applyFont="1" applyFill="1" applyBorder="1"/>
    <xf numFmtId="0" fontId="3" fillId="7" borderId="12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7" borderId="29" xfId="0" applyFont="1" applyFill="1" applyBorder="1" applyAlignment="1">
      <alignment horizontal="center"/>
    </xf>
    <xf numFmtId="0" fontId="3" fillId="7" borderId="12" xfId="0" applyFont="1" applyFill="1" applyBorder="1"/>
    <xf numFmtId="0" fontId="3" fillId="7" borderId="1" xfId="0" applyFont="1" applyFill="1" applyBorder="1"/>
    <xf numFmtId="0" fontId="3" fillId="7" borderId="15" xfId="0" applyFont="1" applyFill="1" applyBorder="1"/>
    <xf numFmtId="2" fontId="3" fillId="12" borderId="29" xfId="0" applyNumberFormat="1" applyFont="1" applyFill="1" applyBorder="1"/>
    <xf numFmtId="2" fontId="3" fillId="12" borderId="15" xfId="0" applyNumberFormat="1" applyFont="1" applyFill="1" applyBorder="1" applyAlignment="1">
      <alignment horizontal="center" vertical="center"/>
    </xf>
    <xf numFmtId="0" fontId="3" fillId="7" borderId="17" xfId="0" applyFont="1" applyFill="1" applyBorder="1"/>
    <xf numFmtId="0" fontId="3" fillId="8" borderId="74" xfId="0" applyFont="1" applyFill="1" applyBorder="1"/>
    <xf numFmtId="0" fontId="3" fillId="8" borderId="32" xfId="0" applyFont="1" applyFill="1" applyBorder="1" applyAlignment="1">
      <alignment horizontal="center"/>
    </xf>
    <xf numFmtId="0" fontId="3" fillId="8" borderId="33" xfId="0" applyFont="1" applyFill="1" applyBorder="1" applyAlignment="1">
      <alignment horizontal="center"/>
    </xf>
    <xf numFmtId="0" fontId="3" fillId="8" borderId="34" xfId="0" applyFont="1" applyFill="1" applyBorder="1" applyAlignment="1">
      <alignment horizontal="center"/>
    </xf>
    <xf numFmtId="0" fontId="3" fillId="8" borderId="32" xfId="0" applyFont="1" applyFill="1" applyBorder="1"/>
    <xf numFmtId="0" fontId="3" fillId="8" borderId="33" xfId="0" applyFont="1" applyFill="1" applyBorder="1"/>
    <xf numFmtId="0" fontId="3" fillId="8" borderId="35" xfId="0" applyFont="1" applyFill="1" applyBorder="1"/>
    <xf numFmtId="2" fontId="3" fillId="0" borderId="33" xfId="0" applyNumberFormat="1" applyFont="1" applyBorder="1"/>
    <xf numFmtId="2" fontId="3" fillId="12" borderId="34" xfId="0" applyNumberFormat="1" applyFont="1" applyFill="1" applyBorder="1"/>
    <xf numFmtId="2" fontId="3" fillId="12" borderId="35" xfId="0" applyNumberFormat="1" applyFont="1" applyFill="1" applyBorder="1" applyAlignment="1">
      <alignment horizontal="center"/>
    </xf>
    <xf numFmtId="0" fontId="3" fillId="0" borderId="33" xfId="0" applyFont="1" applyFill="1" applyBorder="1"/>
    <xf numFmtId="0" fontId="3" fillId="2" borderId="76" xfId="0" applyFont="1" applyFill="1" applyBorder="1"/>
    <xf numFmtId="0" fontId="3" fillId="2" borderId="32" xfId="0" applyFont="1" applyFill="1" applyBorder="1"/>
    <xf numFmtId="0" fontId="3" fillId="2" borderId="36" xfId="0" applyFont="1" applyFill="1" applyBorder="1"/>
    <xf numFmtId="0" fontId="3" fillId="2" borderId="53" xfId="0" applyFont="1" applyFill="1" applyBorder="1"/>
    <xf numFmtId="0" fontId="4" fillId="11" borderId="18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10" fontId="4" fillId="0" borderId="39" xfId="0" applyNumberFormat="1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57" xfId="0" applyFont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/>
    </xf>
    <xf numFmtId="0" fontId="3" fillId="8" borderId="17" xfId="0" applyFont="1" applyFill="1" applyBorder="1" applyAlignment="1">
      <alignment horizontal="center"/>
    </xf>
    <xf numFmtId="4" fontId="3" fillId="2" borderId="49" xfId="0" applyNumberFormat="1" applyFont="1" applyFill="1" applyBorder="1"/>
    <xf numFmtId="4" fontId="3" fillId="2" borderId="45" xfId="0" applyNumberFormat="1" applyFont="1" applyFill="1" applyBorder="1" applyAlignment="1">
      <alignment horizontal="center"/>
    </xf>
    <xf numFmtId="4" fontId="3" fillId="2" borderId="26" xfId="0" applyNumberFormat="1" applyFont="1" applyFill="1" applyBorder="1" applyAlignment="1">
      <alignment horizontal="center"/>
    </xf>
    <xf numFmtId="4" fontId="3" fillId="2" borderId="65" xfId="0" applyNumberFormat="1" applyFont="1" applyFill="1" applyBorder="1" applyAlignment="1">
      <alignment horizontal="center"/>
    </xf>
    <xf numFmtId="4" fontId="3" fillId="2" borderId="28" xfId="0" applyNumberFormat="1" applyFont="1" applyFill="1" applyBorder="1" applyAlignment="1">
      <alignment horizontal="center"/>
    </xf>
    <xf numFmtId="0" fontId="3" fillId="2" borderId="57" xfId="0" applyFont="1" applyFill="1" applyBorder="1" applyAlignment="1">
      <alignment horizontal="center" vertical="center" wrapText="1"/>
    </xf>
    <xf numFmtId="0" fontId="4" fillId="11" borderId="27" xfId="0" applyFont="1" applyFill="1" applyBorder="1" applyAlignment="1">
      <alignment horizontal="center"/>
    </xf>
    <xf numFmtId="0" fontId="4" fillId="11" borderId="77" xfId="0" applyFont="1" applyFill="1" applyBorder="1" applyAlignment="1">
      <alignment horizontal="center"/>
    </xf>
    <xf numFmtId="0" fontId="4" fillId="11" borderId="75" xfId="0" applyFont="1" applyFill="1" applyBorder="1" applyAlignment="1">
      <alignment horizontal="center"/>
    </xf>
    <xf numFmtId="0" fontId="3" fillId="8" borderId="35" xfId="0" applyFont="1" applyFill="1" applyBorder="1" applyAlignment="1">
      <alignment horizontal="center"/>
    </xf>
    <xf numFmtId="4" fontId="3" fillId="2" borderId="29" xfId="0" applyNumberFormat="1" applyFont="1" applyFill="1" applyBorder="1" applyAlignment="1">
      <alignment horizontal="center"/>
    </xf>
    <xf numFmtId="4" fontId="3" fillId="2" borderId="6" xfId="0" applyNumberFormat="1" applyFont="1" applyFill="1" applyBorder="1" applyAlignment="1">
      <alignment horizontal="center"/>
    </xf>
    <xf numFmtId="4" fontId="3" fillId="2" borderId="25" xfId="0" applyNumberFormat="1" applyFont="1" applyFill="1" applyBorder="1" applyAlignment="1">
      <alignment horizontal="center"/>
    </xf>
    <xf numFmtId="4" fontId="3" fillId="2" borderId="4" xfId="0" applyNumberFormat="1" applyFont="1" applyFill="1" applyBorder="1" applyAlignment="1">
      <alignment horizontal="center"/>
    </xf>
    <xf numFmtId="3" fontId="4" fillId="2" borderId="18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/>
    </xf>
    <xf numFmtId="4" fontId="4" fillId="2" borderId="9" xfId="0" applyNumberFormat="1" applyFont="1" applyFill="1" applyBorder="1" applyAlignment="1">
      <alignment horizontal="center"/>
    </xf>
    <xf numFmtId="4" fontId="4" fillId="2" borderId="24" xfId="0" applyNumberFormat="1" applyFont="1" applyFill="1" applyBorder="1" applyAlignment="1">
      <alignment horizontal="center"/>
    </xf>
    <xf numFmtId="4" fontId="4" fillId="2" borderId="44" xfId="0" applyNumberFormat="1" applyFont="1" applyFill="1" applyBorder="1" applyAlignment="1">
      <alignment horizontal="center"/>
    </xf>
    <xf numFmtId="4" fontId="4" fillId="2" borderId="18" xfId="0" applyNumberFormat="1" applyFont="1" applyFill="1" applyBorder="1" applyAlignment="1">
      <alignment horizontal="center"/>
    </xf>
    <xf numFmtId="4" fontId="4" fillId="2" borderId="43" xfId="0" applyNumberFormat="1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 vertical="center"/>
    </xf>
    <xf numFmtId="3" fontId="4" fillId="2" borderId="42" xfId="0" applyNumberFormat="1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 wrapText="1"/>
    </xf>
    <xf numFmtId="3" fontId="3" fillId="2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3" fillId="0" borderId="1" xfId="0" applyNumberFormat="1" applyFont="1" applyBorder="1"/>
    <xf numFmtId="164" fontId="3" fillId="0" borderId="5" xfId="0" applyNumberFormat="1" applyFont="1" applyBorder="1"/>
    <xf numFmtId="164" fontId="3" fillId="0" borderId="7" xfId="0" applyNumberFormat="1" applyFont="1" applyBorder="1"/>
    <xf numFmtId="164" fontId="3" fillId="0" borderId="33" xfId="0" applyNumberFormat="1" applyFont="1" applyBorder="1"/>
    <xf numFmtId="0" fontId="9" fillId="0" borderId="0" xfId="0" applyFont="1"/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164" fontId="13" fillId="0" borderId="3" xfId="0" applyNumberFormat="1" applyFont="1" applyBorder="1"/>
    <xf numFmtId="0" fontId="13" fillId="0" borderId="3" xfId="0" applyFont="1" applyBorder="1" applyAlignment="1">
      <alignment horizontal="center" vertical="center"/>
    </xf>
    <xf numFmtId="164" fontId="13" fillId="0" borderId="3" xfId="0" applyNumberFormat="1" applyFont="1" applyBorder="1" applyAlignment="1">
      <alignment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/>
    </xf>
    <xf numFmtId="16" fontId="13" fillId="0" borderId="7" xfId="0" applyNumberFormat="1" applyFont="1" applyBorder="1" applyAlignment="1">
      <alignment horizontal="center"/>
    </xf>
    <xf numFmtId="164" fontId="13" fillId="0" borderId="7" xfId="0" applyNumberFormat="1" applyFont="1" applyBorder="1"/>
    <xf numFmtId="0" fontId="20" fillId="0" borderId="0" xfId="0" applyFont="1"/>
    <xf numFmtId="0" fontId="13" fillId="0" borderId="0" xfId="0" applyFont="1"/>
    <xf numFmtId="0" fontId="22" fillId="0" borderId="0" xfId="0" applyFont="1"/>
    <xf numFmtId="0" fontId="21" fillId="0" borderId="0" xfId="0" applyFont="1"/>
    <xf numFmtId="0" fontId="24" fillId="0" borderId="0" xfId="3" applyFont="1"/>
    <xf numFmtId="0" fontId="20" fillId="0" borderId="33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/>
    </xf>
    <xf numFmtId="4" fontId="25" fillId="0" borderId="43" xfId="0" applyNumberFormat="1" applyFont="1" applyBorder="1"/>
    <xf numFmtId="4" fontId="25" fillId="0" borderId="9" xfId="0" applyNumberFormat="1" applyFont="1" applyBorder="1"/>
    <xf numFmtId="4" fontId="25" fillId="0" borderId="9" xfId="0" applyNumberFormat="1" applyFont="1" applyBorder="1" applyAlignment="1">
      <alignment vertical="center"/>
    </xf>
    <xf numFmtId="4" fontId="23" fillId="0" borderId="9" xfId="0" applyNumberFormat="1" applyFont="1" applyBorder="1" applyAlignment="1">
      <alignment vertical="center"/>
    </xf>
    <xf numFmtId="4" fontId="23" fillId="0" borderId="9" xfId="0" applyNumberFormat="1" applyFont="1" applyBorder="1"/>
    <xf numFmtId="4" fontId="25" fillId="0" borderId="44" xfId="0" applyNumberFormat="1" applyFont="1" applyBorder="1" applyAlignment="1">
      <alignment vertical="center"/>
    </xf>
    <xf numFmtId="0" fontId="20" fillId="0" borderId="3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3" fillId="12" borderId="28" xfId="0" applyNumberFormat="1" applyFont="1" applyFill="1" applyBorder="1"/>
    <xf numFmtId="2" fontId="3" fillId="12" borderId="20" xfId="0" applyNumberFormat="1" applyFont="1" applyFill="1" applyBorder="1" applyAlignment="1">
      <alignment horizontal="center" vertical="center"/>
    </xf>
    <xf numFmtId="2" fontId="3" fillId="12" borderId="17" xfId="0" applyNumberFormat="1" applyFont="1" applyFill="1" applyBorder="1" applyAlignment="1">
      <alignment horizontal="center"/>
    </xf>
    <xf numFmtId="0" fontId="10" fillId="5" borderId="26" xfId="0" applyFont="1" applyFill="1" applyBorder="1"/>
    <xf numFmtId="0" fontId="10" fillId="6" borderId="26" xfId="0" applyFont="1" applyFill="1" applyBorder="1"/>
    <xf numFmtId="0" fontId="10" fillId="7" borderId="65" xfId="0" applyFont="1" applyFill="1" applyBorder="1"/>
    <xf numFmtId="0" fontId="10" fillId="8" borderId="26" xfId="0" applyFont="1" applyFill="1" applyBorder="1"/>
    <xf numFmtId="0" fontId="3" fillId="0" borderId="21" xfId="0" applyFont="1" applyBorder="1"/>
    <xf numFmtId="0" fontId="3" fillId="0" borderId="71" xfId="0" applyFont="1" applyBorder="1"/>
    <xf numFmtId="0" fontId="3" fillId="0" borderId="22" xfId="0" applyFont="1" applyBorder="1"/>
    <xf numFmtId="0" fontId="3" fillId="8" borderId="34" xfId="0" applyFont="1" applyFill="1" applyBorder="1"/>
    <xf numFmtId="0" fontId="3" fillId="0" borderId="71" xfId="0" applyFont="1" applyFill="1" applyBorder="1"/>
    <xf numFmtId="0" fontId="3" fillId="0" borderId="22" xfId="0" applyFont="1" applyFill="1" applyBorder="1"/>
    <xf numFmtId="2" fontId="10" fillId="2" borderId="16" xfId="0" applyNumberFormat="1" applyFont="1" applyFill="1" applyBorder="1" applyAlignment="1">
      <alignment horizontal="center" vertical="center"/>
    </xf>
    <xf numFmtId="2" fontId="10" fillId="2" borderId="17" xfId="0" applyNumberFormat="1" applyFont="1" applyFill="1" applyBorder="1" applyAlignment="1">
      <alignment horizontal="center" vertical="center"/>
    </xf>
    <xf numFmtId="2" fontId="10" fillId="2" borderId="16" xfId="0" applyNumberFormat="1" applyFont="1" applyFill="1" applyBorder="1" applyAlignment="1">
      <alignment horizontal="center"/>
    </xf>
    <xf numFmtId="0" fontId="3" fillId="0" borderId="21" xfId="0" applyFont="1" applyFill="1" applyBorder="1"/>
    <xf numFmtId="0" fontId="3" fillId="0" borderId="40" xfId="0" applyFont="1" applyBorder="1"/>
    <xf numFmtId="0" fontId="3" fillId="0" borderId="69" xfId="0" applyFont="1" applyFill="1" applyBorder="1"/>
    <xf numFmtId="0" fontId="3" fillId="2" borderId="66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/>
    </xf>
    <xf numFmtId="0" fontId="3" fillId="2" borderId="61" xfId="0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4" fontId="4" fillId="13" borderId="11" xfId="0" applyNumberFormat="1" applyFont="1" applyFill="1" applyBorder="1" applyAlignment="1">
      <alignment horizontal="right" wrapText="1"/>
    </xf>
    <xf numFmtId="0" fontId="3" fillId="0" borderId="47" xfId="0" applyFont="1" applyFill="1" applyBorder="1"/>
    <xf numFmtId="0" fontId="3" fillId="0" borderId="10" xfId="0" applyFont="1" applyFill="1" applyBorder="1"/>
    <xf numFmtId="0" fontId="3" fillId="0" borderId="57" xfId="0" applyFont="1" applyFill="1" applyBorder="1"/>
    <xf numFmtId="0" fontId="3" fillId="2" borderId="0" xfId="0" applyFont="1" applyFill="1" applyBorder="1" applyAlignment="1">
      <alignment horizontal="center"/>
    </xf>
    <xf numFmtId="0" fontId="16" fillId="0" borderId="0" xfId="3"/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/>
    </xf>
    <xf numFmtId="2" fontId="13" fillId="0" borderId="7" xfId="0" applyNumberFormat="1" applyFont="1" applyBorder="1"/>
    <xf numFmtId="2" fontId="13" fillId="0" borderId="3" xfId="0" applyNumberFormat="1" applyFont="1" applyBorder="1"/>
    <xf numFmtId="2" fontId="13" fillId="0" borderId="3" xfId="0" applyNumberFormat="1" applyFont="1" applyBorder="1" applyAlignment="1">
      <alignment vertical="center"/>
    </xf>
    <xf numFmtId="0" fontId="5" fillId="0" borderId="0" xfId="0" applyFont="1"/>
    <xf numFmtId="0" fontId="5" fillId="0" borderId="0" xfId="0" applyFont="1" applyBorder="1"/>
    <xf numFmtId="3" fontId="6" fillId="0" borderId="0" xfId="0" applyNumberFormat="1" applyFont="1" applyBorder="1" applyAlignment="1">
      <alignment horizontal="center"/>
    </xf>
    <xf numFmtId="3" fontId="6" fillId="2" borderId="0" xfId="0" applyNumberFormat="1" applyFont="1" applyFill="1" applyBorder="1" applyAlignment="1">
      <alignment horizontal="center"/>
    </xf>
    <xf numFmtId="0" fontId="3" fillId="0" borderId="45" xfId="0" applyFont="1" applyBorder="1"/>
    <xf numFmtId="0" fontId="3" fillId="0" borderId="26" xfId="0" applyFont="1" applyBorder="1"/>
    <xf numFmtId="0" fontId="3" fillId="0" borderId="65" xfId="0" applyFont="1" applyBorder="1"/>
    <xf numFmtId="0" fontId="3" fillId="0" borderId="74" xfId="0" applyFont="1" applyFill="1" applyBorder="1"/>
    <xf numFmtId="0" fontId="3" fillId="0" borderId="45" xfId="0" applyFont="1" applyFill="1" applyBorder="1"/>
    <xf numFmtId="0" fontId="3" fillId="0" borderId="26" xfId="0" applyFont="1" applyFill="1" applyBorder="1"/>
    <xf numFmtId="0" fontId="3" fillId="0" borderId="65" xfId="0" applyFont="1" applyFill="1" applyBorder="1"/>
    <xf numFmtId="4" fontId="3" fillId="2" borderId="74" xfId="0" applyNumberFormat="1" applyFont="1" applyFill="1" applyBorder="1" applyAlignment="1">
      <alignment horizontal="center"/>
    </xf>
    <xf numFmtId="4" fontId="4" fillId="2" borderId="73" xfId="0" applyNumberFormat="1" applyFont="1" applyFill="1" applyBorder="1"/>
    <xf numFmtId="4" fontId="3" fillId="2" borderId="67" xfId="0" applyNumberFormat="1" applyFont="1" applyFill="1" applyBorder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/>
    </xf>
    <xf numFmtId="1" fontId="3" fillId="0" borderId="12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0" fontId="3" fillId="0" borderId="63" xfId="0" applyFont="1" applyBorder="1" applyAlignment="1">
      <alignment horizontal="center" vertical="center" wrapText="1"/>
    </xf>
    <xf numFmtId="0" fontId="3" fillId="0" borderId="36" xfId="0" applyFont="1" applyFill="1" applyBorder="1"/>
    <xf numFmtId="0" fontId="3" fillId="0" borderId="18" xfId="0" applyFont="1" applyBorder="1"/>
    <xf numFmtId="4" fontId="4" fillId="2" borderId="74" xfId="0" applyNumberFormat="1" applyFont="1" applyFill="1" applyBorder="1" applyAlignment="1">
      <alignment horizontal="center"/>
    </xf>
    <xf numFmtId="4" fontId="3" fillId="2" borderId="35" xfId="0" applyNumberFormat="1" applyFont="1" applyFill="1" applyBorder="1"/>
    <xf numFmtId="4" fontId="4" fillId="2" borderId="45" xfId="0" applyNumberFormat="1" applyFont="1" applyFill="1" applyBorder="1" applyAlignment="1">
      <alignment horizontal="center"/>
    </xf>
    <xf numFmtId="4" fontId="4" fillId="2" borderId="26" xfId="0" applyNumberFormat="1" applyFont="1" applyFill="1" applyBorder="1" applyAlignment="1">
      <alignment horizontal="center"/>
    </xf>
    <xf numFmtId="4" fontId="4" fillId="2" borderId="65" xfId="0" applyNumberFormat="1" applyFont="1" applyFill="1" applyBorder="1" applyAlignment="1">
      <alignment horizontal="center"/>
    </xf>
    <xf numFmtId="0" fontId="4" fillId="0" borderId="42" xfId="0" applyFont="1" applyFill="1" applyBorder="1" applyAlignment="1">
      <alignment horizontal="center" vertical="center" wrapText="1"/>
    </xf>
    <xf numFmtId="4" fontId="3" fillId="3" borderId="3" xfId="0" applyNumberFormat="1" applyFont="1" applyFill="1" applyBorder="1" applyAlignment="1">
      <alignment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23" xfId="0" applyFont="1" applyBorder="1"/>
    <xf numFmtId="0" fontId="4" fillId="2" borderId="0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/>
    </xf>
    <xf numFmtId="1" fontId="3" fillId="2" borderId="7" xfId="0" applyNumberFormat="1" applyFont="1" applyFill="1" applyBorder="1" applyAlignment="1">
      <alignment horizontal="center" vertical="center"/>
    </xf>
    <xf numFmtId="0" fontId="3" fillId="0" borderId="58" xfId="0" applyFont="1" applyBorder="1"/>
    <xf numFmtId="0" fontId="3" fillId="0" borderId="10" xfId="0" applyFont="1" applyBorder="1"/>
    <xf numFmtId="0" fontId="3" fillId="8" borderId="15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4" fillId="11" borderId="67" xfId="0" applyFont="1" applyFill="1" applyBorder="1" applyAlignment="1">
      <alignment horizontal="center"/>
    </xf>
    <xf numFmtId="0" fontId="3" fillId="0" borderId="47" xfId="0" applyFont="1" applyBorder="1"/>
    <xf numFmtId="0" fontId="3" fillId="0" borderId="57" xfId="0" applyFont="1" applyBorder="1"/>
    <xf numFmtId="0" fontId="3" fillId="0" borderId="50" xfId="0" applyFont="1" applyBorder="1"/>
    <xf numFmtId="0" fontId="3" fillId="2" borderId="2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57" xfId="0" applyFont="1" applyFill="1" applyBorder="1" applyAlignment="1">
      <alignment horizontal="center"/>
    </xf>
    <xf numFmtId="0" fontId="3" fillId="5" borderId="43" xfId="0" applyFont="1" applyFill="1" applyBorder="1"/>
    <xf numFmtId="0" fontId="3" fillId="5" borderId="9" xfId="0" applyFont="1" applyFill="1" applyBorder="1"/>
    <xf numFmtId="0" fontId="3" fillId="5" borderId="44" xfId="0" applyFont="1" applyFill="1" applyBorder="1"/>
    <xf numFmtId="0" fontId="3" fillId="0" borderId="44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3" fontId="4" fillId="11" borderId="75" xfId="0" applyNumberFormat="1" applyFont="1" applyFill="1" applyBorder="1" applyAlignment="1">
      <alignment horizontal="center" vertical="center" wrapText="1"/>
    </xf>
    <xf numFmtId="0" fontId="4" fillId="11" borderId="53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3" fontId="3" fillId="2" borderId="44" xfId="0" applyNumberFormat="1" applyFont="1" applyFill="1" applyBorder="1" applyAlignment="1">
      <alignment horizontal="center" vertical="center" wrapText="1"/>
    </xf>
    <xf numFmtId="4" fontId="3" fillId="2" borderId="35" xfId="0" applyNumberFormat="1" applyFont="1" applyFill="1" applyBorder="1" applyAlignment="1">
      <alignment horizontal="center"/>
    </xf>
    <xf numFmtId="4" fontId="3" fillId="2" borderId="20" xfId="0" applyNumberFormat="1" applyFont="1" applyFill="1" applyBorder="1" applyAlignment="1">
      <alignment horizontal="center"/>
    </xf>
    <xf numFmtId="4" fontId="3" fillId="2" borderId="16" xfId="0" applyNumberFormat="1" applyFont="1" applyFill="1" applyBorder="1" applyAlignment="1">
      <alignment horizontal="center"/>
    </xf>
    <xf numFmtId="4" fontId="3" fillId="2" borderId="31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vertical="center" wrapText="1"/>
    </xf>
    <xf numFmtId="4" fontId="4" fillId="2" borderId="40" xfId="0" applyNumberFormat="1" applyFont="1" applyFill="1" applyBorder="1" applyAlignment="1">
      <alignment horizontal="center"/>
    </xf>
    <xf numFmtId="4" fontId="4" fillId="2" borderId="71" xfId="0" applyNumberFormat="1" applyFont="1" applyFill="1" applyBorder="1" applyAlignment="1">
      <alignment horizontal="center"/>
    </xf>
    <xf numFmtId="4" fontId="4" fillId="2" borderId="22" xfId="0" applyNumberFormat="1" applyFont="1" applyFill="1" applyBorder="1" applyAlignment="1">
      <alignment horizontal="center"/>
    </xf>
    <xf numFmtId="4" fontId="4" fillId="2" borderId="21" xfId="0" applyNumberFormat="1" applyFont="1" applyFill="1" applyBorder="1" applyAlignment="1">
      <alignment horizontal="center"/>
    </xf>
    <xf numFmtId="4" fontId="4" fillId="2" borderId="78" xfId="0" applyNumberFormat="1" applyFont="1" applyFill="1" applyBorder="1" applyAlignment="1">
      <alignment horizontal="center"/>
    </xf>
    <xf numFmtId="4" fontId="4" fillId="2" borderId="76" xfId="0" applyNumberFormat="1" applyFont="1" applyFill="1" applyBorder="1"/>
    <xf numFmtId="4" fontId="3" fillId="2" borderId="17" xfId="0" applyNumberFormat="1" applyFont="1" applyFill="1" applyBorder="1" applyAlignment="1">
      <alignment horizontal="center"/>
    </xf>
    <xf numFmtId="4" fontId="3" fillId="2" borderId="15" xfId="0" applyNumberFormat="1" applyFont="1" applyFill="1" applyBorder="1" applyAlignment="1">
      <alignment horizontal="center"/>
    </xf>
    <xf numFmtId="0" fontId="3" fillId="0" borderId="24" xfId="0" applyFont="1" applyBorder="1" applyAlignment="1">
      <alignment horizontal="center" vertical="center" wrapText="1"/>
    </xf>
    <xf numFmtId="0" fontId="3" fillId="6" borderId="2" xfId="0" applyFont="1" applyFill="1" applyBorder="1"/>
    <xf numFmtId="0" fontId="3" fillId="6" borderId="9" xfId="0" applyFont="1" applyFill="1" applyBorder="1"/>
    <xf numFmtId="0" fontId="3" fillId="6" borderId="44" xfId="0" applyFont="1" applyFill="1" applyBorder="1"/>
    <xf numFmtId="0" fontId="3" fillId="7" borderId="43" xfId="0" applyFont="1" applyFill="1" applyBorder="1"/>
    <xf numFmtId="0" fontId="3" fillId="7" borderId="44" xfId="0" applyFont="1" applyFill="1" applyBorder="1"/>
    <xf numFmtId="0" fontId="3" fillId="5" borderId="28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7" borderId="20" xfId="0" applyFont="1" applyFill="1" applyBorder="1"/>
    <xf numFmtId="0" fontId="4" fillId="11" borderId="26" xfId="0" applyFont="1" applyFill="1" applyBorder="1" applyAlignment="1">
      <alignment horizontal="center"/>
    </xf>
    <xf numFmtId="0" fontId="4" fillId="11" borderId="65" xfId="0" applyFont="1" applyFill="1" applyBorder="1" applyAlignment="1">
      <alignment horizontal="center"/>
    </xf>
    <xf numFmtId="0" fontId="3" fillId="2" borderId="70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3" fontId="4" fillId="11" borderId="44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3" fontId="10" fillId="2" borderId="0" xfId="0" applyNumberFormat="1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9" fontId="3" fillId="0" borderId="0" xfId="1" applyFont="1" applyBorder="1"/>
    <xf numFmtId="3" fontId="3" fillId="0" borderId="3" xfId="0" applyNumberFormat="1" applyFont="1" applyBorder="1" applyAlignment="1">
      <alignment horizontal="center" vertical="center"/>
    </xf>
    <xf numFmtId="9" fontId="4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right" vertical="center"/>
    </xf>
    <xf numFmtId="0" fontId="26" fillId="0" borderId="53" xfId="0" applyFont="1" applyBorder="1" applyAlignment="1">
      <alignment horizontal="center"/>
    </xf>
    <xf numFmtId="4" fontId="13" fillId="0" borderId="37" xfId="0" applyNumberFormat="1" applyFont="1" applyBorder="1"/>
    <xf numFmtId="4" fontId="13" fillId="0" borderId="27" xfId="0" applyNumberFormat="1" applyFont="1" applyBorder="1"/>
    <xf numFmtId="4" fontId="13" fillId="0" borderId="27" xfId="0" applyNumberFormat="1" applyFont="1" applyBorder="1" applyAlignment="1">
      <alignment vertical="center"/>
    </xf>
    <xf numFmtId="4" fontId="13" fillId="0" borderId="75" xfId="0" applyNumberFormat="1" applyFont="1" applyBorder="1" applyAlignment="1">
      <alignment vertical="center"/>
    </xf>
    <xf numFmtId="0" fontId="20" fillId="0" borderId="88" xfId="0" applyFont="1" applyBorder="1" applyAlignment="1">
      <alignment horizontal="center" vertical="center" wrapText="1"/>
    </xf>
    <xf numFmtId="0" fontId="8" fillId="0" borderId="89" xfId="0" applyFont="1" applyBorder="1" applyAlignment="1">
      <alignment horizontal="center" vertical="center" wrapText="1"/>
    </xf>
    <xf numFmtId="0" fontId="13" fillId="0" borderId="90" xfId="0" applyFont="1" applyBorder="1" applyAlignment="1">
      <alignment horizontal="left" vertical="center" wrapText="1"/>
    </xf>
    <xf numFmtId="164" fontId="13" fillId="0" borderId="91" xfId="0" applyNumberFormat="1" applyFont="1" applyBorder="1"/>
    <xf numFmtId="0" fontId="10" fillId="0" borderId="84" xfId="0" applyFont="1" applyBorder="1" applyAlignment="1">
      <alignment horizontal="left" vertical="center" wrapText="1"/>
    </xf>
    <xf numFmtId="164" fontId="13" fillId="0" borderId="85" xfId="0" applyNumberFormat="1" applyFont="1" applyBorder="1"/>
    <xf numFmtId="0" fontId="13" fillId="0" borderId="84" xfId="0" applyFont="1" applyBorder="1" applyAlignment="1">
      <alignment horizontal="left" vertical="center" wrapText="1"/>
    </xf>
    <xf numFmtId="164" fontId="13" fillId="0" borderId="85" xfId="0" applyNumberFormat="1" applyFont="1" applyBorder="1" applyAlignment="1">
      <alignment vertical="center"/>
    </xf>
    <xf numFmtId="0" fontId="13" fillId="0" borderId="92" xfId="0" applyFont="1" applyBorder="1" applyAlignment="1">
      <alignment horizontal="left" vertical="center" wrapText="1"/>
    </xf>
    <xf numFmtId="0" fontId="13" fillId="0" borderId="93" xfId="0" applyFont="1" applyBorder="1" applyAlignment="1">
      <alignment horizontal="center" vertical="center" wrapText="1"/>
    </xf>
    <xf numFmtId="0" fontId="13" fillId="0" borderId="94" xfId="0" applyFont="1" applyBorder="1" applyAlignment="1">
      <alignment horizontal="center" vertical="center"/>
    </xf>
    <xf numFmtId="0" fontId="13" fillId="0" borderId="94" xfId="0" applyFont="1" applyBorder="1" applyAlignment="1">
      <alignment horizontal="center" vertical="center" wrapText="1"/>
    </xf>
    <xf numFmtId="164" fontId="13" fillId="0" borderId="94" xfId="0" applyNumberFormat="1" applyFont="1" applyBorder="1" applyAlignment="1">
      <alignment vertical="center"/>
    </xf>
    <xf numFmtId="2" fontId="13" fillId="0" borderId="94" xfId="0" applyNumberFormat="1" applyFont="1" applyBorder="1" applyAlignment="1">
      <alignment vertical="center"/>
    </xf>
    <xf numFmtId="164" fontId="13" fillId="0" borderId="95" xfId="0" applyNumberFormat="1" applyFont="1" applyBorder="1" applyAlignment="1">
      <alignment vertical="center"/>
    </xf>
    <xf numFmtId="0" fontId="3" fillId="2" borderId="3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/>
    </xf>
    <xf numFmtId="3" fontId="10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vertical="center"/>
    </xf>
    <xf numFmtId="0" fontId="3" fillId="2" borderId="0" xfId="0" applyFont="1" applyFill="1" applyBorder="1" applyAlignment="1"/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3" fillId="2" borderId="0" xfId="0" applyFont="1" applyFill="1" applyAlignment="1"/>
    <xf numFmtId="0" fontId="13" fillId="0" borderId="0" xfId="0" applyFont="1" applyBorder="1"/>
    <xf numFmtId="0" fontId="13" fillId="2" borderId="0" xfId="0" applyFont="1" applyFill="1" applyBorder="1"/>
    <xf numFmtId="0" fontId="13" fillId="2" borderId="0" xfId="0" applyFont="1" applyFill="1"/>
    <xf numFmtId="0" fontId="15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2" borderId="54" xfId="0" applyNumberFormat="1" applyFont="1" applyFill="1" applyBorder="1" applyAlignment="1">
      <alignment horizontal="center" vertical="center"/>
    </xf>
    <xf numFmtId="3" fontId="4" fillId="2" borderId="34" xfId="0" applyNumberFormat="1" applyFont="1" applyFill="1" applyBorder="1" applyAlignment="1">
      <alignment vertical="center"/>
    </xf>
    <xf numFmtId="3" fontId="4" fillId="2" borderId="53" xfId="0" applyNumberFormat="1" applyFont="1" applyFill="1" applyBorder="1" applyAlignment="1">
      <alignment vertical="center"/>
    </xf>
    <xf numFmtId="3" fontId="4" fillId="2" borderId="76" xfId="0" applyNumberFormat="1" applyFont="1" applyFill="1" applyBorder="1" applyAlignment="1">
      <alignment vertical="center"/>
    </xf>
    <xf numFmtId="0" fontId="3" fillId="2" borderId="55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 vertical="center"/>
    </xf>
    <xf numFmtId="3" fontId="4" fillId="2" borderId="36" xfId="0" applyNumberFormat="1" applyFont="1" applyFill="1" applyBorder="1" applyAlignment="1">
      <alignment vertical="center"/>
    </xf>
    <xf numFmtId="3" fontId="4" fillId="2" borderId="33" xfId="0" applyNumberFormat="1" applyFont="1" applyFill="1" applyBorder="1" applyAlignment="1">
      <alignment vertical="center"/>
    </xf>
    <xf numFmtId="4" fontId="3" fillId="2" borderId="40" xfId="0" applyNumberFormat="1" applyFont="1" applyFill="1" applyBorder="1"/>
    <xf numFmtId="4" fontId="3" fillId="2" borderId="71" xfId="0" applyNumberFormat="1" applyFont="1" applyFill="1" applyBorder="1"/>
    <xf numFmtId="4" fontId="3" fillId="2" borderId="22" xfId="0" applyNumberFormat="1" applyFont="1" applyFill="1" applyBorder="1"/>
    <xf numFmtId="4" fontId="3" fillId="2" borderId="21" xfId="0" applyNumberFormat="1" applyFont="1" applyFill="1" applyBorder="1"/>
    <xf numFmtId="4" fontId="3" fillId="2" borderId="78" xfId="0" applyNumberFormat="1" applyFont="1" applyFill="1" applyBorder="1"/>
    <xf numFmtId="4" fontId="3" fillId="2" borderId="18" xfId="0" applyNumberFormat="1" applyFont="1" applyFill="1" applyBorder="1"/>
    <xf numFmtId="4" fontId="3" fillId="2" borderId="43" xfId="0" applyNumberFormat="1" applyFont="1" applyFill="1" applyBorder="1"/>
    <xf numFmtId="4" fontId="3" fillId="2" borderId="9" xfId="0" applyNumberFormat="1" applyFont="1" applyFill="1" applyBorder="1"/>
    <xf numFmtId="4" fontId="3" fillId="2" borderId="24" xfId="0" applyNumberFormat="1" applyFont="1" applyFill="1" applyBorder="1"/>
    <xf numFmtId="4" fontId="3" fillId="2" borderId="2" xfId="0" applyNumberFormat="1" applyFont="1" applyFill="1" applyBorder="1"/>
    <xf numFmtId="4" fontId="3" fillId="2" borderId="44" xfId="0" applyNumberFormat="1" applyFont="1" applyFill="1" applyBorder="1"/>
    <xf numFmtId="4" fontId="4" fillId="5" borderId="18" xfId="0" applyNumberFormat="1" applyFont="1" applyFill="1" applyBorder="1"/>
    <xf numFmtId="4" fontId="3" fillId="2" borderId="3" xfId="0" applyNumberFormat="1" applyFont="1" applyFill="1" applyBorder="1" applyAlignment="1">
      <alignment vertical="center"/>
    </xf>
    <xf numFmtId="164" fontId="3" fillId="0" borderId="0" xfId="0" applyNumberFormat="1" applyFont="1" applyBorder="1"/>
    <xf numFmtId="3" fontId="3" fillId="0" borderId="7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" fontId="3" fillId="0" borderId="13" xfId="0" applyNumberFormat="1" applyFont="1" applyBorder="1" applyAlignment="1">
      <alignment horizontal="center" vertical="center"/>
    </xf>
    <xf numFmtId="4" fontId="3" fillId="0" borderId="1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center" vertical="center"/>
    </xf>
    <xf numFmtId="3" fontId="3" fillId="2" borderId="17" xfId="0" applyNumberFormat="1" applyFont="1" applyFill="1" applyBorder="1" applyAlignment="1">
      <alignment horizontal="center" vertical="center"/>
    </xf>
    <xf numFmtId="4" fontId="3" fillId="0" borderId="19" xfId="0" applyNumberFormat="1" applyFont="1" applyBorder="1" applyAlignment="1">
      <alignment horizontal="center" vertical="center"/>
    </xf>
    <xf numFmtId="4" fontId="3" fillId="0" borderId="20" xfId="0" applyNumberFormat="1" applyFont="1" applyBorder="1" applyAlignment="1">
      <alignment horizontal="center" vertical="center"/>
    </xf>
    <xf numFmtId="3" fontId="4" fillId="0" borderId="32" xfId="0" applyNumberFormat="1" applyFont="1" applyBorder="1" applyAlignment="1">
      <alignment horizontal="center" vertical="center"/>
    </xf>
    <xf numFmtId="166" fontId="3" fillId="0" borderId="33" xfId="0" applyNumberFormat="1" applyFont="1" applyBorder="1" applyAlignment="1">
      <alignment horizontal="center" vertical="center"/>
    </xf>
    <xf numFmtId="3" fontId="3" fillId="2" borderId="33" xfId="0" applyNumberFormat="1" applyFont="1" applyFill="1" applyBorder="1"/>
    <xf numFmtId="3" fontId="3" fillId="0" borderId="33" xfId="0" applyNumberFormat="1" applyFont="1" applyBorder="1" applyAlignment="1">
      <alignment horizontal="center" vertical="center"/>
    </xf>
    <xf numFmtId="166" fontId="4" fillId="3" borderId="35" xfId="0" applyNumberFormat="1" applyFont="1" applyFill="1" applyBorder="1" applyAlignment="1">
      <alignment horizontal="center" vertical="center"/>
    </xf>
    <xf numFmtId="0" fontId="29" fillId="0" borderId="0" xfId="0" applyFont="1" applyAlignment="1"/>
    <xf numFmtId="0" fontId="3" fillId="0" borderId="10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3" fillId="7" borderId="20" xfId="0" applyFont="1" applyFill="1" applyBorder="1" applyAlignment="1">
      <alignment horizontal="center"/>
    </xf>
    <xf numFmtId="0" fontId="3" fillId="7" borderId="17" xfId="0" applyFont="1" applyFill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5" borderId="20" xfId="0" applyFont="1" applyFill="1" applyBorder="1"/>
    <xf numFmtId="0" fontId="3" fillId="0" borderId="54" xfId="0" applyFont="1" applyBorder="1"/>
    <xf numFmtId="0" fontId="4" fillId="11" borderId="24" xfId="0" applyFont="1" applyFill="1" applyBorder="1" applyAlignment="1">
      <alignment horizontal="center"/>
    </xf>
    <xf numFmtId="4" fontId="3" fillId="2" borderId="50" xfId="0" applyNumberFormat="1" applyFont="1" applyFill="1" applyBorder="1" applyAlignment="1">
      <alignment horizontal="center"/>
    </xf>
    <xf numFmtId="3" fontId="4" fillId="2" borderId="1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/>
    </xf>
    <xf numFmtId="3" fontId="3" fillId="2" borderId="33" xfId="0" applyNumberFormat="1" applyFont="1" applyFill="1" applyBorder="1" applyAlignment="1">
      <alignment vertical="center"/>
    </xf>
    <xf numFmtId="3" fontId="3" fillId="2" borderId="31" xfId="0" applyNumberFormat="1" applyFont="1" applyFill="1" applyBorder="1" applyAlignment="1">
      <alignment horizontal="center" vertical="center"/>
    </xf>
    <xf numFmtId="2" fontId="7" fillId="2" borderId="9" xfId="0" applyNumberFormat="1" applyFont="1" applyFill="1" applyBorder="1" applyAlignment="1">
      <alignment horizontal="center" vertical="center"/>
    </xf>
    <xf numFmtId="2" fontId="7" fillId="2" borderId="44" xfId="0" applyNumberFormat="1" applyFont="1" applyFill="1" applyBorder="1" applyAlignment="1">
      <alignment horizontal="center" vertical="center"/>
    </xf>
    <xf numFmtId="2" fontId="7" fillId="2" borderId="43" xfId="0" applyNumberFormat="1" applyFont="1" applyFill="1" applyBorder="1" applyAlignment="1">
      <alignment horizontal="center" vertical="center"/>
    </xf>
    <xf numFmtId="2" fontId="7" fillId="2" borderId="2" xfId="0" applyNumberFormat="1" applyFont="1" applyFill="1" applyBorder="1" applyAlignment="1">
      <alignment horizontal="center" vertical="center"/>
    </xf>
    <xf numFmtId="2" fontId="7" fillId="2" borderId="18" xfId="0" applyNumberFormat="1" applyFont="1" applyFill="1" applyBorder="1" applyAlignment="1">
      <alignment horizontal="center" vertical="center"/>
    </xf>
    <xf numFmtId="3" fontId="3" fillId="5" borderId="33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3" fillId="0" borderId="48" xfId="0" applyFont="1" applyBorder="1"/>
    <xf numFmtId="0" fontId="3" fillId="0" borderId="65" xfId="0" applyFont="1" applyBorder="1" applyAlignment="1">
      <alignment horizontal="center" vertical="center" wrapText="1"/>
    </xf>
    <xf numFmtId="4" fontId="4" fillId="2" borderId="42" xfId="0" applyNumberFormat="1" applyFont="1" applyFill="1" applyBorder="1" applyAlignment="1">
      <alignment horizontal="center"/>
    </xf>
    <xf numFmtId="4" fontId="3" fillId="2" borderId="68" xfId="0" applyNumberFormat="1" applyFont="1" applyFill="1" applyBorder="1" applyAlignment="1">
      <alignment horizontal="center"/>
    </xf>
    <xf numFmtId="4" fontId="3" fillId="2" borderId="60" xfId="0" applyNumberFormat="1" applyFont="1" applyFill="1" applyBorder="1"/>
    <xf numFmtId="4" fontId="3" fillId="2" borderId="42" xfId="0" applyNumberFormat="1" applyFont="1" applyFill="1" applyBorder="1" applyAlignment="1">
      <alignment horizontal="center"/>
    </xf>
    <xf numFmtId="4" fontId="4" fillId="2" borderId="41" xfId="0" applyNumberFormat="1" applyFont="1" applyFill="1" applyBorder="1"/>
    <xf numFmtId="4" fontId="3" fillId="2" borderId="62" xfId="0" applyNumberFormat="1" applyFont="1" applyFill="1" applyBorder="1" applyAlignment="1">
      <alignment horizontal="center"/>
    </xf>
    <xf numFmtId="4" fontId="3" fillId="2" borderId="61" xfId="0" applyNumberFormat="1" applyFont="1" applyFill="1" applyBorder="1" applyAlignment="1">
      <alignment horizontal="center"/>
    </xf>
    <xf numFmtId="4" fontId="3" fillId="2" borderId="69" xfId="0" applyNumberFormat="1" applyFont="1" applyFill="1" applyBorder="1"/>
    <xf numFmtId="3" fontId="3" fillId="9" borderId="7" xfId="0" applyNumberFormat="1" applyFont="1" applyFill="1" applyBorder="1" applyAlignment="1">
      <alignment horizontal="center" vertical="center"/>
    </xf>
    <xf numFmtId="4" fontId="3" fillId="0" borderId="2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3" fontId="3" fillId="2" borderId="33" xfId="0" applyNumberFormat="1" applyFont="1" applyFill="1" applyBorder="1" applyAlignment="1">
      <alignment horizontal="center"/>
    </xf>
    <xf numFmtId="4" fontId="3" fillId="0" borderId="67" xfId="0" applyNumberFormat="1" applyFont="1" applyBorder="1" applyAlignment="1">
      <alignment horizontal="center" vertical="center"/>
    </xf>
    <xf numFmtId="2" fontId="13" fillId="2" borderId="2" xfId="0" applyNumberFormat="1" applyFont="1" applyFill="1" applyBorder="1" applyAlignment="1">
      <alignment horizontal="center" vertical="center"/>
    </xf>
    <xf numFmtId="2" fontId="13" fillId="2" borderId="9" xfId="0" applyNumberFormat="1" applyFont="1" applyFill="1" applyBorder="1" applyAlignment="1">
      <alignment horizontal="center" vertical="center"/>
    </xf>
    <xf numFmtId="2" fontId="13" fillId="2" borderId="44" xfId="0" applyNumberFormat="1" applyFont="1" applyFill="1" applyBorder="1" applyAlignment="1">
      <alignment horizontal="center" vertical="center"/>
    </xf>
    <xf numFmtId="2" fontId="13" fillId="2" borderId="43" xfId="0" applyNumberFormat="1" applyFont="1" applyFill="1" applyBorder="1" applyAlignment="1">
      <alignment horizontal="center" vertical="center"/>
    </xf>
    <xf numFmtId="2" fontId="13" fillId="2" borderId="18" xfId="0" applyNumberFormat="1" applyFont="1" applyFill="1" applyBorder="1" applyAlignment="1">
      <alignment horizontal="center"/>
    </xf>
    <xf numFmtId="2" fontId="13" fillId="2" borderId="2" xfId="0" applyNumberFormat="1" applyFont="1" applyFill="1" applyBorder="1" applyAlignment="1">
      <alignment horizontal="center"/>
    </xf>
    <xf numFmtId="2" fontId="13" fillId="2" borderId="9" xfId="0" applyNumberFormat="1" applyFont="1" applyFill="1" applyBorder="1" applyAlignment="1">
      <alignment horizontal="center"/>
    </xf>
    <xf numFmtId="2" fontId="13" fillId="2" borderId="44" xfId="0" applyNumberFormat="1" applyFont="1" applyFill="1" applyBorder="1" applyAlignment="1">
      <alignment horizontal="center"/>
    </xf>
    <xf numFmtId="4" fontId="4" fillId="2" borderId="67" xfId="0" applyNumberFormat="1" applyFont="1" applyFill="1" applyBorder="1" applyAlignment="1">
      <alignment horizontal="center"/>
    </xf>
    <xf numFmtId="2" fontId="13" fillId="2" borderId="18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3" fontId="4" fillId="2" borderId="6" xfId="0" applyNumberFormat="1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 wrapText="1"/>
    </xf>
    <xf numFmtId="3" fontId="3" fillId="2" borderId="17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vertical="center"/>
    </xf>
    <xf numFmtId="3" fontId="3" fillId="3" borderId="3" xfId="0" applyNumberFormat="1" applyFont="1" applyFill="1" applyBorder="1"/>
    <xf numFmtId="3" fontId="4" fillId="0" borderId="36" xfId="0" applyNumberFormat="1" applyFont="1" applyBorder="1" applyAlignment="1">
      <alignment horizontal="center" vertical="center"/>
    </xf>
    <xf numFmtId="4" fontId="3" fillId="0" borderId="12" xfId="0" applyNumberFormat="1" applyFont="1" applyBorder="1" applyAlignment="1">
      <alignment horizontal="center" vertical="center"/>
    </xf>
    <xf numFmtId="4" fontId="3" fillId="0" borderId="15" xfId="0" applyNumberFormat="1" applyFont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center" vertical="center"/>
    </xf>
    <xf numFmtId="3" fontId="3" fillId="9" borderId="7" xfId="0" applyNumberFormat="1" applyFont="1" applyFill="1" applyBorder="1" applyAlignment="1">
      <alignment vertical="center"/>
    </xf>
    <xf numFmtId="10" fontId="3" fillId="2" borderId="0" xfId="1" applyNumberFormat="1" applyFont="1" applyFill="1" applyBorder="1"/>
    <xf numFmtId="0" fontId="17" fillId="0" borderId="0" xfId="0" applyFont="1" applyAlignment="1">
      <alignment horizontal="right"/>
    </xf>
    <xf numFmtId="0" fontId="17" fillId="0" borderId="0" xfId="0" applyFont="1" applyAlignment="1">
      <alignment horizontal="right" vertical="top" wrapText="1"/>
    </xf>
    <xf numFmtId="0" fontId="8" fillId="0" borderId="80" xfId="0" applyFont="1" applyBorder="1" applyAlignment="1">
      <alignment horizontal="center" vertical="center" wrapText="1"/>
    </xf>
    <xf numFmtId="0" fontId="8" fillId="0" borderId="8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8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center" vertical="center" wrapText="1"/>
    </xf>
    <xf numFmtId="0" fontId="8" fillId="0" borderId="85" xfId="0" applyFont="1" applyBorder="1" applyAlignment="1">
      <alignment horizontal="center" vertical="center" wrapText="1"/>
    </xf>
    <xf numFmtId="0" fontId="8" fillId="0" borderId="87" xfId="0" applyFont="1" applyBorder="1" applyAlignment="1">
      <alignment horizontal="center" vertical="center" wrapText="1"/>
    </xf>
    <xf numFmtId="10" fontId="13" fillId="0" borderId="46" xfId="0" applyNumberFormat="1" applyFont="1" applyBorder="1" applyAlignment="1">
      <alignment horizontal="center" vertical="center" wrapText="1"/>
    </xf>
    <xf numFmtId="10" fontId="13" fillId="0" borderId="27" xfId="0" applyNumberFormat="1" applyFont="1" applyBorder="1" applyAlignment="1">
      <alignment horizontal="center" vertical="center" wrapText="1"/>
    </xf>
    <xf numFmtId="10" fontId="13" fillId="0" borderId="75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7" fillId="0" borderId="79" xfId="0" applyFont="1" applyBorder="1" applyAlignment="1">
      <alignment horizontal="left" vertical="center" wrapText="1"/>
    </xf>
    <xf numFmtId="0" fontId="13" fillId="0" borderId="79" xfId="0" applyFont="1" applyBorder="1" applyAlignment="1">
      <alignment horizontal="left" vertical="center" wrapText="1"/>
    </xf>
    <xf numFmtId="0" fontId="8" fillId="0" borderId="8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29" fillId="0" borderId="0" xfId="0" applyFont="1" applyAlignment="1">
      <alignment horizontal="left"/>
    </xf>
    <xf numFmtId="0" fontId="4" fillId="0" borderId="6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6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3" fillId="2" borderId="67" xfId="0" applyFont="1" applyFill="1" applyBorder="1" applyAlignment="1">
      <alignment horizontal="left" wrapText="1"/>
    </xf>
    <xf numFmtId="0" fontId="3" fillId="2" borderId="37" xfId="0" applyFont="1" applyFill="1" applyBorder="1" applyAlignment="1">
      <alignment horizontal="left" wrapText="1"/>
    </xf>
    <xf numFmtId="0" fontId="3" fillId="2" borderId="40" xfId="0" applyFont="1" applyFill="1" applyBorder="1" applyAlignment="1">
      <alignment horizontal="left" wrapText="1"/>
    </xf>
    <xf numFmtId="0" fontId="3" fillId="2" borderId="26" xfId="0" applyFont="1" applyFill="1" applyBorder="1" applyAlignment="1">
      <alignment horizontal="left"/>
    </xf>
    <xf numFmtId="0" fontId="3" fillId="2" borderId="27" xfId="0" applyFont="1" applyFill="1" applyBorder="1" applyAlignment="1">
      <alignment horizontal="left"/>
    </xf>
    <xf numFmtId="0" fontId="3" fillId="2" borderId="71" xfId="0" applyFont="1" applyFill="1" applyBorder="1" applyAlignment="1">
      <alignment horizontal="left"/>
    </xf>
    <xf numFmtId="0" fontId="3" fillId="2" borderId="65" xfId="0" applyFont="1" applyFill="1" applyBorder="1" applyAlignment="1">
      <alignment horizontal="left" wrapText="1"/>
    </xf>
    <xf numFmtId="0" fontId="3" fillId="2" borderId="75" xfId="0" applyFont="1" applyFill="1" applyBorder="1" applyAlignment="1">
      <alignment horizontal="left" wrapText="1"/>
    </xf>
    <xf numFmtId="0" fontId="3" fillId="2" borderId="22" xfId="0" applyFont="1" applyFill="1" applyBorder="1" applyAlignment="1">
      <alignment horizontal="left" wrapText="1"/>
    </xf>
    <xf numFmtId="0" fontId="4" fillId="13" borderId="74" xfId="0" applyFont="1" applyFill="1" applyBorder="1" applyAlignment="1">
      <alignment horizontal="center"/>
    </xf>
    <xf numFmtId="0" fontId="4" fillId="13" borderId="53" xfId="0" applyFont="1" applyFill="1" applyBorder="1" applyAlignment="1">
      <alignment horizontal="center"/>
    </xf>
    <xf numFmtId="0" fontId="4" fillId="13" borderId="76" xfId="0" applyFont="1" applyFill="1" applyBorder="1" applyAlignment="1">
      <alignment horizontal="center"/>
    </xf>
    <xf numFmtId="0" fontId="4" fillId="0" borderId="42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1" fontId="3" fillId="0" borderId="62" xfId="0" applyNumberFormat="1" applyFont="1" applyBorder="1" applyAlignment="1">
      <alignment horizontal="center" vertical="center"/>
    </xf>
    <xf numFmtId="1" fontId="3" fillId="0" borderId="55" xfId="0" applyNumberFormat="1" applyFont="1" applyBorder="1" applyAlignment="1">
      <alignment horizontal="center" vertical="center"/>
    </xf>
    <xf numFmtId="1" fontId="3" fillId="0" borderId="4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10" borderId="11" xfId="0" applyFont="1" applyFill="1" applyBorder="1" applyAlignment="1">
      <alignment horizontal="right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3" fontId="3" fillId="0" borderId="61" xfId="0" applyNumberFormat="1" applyFont="1" applyBorder="1" applyAlignment="1">
      <alignment horizontal="center" vertical="center"/>
    </xf>
    <xf numFmtId="3" fontId="3" fillId="0" borderId="5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10" borderId="61" xfId="0" applyFont="1" applyFill="1" applyBorder="1" applyAlignment="1">
      <alignment horizontal="center" vertical="center" wrapText="1"/>
    </xf>
    <xf numFmtId="0" fontId="4" fillId="10" borderId="56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4" fillId="2" borderId="45" xfId="0" applyNumberFormat="1" applyFont="1" applyFill="1" applyBorder="1" applyAlignment="1">
      <alignment horizontal="center" vertical="center" wrapText="1"/>
    </xf>
    <xf numFmtId="3" fontId="4" fillId="2" borderId="46" xfId="0" applyNumberFormat="1" applyFont="1" applyFill="1" applyBorder="1" applyAlignment="1">
      <alignment horizontal="center" vertical="center" wrapText="1"/>
    </xf>
    <xf numFmtId="3" fontId="4" fillId="11" borderId="2" xfId="0" applyNumberFormat="1" applyFont="1" applyFill="1" applyBorder="1" applyAlignment="1">
      <alignment horizontal="center" vertical="center"/>
    </xf>
    <xf numFmtId="3" fontId="4" fillId="11" borderId="44" xfId="0" applyNumberFormat="1" applyFont="1" applyFill="1" applyBorder="1" applyAlignment="1">
      <alignment horizontal="center" vertical="center"/>
    </xf>
    <xf numFmtId="3" fontId="4" fillId="2" borderId="47" xfId="0" applyNumberFormat="1" applyFont="1" applyFill="1" applyBorder="1" applyAlignment="1">
      <alignment horizontal="center" vertical="center"/>
    </xf>
    <xf numFmtId="3" fontId="4" fillId="2" borderId="68" xfId="0" applyNumberFormat="1" applyFont="1" applyFill="1" applyBorder="1" applyAlignment="1">
      <alignment horizontal="center" vertical="center"/>
    </xf>
    <xf numFmtId="3" fontId="4" fillId="2" borderId="6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3" fontId="4" fillId="2" borderId="45" xfId="0" applyNumberFormat="1" applyFont="1" applyFill="1" applyBorder="1" applyAlignment="1">
      <alignment horizontal="center" vertical="center"/>
    </xf>
    <xf numFmtId="3" fontId="4" fillId="2" borderId="46" xfId="0" applyNumberFormat="1" applyFont="1" applyFill="1" applyBorder="1" applyAlignment="1">
      <alignment horizontal="center" vertical="center"/>
    </xf>
    <xf numFmtId="3" fontId="4" fillId="2" borderId="21" xfId="0" applyNumberFormat="1" applyFont="1" applyFill="1" applyBorder="1" applyAlignment="1">
      <alignment horizontal="center" vertical="center"/>
    </xf>
    <xf numFmtId="3" fontId="4" fillId="2" borderId="21" xfId="0" applyNumberFormat="1" applyFont="1" applyFill="1" applyBorder="1" applyAlignment="1">
      <alignment horizontal="center" vertical="center" wrapText="1"/>
    </xf>
    <xf numFmtId="3" fontId="4" fillId="11" borderId="42" xfId="0" applyNumberFormat="1" applyFont="1" applyFill="1" applyBorder="1" applyAlignment="1">
      <alignment horizontal="center" vertical="center"/>
    </xf>
    <xf numFmtId="3" fontId="4" fillId="11" borderId="43" xfId="0" applyNumberFormat="1" applyFont="1" applyFill="1" applyBorder="1" applyAlignment="1">
      <alignment horizontal="center" vertical="center"/>
    </xf>
    <xf numFmtId="3" fontId="4" fillId="2" borderId="32" xfId="0" applyNumberFormat="1" applyFont="1" applyFill="1" applyBorder="1" applyAlignment="1">
      <alignment horizontal="center" vertical="center" wrapText="1"/>
    </xf>
    <xf numFmtId="3" fontId="4" fillId="2" borderId="33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3" fontId="10" fillId="2" borderId="0" xfId="0" applyNumberFormat="1" applyFont="1" applyFill="1" applyBorder="1" applyAlignment="1">
      <alignment horizontal="center"/>
    </xf>
    <xf numFmtId="0" fontId="4" fillId="3" borderId="32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1" fontId="3" fillId="2" borderId="55" xfId="0" applyNumberFormat="1" applyFont="1" applyFill="1" applyBorder="1" applyAlignment="1">
      <alignment horizontal="center" vertical="center"/>
    </xf>
    <xf numFmtId="1" fontId="3" fillId="2" borderId="48" xfId="0" applyNumberFormat="1" applyFont="1" applyFill="1" applyBorder="1" applyAlignment="1">
      <alignment horizontal="center" vertical="center"/>
    </xf>
    <xf numFmtId="3" fontId="3" fillId="0" borderId="60" xfId="0" applyNumberFormat="1" applyFont="1" applyBorder="1" applyAlignment="1">
      <alignment horizontal="center" vertical="center"/>
    </xf>
    <xf numFmtId="0" fontId="4" fillId="3" borderId="62" xfId="0" applyFont="1" applyFill="1" applyBorder="1" applyAlignment="1">
      <alignment horizontal="center" vertical="center" wrapText="1"/>
    </xf>
    <xf numFmtId="0" fontId="4" fillId="3" borderId="66" xfId="0" applyFont="1" applyFill="1" applyBorder="1" applyAlignment="1">
      <alignment horizontal="center" vertical="center" wrapText="1"/>
    </xf>
    <xf numFmtId="0" fontId="4" fillId="3" borderId="61" xfId="0" applyFont="1" applyFill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4" fillId="3" borderId="59" xfId="0" applyFont="1" applyFill="1" applyBorder="1" applyAlignment="1">
      <alignment horizontal="center" vertical="center" wrapText="1"/>
    </xf>
    <xf numFmtId="0" fontId="4" fillId="3" borderId="60" xfId="0" applyFont="1" applyFill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/>
    </xf>
    <xf numFmtId="3" fontId="4" fillId="2" borderId="12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4" fillId="2" borderId="15" xfId="0" applyNumberFormat="1" applyFont="1" applyFill="1" applyBorder="1" applyAlignment="1">
      <alignment horizontal="center" vertical="center" wrapText="1"/>
    </xf>
    <xf numFmtId="3" fontId="4" fillId="11" borderId="9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3" fontId="4" fillId="2" borderId="61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4" fillId="13" borderId="6" xfId="0" applyFont="1" applyFill="1" applyBorder="1" applyAlignment="1">
      <alignment horizontal="center"/>
    </xf>
    <xf numFmtId="0" fontId="4" fillId="13" borderId="27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3" fontId="4" fillId="11" borderId="50" xfId="0" applyNumberFormat="1" applyFont="1" applyFill="1" applyBorder="1" applyAlignment="1">
      <alignment horizontal="center" vertical="center"/>
    </xf>
    <xf numFmtId="0" fontId="4" fillId="3" borderId="55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1" fontId="3" fillId="2" borderId="62" xfId="0" applyNumberFormat="1" applyFont="1" applyFill="1" applyBorder="1" applyAlignment="1">
      <alignment horizontal="center" vertical="center"/>
    </xf>
    <xf numFmtId="0" fontId="4" fillId="3" borderId="55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56" xfId="0" applyFont="1" applyFill="1" applyBorder="1" applyAlignment="1">
      <alignment horizontal="center" vertical="center" wrapText="1"/>
    </xf>
    <xf numFmtId="0" fontId="4" fillId="13" borderId="12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13" borderId="15" xfId="0" applyFont="1" applyFill="1" applyBorder="1" applyAlignment="1">
      <alignment horizontal="center" vertical="center"/>
    </xf>
    <xf numFmtId="0" fontId="4" fillId="0" borderId="67" xfId="0" applyFont="1" applyBorder="1" applyAlignment="1">
      <alignment horizontal="center" vertical="center" wrapText="1"/>
    </xf>
    <xf numFmtId="3" fontId="4" fillId="2" borderId="53" xfId="0" applyNumberFormat="1" applyFont="1" applyFill="1" applyBorder="1" applyAlignment="1">
      <alignment horizontal="center" vertical="center"/>
    </xf>
    <xf numFmtId="3" fontId="4" fillId="2" borderId="76" xfId="0" applyNumberFormat="1" applyFont="1" applyFill="1" applyBorder="1" applyAlignment="1">
      <alignment horizontal="center" vertical="center"/>
    </xf>
    <xf numFmtId="0" fontId="4" fillId="13" borderId="11" xfId="0" applyFont="1" applyFill="1" applyBorder="1" applyAlignment="1">
      <alignment horizontal="right"/>
    </xf>
    <xf numFmtId="0" fontId="3" fillId="2" borderId="42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1" fontId="3" fillId="0" borderId="12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1" fontId="3" fillId="2" borderId="12" xfId="0" applyNumberFormat="1" applyFont="1" applyFill="1" applyBorder="1" applyAlignment="1">
      <alignment horizontal="center" vertical="center"/>
    </xf>
    <xf numFmtId="1" fontId="3" fillId="2" borderId="13" xfId="0" applyNumberFormat="1" applyFont="1" applyFill="1" applyBorder="1" applyAlignment="1">
      <alignment horizontal="center" vertical="center"/>
    </xf>
    <xf numFmtId="1" fontId="3" fillId="2" borderId="14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3" fontId="4" fillId="2" borderId="29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</cellXfs>
  <cellStyles count="4">
    <cellStyle name="Hyperlink" xfId="3" builtinId="8"/>
    <cellStyle name="Normal" xfId="0" builtinId="0"/>
    <cellStyle name="Normal 2" xfId="2" xr:uid="{00000000-0005-0000-0000-000001000000}"/>
    <cellStyle name="Percent" xfId="1" builtinId="5"/>
  </cellStyles>
  <dxfs count="0"/>
  <tableStyles count="0" defaultTableStyle="TableStyleMedium2" defaultPivotStyle="PivotStyleLight16"/>
  <colors>
    <mruColors>
      <color rgb="FFFF99CC"/>
      <color rgb="FFFFFF00"/>
      <color rgb="FFCCFF66"/>
      <color rgb="FFFFCC00"/>
      <color rgb="FF99FFCC"/>
      <color rgb="FFCCCC00"/>
      <color rgb="FFFFCC66"/>
      <color rgb="FFFF9933"/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lm.gov.lv/lv/minimala-darba-alga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B388F-4136-4B4B-895E-D2E6CA0FA51B}">
  <sheetPr>
    <tabColor rgb="FF99FFCC"/>
  </sheetPr>
  <dimension ref="A1:O24"/>
  <sheetViews>
    <sheetView zoomScaleNormal="100" workbookViewId="0">
      <selection activeCell="H9" sqref="H9:H21"/>
    </sheetView>
  </sheetViews>
  <sheetFormatPr defaultColWidth="9.109375" defaultRowHeight="13.8" x14ac:dyDescent="0.25"/>
  <cols>
    <col min="1" max="1" width="3" style="18" customWidth="1"/>
    <col min="2" max="2" width="11.88671875" style="18" customWidth="1"/>
    <col min="3" max="3" width="14.88671875" style="18" customWidth="1"/>
    <col min="4" max="4" width="15.5546875" style="18" customWidth="1"/>
    <col min="5" max="5" width="14.44140625" style="18" customWidth="1"/>
    <col min="6" max="6" width="14.33203125" style="18" customWidth="1"/>
    <col min="7" max="7" width="12.33203125" style="18" customWidth="1"/>
    <col min="8" max="8" width="13.44140625" style="18" customWidth="1"/>
    <col min="9" max="9" width="12.88671875" style="18" customWidth="1"/>
    <col min="10" max="10" width="12.6640625" style="18" customWidth="1"/>
    <col min="11" max="11" width="12.88671875" style="18" customWidth="1"/>
    <col min="12" max="12" width="12.33203125" style="18" customWidth="1"/>
    <col min="13" max="13" width="11.5546875" style="18" customWidth="1"/>
    <col min="14" max="14" width="11.6640625" style="18" customWidth="1"/>
    <col min="15" max="15" width="11" style="18" customWidth="1"/>
    <col min="16" max="16384" width="9.109375" style="18"/>
  </cols>
  <sheetData>
    <row r="1" spans="1:15" x14ac:dyDescent="0.25">
      <c r="A1" s="438"/>
      <c r="B1" s="760"/>
      <c r="C1" s="760"/>
      <c r="D1" s="760"/>
      <c r="E1" s="760"/>
      <c r="F1" s="760"/>
      <c r="G1" s="760"/>
      <c r="H1" s="760"/>
      <c r="I1" s="760"/>
      <c r="J1" s="760"/>
      <c r="K1" s="760"/>
      <c r="L1" s="760"/>
      <c r="M1" s="760"/>
      <c r="N1" s="760"/>
      <c r="O1" s="760"/>
    </row>
    <row r="2" spans="1:15" x14ac:dyDescent="0.25">
      <c r="A2" s="438"/>
      <c r="B2" s="760"/>
      <c r="C2" s="760"/>
      <c r="D2" s="760"/>
      <c r="E2" s="760"/>
      <c r="F2" s="760"/>
      <c r="G2" s="760"/>
      <c r="H2" s="760"/>
      <c r="I2" s="760"/>
      <c r="J2" s="760"/>
      <c r="K2" s="760"/>
      <c r="L2" s="760"/>
      <c r="M2" s="760"/>
      <c r="N2" s="760"/>
      <c r="O2" s="760"/>
    </row>
    <row r="3" spans="1:15" x14ac:dyDescent="0.25">
      <c r="A3" s="438"/>
      <c r="B3" s="761"/>
      <c r="C3" s="761"/>
      <c r="D3" s="761"/>
      <c r="E3" s="761"/>
      <c r="F3" s="761"/>
      <c r="G3" s="761"/>
      <c r="H3" s="761"/>
      <c r="I3" s="761"/>
      <c r="J3" s="761"/>
      <c r="K3" s="761"/>
      <c r="L3" s="761"/>
      <c r="M3" s="761"/>
      <c r="N3" s="761"/>
      <c r="O3" s="761"/>
    </row>
    <row r="4" spans="1:15" ht="15.75" customHeight="1" x14ac:dyDescent="0.25">
      <c r="B4" s="777" t="s">
        <v>144</v>
      </c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</row>
    <row r="5" spans="1:15" ht="15" customHeight="1" thickBot="1" x14ac:dyDescent="0.3">
      <c r="B5" s="778" t="s">
        <v>104</v>
      </c>
      <c r="C5" s="778"/>
      <c r="D5" s="778"/>
      <c r="E5" s="778"/>
      <c r="F5" s="778"/>
      <c r="G5" s="778"/>
      <c r="H5" s="778"/>
      <c r="I5" s="778"/>
      <c r="J5" s="778"/>
      <c r="K5" s="778"/>
      <c r="L5" s="778"/>
      <c r="M5" s="778"/>
      <c r="N5" s="778"/>
      <c r="O5" s="778"/>
    </row>
    <row r="6" spans="1:15" ht="24" customHeight="1" thickTop="1" x14ac:dyDescent="0.25">
      <c r="B6" s="762" t="s">
        <v>43</v>
      </c>
      <c r="C6" s="765" t="s">
        <v>75</v>
      </c>
      <c r="D6" s="781" t="s">
        <v>76</v>
      </c>
      <c r="E6" s="781"/>
      <c r="F6" s="781"/>
      <c r="G6" s="781"/>
      <c r="H6" s="781" t="s">
        <v>77</v>
      </c>
      <c r="I6" s="781" t="s">
        <v>78</v>
      </c>
      <c r="J6" s="781" t="s">
        <v>79</v>
      </c>
      <c r="K6" s="781" t="s">
        <v>80</v>
      </c>
      <c r="L6" s="781" t="s">
        <v>81</v>
      </c>
      <c r="M6" s="768" t="s">
        <v>82</v>
      </c>
      <c r="N6" s="771" t="s">
        <v>102</v>
      </c>
      <c r="O6" s="774" t="s">
        <v>106</v>
      </c>
    </row>
    <row r="7" spans="1:15" ht="18" customHeight="1" x14ac:dyDescent="0.25">
      <c r="B7" s="763"/>
      <c r="C7" s="766"/>
      <c r="D7" s="782" t="s">
        <v>94</v>
      </c>
      <c r="E7" s="782"/>
      <c r="F7" s="782" t="s">
        <v>92</v>
      </c>
      <c r="G7" s="782"/>
      <c r="H7" s="782"/>
      <c r="I7" s="782"/>
      <c r="J7" s="782"/>
      <c r="K7" s="782"/>
      <c r="L7" s="782"/>
      <c r="M7" s="769"/>
      <c r="N7" s="772"/>
      <c r="O7" s="775"/>
    </row>
    <row r="8" spans="1:15" ht="66.75" customHeight="1" thickBot="1" x14ac:dyDescent="0.3">
      <c r="B8" s="764"/>
      <c r="C8" s="767"/>
      <c r="D8" s="595" t="s">
        <v>93</v>
      </c>
      <c r="E8" s="595" t="s">
        <v>90</v>
      </c>
      <c r="F8" s="595" t="s">
        <v>91</v>
      </c>
      <c r="G8" s="595" t="s">
        <v>90</v>
      </c>
      <c r="H8" s="783"/>
      <c r="I8" s="783"/>
      <c r="J8" s="783"/>
      <c r="K8" s="783"/>
      <c r="L8" s="783"/>
      <c r="M8" s="770"/>
      <c r="N8" s="773"/>
      <c r="O8" s="776"/>
    </row>
    <row r="9" spans="1:15" ht="15" thickBot="1" x14ac:dyDescent="0.35">
      <c r="A9" s="448"/>
      <c r="B9" s="615" t="s">
        <v>31</v>
      </c>
      <c r="C9" s="462">
        <v>1</v>
      </c>
      <c r="D9" s="453">
        <v>2</v>
      </c>
      <c r="E9" s="453">
        <v>3</v>
      </c>
      <c r="F9" s="453">
        <v>4</v>
      </c>
      <c r="G9" s="453">
        <v>5</v>
      </c>
      <c r="H9" s="454" t="s">
        <v>95</v>
      </c>
      <c r="I9" s="454" t="s">
        <v>96</v>
      </c>
      <c r="J9" s="454" t="s">
        <v>97</v>
      </c>
      <c r="K9" s="454" t="s">
        <v>98</v>
      </c>
      <c r="L9" s="454">
        <v>10</v>
      </c>
      <c r="M9" s="616" t="s">
        <v>99</v>
      </c>
      <c r="N9" s="610" t="s">
        <v>100</v>
      </c>
      <c r="O9" s="455" t="s">
        <v>101</v>
      </c>
    </row>
    <row r="10" spans="1:15" ht="14.4" x14ac:dyDescent="0.3">
      <c r="A10" s="449"/>
      <c r="B10" s="617" t="s">
        <v>21</v>
      </c>
      <c r="C10" s="463">
        <v>168</v>
      </c>
      <c r="D10" s="445">
        <v>8</v>
      </c>
      <c r="E10" s="446" t="s">
        <v>83</v>
      </c>
      <c r="F10" s="445">
        <v>0</v>
      </c>
      <c r="G10" s="445"/>
      <c r="H10" s="444">
        <f>C10+D10+F10</f>
        <v>176</v>
      </c>
      <c r="I10" s="447">
        <v>744.54549999999995</v>
      </c>
      <c r="J10" s="447">
        <v>35.454500000000003</v>
      </c>
      <c r="K10" s="505">
        <v>780</v>
      </c>
      <c r="L10" s="505">
        <v>780</v>
      </c>
      <c r="M10" s="618">
        <f>L10/H10</f>
        <v>4.4318</v>
      </c>
      <c r="N10" s="611">
        <f>M10*23.59 %</f>
        <v>1.05</v>
      </c>
      <c r="O10" s="456">
        <f>SUM(M10:N10)</f>
        <v>5.48</v>
      </c>
    </row>
    <row r="11" spans="1:15" ht="13.5" customHeight="1" x14ac:dyDescent="0.3">
      <c r="A11" s="450"/>
      <c r="B11" s="619" t="s">
        <v>22</v>
      </c>
      <c r="C11" s="464">
        <v>160</v>
      </c>
      <c r="D11" s="440">
        <v>0</v>
      </c>
      <c r="E11" s="440"/>
      <c r="F11" s="440">
        <v>0</v>
      </c>
      <c r="G11" s="440"/>
      <c r="H11" s="440">
        <f>C11+D11+F11</f>
        <v>160</v>
      </c>
      <c r="I11" s="441">
        <v>780</v>
      </c>
      <c r="J11" s="441">
        <v>0</v>
      </c>
      <c r="K11" s="506">
        <v>780</v>
      </c>
      <c r="L11" s="506">
        <v>780</v>
      </c>
      <c r="M11" s="620">
        <f t="shared" ref="M11:M19" si="0">L11/H11</f>
        <v>4.875</v>
      </c>
      <c r="N11" s="612">
        <f>M11*23.59 %</f>
        <v>1.1499999999999999</v>
      </c>
      <c r="O11" s="460">
        <f>SUM(M11:N11)</f>
        <v>6.03</v>
      </c>
    </row>
    <row r="12" spans="1:15" ht="14.4" x14ac:dyDescent="0.3">
      <c r="A12" s="449"/>
      <c r="B12" s="621" t="s">
        <v>23</v>
      </c>
      <c r="C12" s="464">
        <v>176</v>
      </c>
      <c r="D12" s="440">
        <v>0</v>
      </c>
      <c r="E12" s="440"/>
      <c r="F12" s="440">
        <v>0</v>
      </c>
      <c r="G12" s="440"/>
      <c r="H12" s="439">
        <f t="shared" ref="H12:H21" si="1">C12+D12+F12</f>
        <v>176</v>
      </c>
      <c r="I12" s="441">
        <v>780</v>
      </c>
      <c r="J12" s="441">
        <v>0</v>
      </c>
      <c r="K12" s="506">
        <v>780</v>
      </c>
      <c r="L12" s="506">
        <v>780</v>
      </c>
      <c r="M12" s="620">
        <f>L12/H12</f>
        <v>4.4318</v>
      </c>
      <c r="N12" s="612">
        <f>M12*23.59 %</f>
        <v>1.05</v>
      </c>
      <c r="O12" s="457">
        <f>SUM(M12:N12)</f>
        <v>5.48</v>
      </c>
    </row>
    <row r="13" spans="1:15" ht="27.6" x14ac:dyDescent="0.25">
      <c r="A13" s="449"/>
      <c r="B13" s="621" t="s">
        <v>24</v>
      </c>
      <c r="C13" s="464">
        <v>158</v>
      </c>
      <c r="D13" s="442">
        <v>16</v>
      </c>
      <c r="E13" s="439" t="s">
        <v>84</v>
      </c>
      <c r="F13" s="442">
        <v>2</v>
      </c>
      <c r="G13" s="439" t="s">
        <v>89</v>
      </c>
      <c r="H13" s="442">
        <f>C13+D13+F13</f>
        <v>176</v>
      </c>
      <c r="I13" s="443">
        <v>700.22730000000001</v>
      </c>
      <c r="J13" s="443">
        <v>79.7727</v>
      </c>
      <c r="K13" s="507">
        <v>780</v>
      </c>
      <c r="L13" s="507">
        <v>780</v>
      </c>
      <c r="M13" s="622">
        <f>L13/H13</f>
        <v>4.4318</v>
      </c>
      <c r="N13" s="613">
        <f t="shared" ref="N13:N20" si="2">M13*23.59 %</f>
        <v>1.05</v>
      </c>
      <c r="O13" s="458">
        <f t="shared" ref="O13:O21" si="3">SUM(M13:N13)</f>
        <v>5.48</v>
      </c>
    </row>
    <row r="14" spans="1:15" ht="27.6" x14ac:dyDescent="0.25">
      <c r="A14" s="449"/>
      <c r="B14" s="619" t="s">
        <v>25</v>
      </c>
      <c r="C14" s="464">
        <v>152</v>
      </c>
      <c r="D14" s="442">
        <v>16</v>
      </c>
      <c r="E14" s="439" t="s">
        <v>85</v>
      </c>
      <c r="F14" s="442">
        <v>0</v>
      </c>
      <c r="G14" s="442"/>
      <c r="H14" s="439">
        <f t="shared" si="1"/>
        <v>168</v>
      </c>
      <c r="I14" s="443">
        <v>705.71429999999998</v>
      </c>
      <c r="J14" s="443">
        <v>74.285700000000006</v>
      </c>
      <c r="K14" s="507">
        <v>780</v>
      </c>
      <c r="L14" s="507">
        <v>780</v>
      </c>
      <c r="M14" s="622">
        <f t="shared" si="0"/>
        <v>4.6429</v>
      </c>
      <c r="N14" s="613">
        <f t="shared" si="2"/>
        <v>1.1000000000000001</v>
      </c>
      <c r="O14" s="459">
        <f t="shared" si="3"/>
        <v>5.74</v>
      </c>
    </row>
    <row r="15" spans="1:15" ht="27.6" x14ac:dyDescent="0.25">
      <c r="A15" s="449"/>
      <c r="B15" s="621" t="s">
        <v>26</v>
      </c>
      <c r="C15" s="464">
        <v>159</v>
      </c>
      <c r="D15" s="442">
        <v>16</v>
      </c>
      <c r="E15" s="439" t="s">
        <v>103</v>
      </c>
      <c r="F15" s="442">
        <v>1</v>
      </c>
      <c r="G15" s="442" t="s">
        <v>105</v>
      </c>
      <c r="H15" s="442">
        <f t="shared" si="1"/>
        <v>176</v>
      </c>
      <c r="I15" s="443">
        <v>704.65909999999997</v>
      </c>
      <c r="J15" s="443">
        <v>75.340900000000005</v>
      </c>
      <c r="K15" s="507">
        <v>780</v>
      </c>
      <c r="L15" s="507">
        <v>780</v>
      </c>
      <c r="M15" s="622">
        <f>L15/H15</f>
        <v>4.4318</v>
      </c>
      <c r="N15" s="613">
        <f t="shared" si="2"/>
        <v>1.05</v>
      </c>
      <c r="O15" s="458">
        <f t="shared" si="3"/>
        <v>5.48</v>
      </c>
    </row>
    <row r="16" spans="1:15" ht="14.4" x14ac:dyDescent="0.3">
      <c r="A16" s="449"/>
      <c r="B16" s="621" t="s">
        <v>34</v>
      </c>
      <c r="C16" s="464">
        <v>184</v>
      </c>
      <c r="D16" s="440">
        <v>0</v>
      </c>
      <c r="E16" s="440"/>
      <c r="F16" s="440">
        <v>0</v>
      </c>
      <c r="G16" s="440"/>
      <c r="H16" s="439">
        <f t="shared" si="1"/>
        <v>184</v>
      </c>
      <c r="I16" s="441">
        <v>780</v>
      </c>
      <c r="J16" s="441">
        <f t="shared" ref="J16:J19" si="4">(D16+F16)*M16</f>
        <v>0</v>
      </c>
      <c r="K16" s="506">
        <f t="shared" ref="K16:K19" si="5">I16+J16</f>
        <v>780</v>
      </c>
      <c r="L16" s="506">
        <v>780</v>
      </c>
      <c r="M16" s="620">
        <f t="shared" si="0"/>
        <v>4.2390999999999996</v>
      </c>
      <c r="N16" s="612">
        <f t="shared" si="2"/>
        <v>1</v>
      </c>
      <c r="O16" s="457">
        <f>SUM(M16:N16)</f>
        <v>5.24</v>
      </c>
    </row>
    <row r="17" spans="1:15" ht="14.4" x14ac:dyDescent="0.3">
      <c r="A17" s="449"/>
      <c r="B17" s="619" t="s">
        <v>35</v>
      </c>
      <c r="C17" s="464">
        <v>168</v>
      </c>
      <c r="D17" s="440">
        <v>0</v>
      </c>
      <c r="E17" s="440"/>
      <c r="F17" s="440">
        <v>0</v>
      </c>
      <c r="G17" s="440"/>
      <c r="H17" s="440">
        <f t="shared" si="1"/>
        <v>168</v>
      </c>
      <c r="I17" s="441">
        <v>780</v>
      </c>
      <c r="J17" s="441">
        <f t="shared" si="4"/>
        <v>0</v>
      </c>
      <c r="K17" s="506">
        <f t="shared" si="5"/>
        <v>780</v>
      </c>
      <c r="L17" s="506">
        <v>780</v>
      </c>
      <c r="M17" s="620">
        <f t="shared" si="0"/>
        <v>4.6429</v>
      </c>
      <c r="N17" s="612">
        <f t="shared" si="2"/>
        <v>1.1000000000000001</v>
      </c>
      <c r="O17" s="460">
        <f t="shared" si="3"/>
        <v>5.74</v>
      </c>
    </row>
    <row r="18" spans="1:15" ht="15.75" customHeight="1" x14ac:dyDescent="0.3">
      <c r="A18" s="449"/>
      <c r="B18" s="621" t="s">
        <v>36</v>
      </c>
      <c r="C18" s="464">
        <v>176</v>
      </c>
      <c r="D18" s="440">
        <v>0</v>
      </c>
      <c r="E18" s="440"/>
      <c r="F18" s="440">
        <v>0</v>
      </c>
      <c r="G18" s="440"/>
      <c r="H18" s="439">
        <f t="shared" si="1"/>
        <v>176</v>
      </c>
      <c r="I18" s="441">
        <v>780</v>
      </c>
      <c r="J18" s="441">
        <f t="shared" si="4"/>
        <v>0</v>
      </c>
      <c r="K18" s="506">
        <f t="shared" si="5"/>
        <v>780</v>
      </c>
      <c r="L18" s="506">
        <v>780</v>
      </c>
      <c r="M18" s="620">
        <f t="shared" si="0"/>
        <v>4.4318</v>
      </c>
      <c r="N18" s="612">
        <f t="shared" si="2"/>
        <v>1.05</v>
      </c>
      <c r="O18" s="457">
        <f t="shared" si="3"/>
        <v>5.48</v>
      </c>
    </row>
    <row r="19" spans="1:15" ht="14.4" x14ac:dyDescent="0.3">
      <c r="A19" s="449"/>
      <c r="B19" s="621" t="s">
        <v>37</v>
      </c>
      <c r="C19" s="464">
        <v>176</v>
      </c>
      <c r="D19" s="440">
        <v>0</v>
      </c>
      <c r="E19" s="440"/>
      <c r="F19" s="440">
        <v>0</v>
      </c>
      <c r="G19" s="440"/>
      <c r="H19" s="440">
        <f t="shared" si="1"/>
        <v>176</v>
      </c>
      <c r="I19" s="441">
        <v>780</v>
      </c>
      <c r="J19" s="441">
        <f t="shared" si="4"/>
        <v>0</v>
      </c>
      <c r="K19" s="506">
        <f t="shared" si="5"/>
        <v>780</v>
      </c>
      <c r="L19" s="506">
        <v>780</v>
      </c>
      <c r="M19" s="620">
        <f t="shared" si="0"/>
        <v>4.4318</v>
      </c>
      <c r="N19" s="612">
        <f t="shared" si="2"/>
        <v>1.05</v>
      </c>
      <c r="O19" s="457">
        <f t="shared" si="3"/>
        <v>5.48</v>
      </c>
    </row>
    <row r="20" spans="1:15" ht="15.75" customHeight="1" x14ac:dyDescent="0.3">
      <c r="A20" s="450"/>
      <c r="B20" s="619" t="s">
        <v>32</v>
      </c>
      <c r="C20" s="464">
        <v>159</v>
      </c>
      <c r="D20" s="440">
        <v>8</v>
      </c>
      <c r="E20" s="440" t="s">
        <v>86</v>
      </c>
      <c r="F20" s="440">
        <v>1</v>
      </c>
      <c r="G20" s="440" t="s">
        <v>87</v>
      </c>
      <c r="H20" s="439">
        <f t="shared" si="1"/>
        <v>168</v>
      </c>
      <c r="I20" s="441">
        <v>738.21429999999998</v>
      </c>
      <c r="J20" s="441">
        <v>41.785699999999999</v>
      </c>
      <c r="K20" s="506">
        <v>780</v>
      </c>
      <c r="L20" s="506">
        <v>780</v>
      </c>
      <c r="M20" s="620">
        <f>L20/H20</f>
        <v>4.6429</v>
      </c>
      <c r="N20" s="612">
        <f t="shared" si="2"/>
        <v>1.1000000000000001</v>
      </c>
      <c r="O20" s="460">
        <f t="shared" si="3"/>
        <v>5.74</v>
      </c>
    </row>
    <row r="21" spans="1:15" ht="48" customHeight="1" thickBot="1" x14ac:dyDescent="0.3">
      <c r="A21" s="449"/>
      <c r="B21" s="623" t="s">
        <v>33</v>
      </c>
      <c r="C21" s="624">
        <v>158</v>
      </c>
      <c r="D21" s="625">
        <v>24</v>
      </c>
      <c r="E21" s="626" t="s">
        <v>88</v>
      </c>
      <c r="F21" s="625">
        <v>2</v>
      </c>
      <c r="G21" s="626" t="s">
        <v>146</v>
      </c>
      <c r="H21" s="625">
        <f t="shared" si="1"/>
        <v>184</v>
      </c>
      <c r="I21" s="627">
        <v>669.7826</v>
      </c>
      <c r="J21" s="627">
        <v>110.2174</v>
      </c>
      <c r="K21" s="628">
        <v>780</v>
      </c>
      <c r="L21" s="628">
        <v>780</v>
      </c>
      <c r="M21" s="629">
        <f>L21/H21</f>
        <v>4.2390999999999996</v>
      </c>
      <c r="N21" s="614">
        <f>M21*23.59 %</f>
        <v>1</v>
      </c>
      <c r="O21" s="461">
        <f t="shared" si="3"/>
        <v>5.24</v>
      </c>
    </row>
    <row r="22" spans="1:15" ht="15" thickTop="1" thickBot="1" x14ac:dyDescent="0.3">
      <c r="A22" s="449"/>
      <c r="B22" s="779"/>
      <c r="C22" s="780"/>
      <c r="D22" s="780"/>
      <c r="E22" s="780"/>
      <c r="F22" s="780"/>
      <c r="G22" s="780"/>
      <c r="H22" s="780"/>
      <c r="I22" s="780"/>
      <c r="J22" s="780"/>
      <c r="K22" s="780"/>
      <c r="L22" s="780"/>
      <c r="M22" s="780"/>
      <c r="N22" s="451"/>
      <c r="O22" s="451"/>
    </row>
    <row r="23" spans="1:15" ht="14.4" x14ac:dyDescent="0.3">
      <c r="B23" s="495" t="s">
        <v>112</v>
      </c>
      <c r="C23" s="494" t="s">
        <v>111</v>
      </c>
    </row>
    <row r="24" spans="1:15" x14ac:dyDescent="0.25">
      <c r="B24" s="452"/>
    </row>
  </sheetData>
  <mergeCells count="19">
    <mergeCell ref="B22:M22"/>
    <mergeCell ref="D6:G6"/>
    <mergeCell ref="D7:E7"/>
    <mergeCell ref="F7:G7"/>
    <mergeCell ref="H6:H8"/>
    <mergeCell ref="I6:I8"/>
    <mergeCell ref="J6:J8"/>
    <mergeCell ref="K6:K8"/>
    <mergeCell ref="L6:L8"/>
    <mergeCell ref="B1:O1"/>
    <mergeCell ref="B2:O2"/>
    <mergeCell ref="B3:O3"/>
    <mergeCell ref="B6:B8"/>
    <mergeCell ref="C6:C8"/>
    <mergeCell ref="M6:M8"/>
    <mergeCell ref="N6:N8"/>
    <mergeCell ref="O6:O8"/>
    <mergeCell ref="B4:O4"/>
    <mergeCell ref="B5:O5"/>
  </mergeCells>
  <hyperlinks>
    <hyperlink ref="C23" r:id="rId1" xr:uid="{E54F4F96-2F38-4AA2-8E4A-7F900729DE25}"/>
  </hyperlinks>
  <pageMargins left="0.70866141732283472" right="0.70866141732283472" top="0.74803149606299213" bottom="0.74803149606299213" header="0.31496062992125984" footer="0.31496062992125984"/>
  <pageSetup paperSize="8" scale="92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9FFCC"/>
  </sheetPr>
  <dimension ref="A1:AS100"/>
  <sheetViews>
    <sheetView tabSelected="1" topLeftCell="AD44" zoomScaleNormal="100" workbookViewId="0">
      <selection activeCell="AH56" sqref="AH56:AK58"/>
    </sheetView>
  </sheetViews>
  <sheetFormatPr defaultColWidth="9.109375" defaultRowHeight="13.8" x14ac:dyDescent="0.25"/>
  <cols>
    <col min="1" max="1" width="11.44140625" style="18" customWidth="1"/>
    <col min="2" max="2" width="11.5546875" style="18" customWidth="1"/>
    <col min="3" max="4" width="11.33203125" style="18" customWidth="1"/>
    <col min="5" max="5" width="9.109375" style="18" customWidth="1"/>
    <col min="6" max="6" width="9.88671875" style="18" customWidth="1"/>
    <col min="7" max="7" width="10.109375" style="18" customWidth="1"/>
    <col min="8" max="8" width="8.5546875" style="18" customWidth="1"/>
    <col min="9" max="9" width="8.44140625" style="18" customWidth="1"/>
    <col min="10" max="10" width="8.33203125" style="18" customWidth="1"/>
    <col min="11" max="11" width="9.6640625" style="18" customWidth="1"/>
    <col min="12" max="12" width="14.33203125" style="18" customWidth="1"/>
    <col min="13" max="13" width="13.109375" style="18" customWidth="1"/>
    <col min="14" max="14" width="18.109375" style="18" customWidth="1"/>
    <col min="15" max="15" width="12.6640625" style="18" customWidth="1"/>
    <col min="16" max="16" width="18.33203125" style="18" customWidth="1"/>
    <col min="17" max="18" width="12.6640625" style="18" customWidth="1"/>
    <col min="19" max="19" width="9.33203125" style="18" customWidth="1"/>
    <col min="20" max="20" width="7.44140625" style="18" customWidth="1"/>
    <col min="21" max="21" width="8.5546875" style="18" customWidth="1"/>
    <col min="22" max="22" width="7.6640625" style="18" customWidth="1"/>
    <col min="23" max="23" width="8.109375" style="22" customWidth="1"/>
    <col min="24" max="24" width="9.88671875" style="22" customWidth="1"/>
    <col min="25" max="25" width="9.6640625" style="22" customWidth="1"/>
    <col min="26" max="26" width="13.33203125" style="22" customWidth="1"/>
    <col min="27" max="27" width="14.33203125" style="22" customWidth="1"/>
    <col min="28" max="28" width="13" style="22" customWidth="1"/>
    <col min="29" max="29" width="11.109375" style="22" customWidth="1"/>
    <col min="30" max="31" width="12.44140625" style="22" customWidth="1"/>
    <col min="32" max="32" width="12.33203125" style="22" customWidth="1"/>
    <col min="33" max="33" width="13" style="22" customWidth="1"/>
    <col min="34" max="34" width="12.33203125" style="22" customWidth="1"/>
    <col min="35" max="35" width="13.88671875" style="22" customWidth="1"/>
    <col min="36" max="36" width="11" style="22" customWidth="1"/>
    <col min="37" max="37" width="13.44140625" style="22" customWidth="1"/>
    <col min="38" max="38" width="13.88671875" style="22" customWidth="1"/>
    <col min="39" max="39" width="14.109375" style="22" customWidth="1"/>
    <col min="40" max="40" width="15.109375" style="22" customWidth="1"/>
    <col min="41" max="41" width="13.6640625" style="22" customWidth="1"/>
    <col min="42" max="42" width="14.6640625" style="22" customWidth="1"/>
    <col min="43" max="43" width="14.33203125" style="22" customWidth="1"/>
    <col min="44" max="44" width="14.33203125" style="18" customWidth="1"/>
    <col min="45" max="45" width="17.109375" style="18" customWidth="1"/>
    <col min="46" max="46" width="12.109375" style="18" customWidth="1"/>
    <col min="47" max="16384" width="9.109375" style="18"/>
  </cols>
  <sheetData>
    <row r="1" spans="1:44" ht="18.600000000000001" x14ac:dyDescent="0.3">
      <c r="A1" s="851" t="s">
        <v>110</v>
      </c>
      <c r="B1" s="851"/>
      <c r="C1" s="851"/>
      <c r="D1" s="851"/>
      <c r="E1" s="851"/>
      <c r="F1" s="851"/>
      <c r="G1" s="851"/>
      <c r="H1" s="851"/>
      <c r="I1" s="851"/>
      <c r="J1" s="851"/>
      <c r="K1" s="851"/>
      <c r="L1" s="851"/>
      <c r="M1" s="851"/>
      <c r="N1" s="851"/>
      <c r="O1" s="851"/>
      <c r="P1" s="851"/>
      <c r="Q1" s="851"/>
      <c r="R1" s="851"/>
      <c r="S1" s="851"/>
      <c r="T1" s="851"/>
      <c r="U1" s="851"/>
      <c r="V1" s="851"/>
      <c r="W1" s="851"/>
      <c r="X1" s="353"/>
      <c r="Y1" s="353"/>
      <c r="Z1" s="353"/>
      <c r="AA1" s="353"/>
      <c r="AB1" s="353"/>
      <c r="AC1" s="353"/>
      <c r="AD1" s="353"/>
      <c r="AE1" s="353"/>
      <c r="AF1" s="353"/>
      <c r="AG1" s="353"/>
      <c r="AH1" s="353"/>
      <c r="AI1" s="353"/>
      <c r="AJ1" s="353"/>
      <c r="AK1" s="353"/>
      <c r="AL1" s="353"/>
      <c r="AM1" s="353"/>
      <c r="AN1" s="353"/>
      <c r="AO1" s="353"/>
      <c r="AP1" s="353"/>
      <c r="AQ1" s="353"/>
      <c r="AR1" s="353"/>
    </row>
    <row r="2" spans="1:44" ht="18.600000000000001" x14ac:dyDescent="0.3">
      <c r="A2" s="851" t="s">
        <v>46</v>
      </c>
      <c r="B2" s="851"/>
      <c r="C2" s="851"/>
      <c r="D2" s="851"/>
      <c r="E2" s="851"/>
      <c r="F2" s="851"/>
      <c r="G2" s="851"/>
      <c r="H2" s="851"/>
      <c r="I2" s="851"/>
      <c r="J2" s="851"/>
      <c r="K2" s="851"/>
      <c r="L2" s="851"/>
      <c r="M2" s="851"/>
      <c r="N2" s="851"/>
      <c r="O2" s="851"/>
      <c r="P2" s="851"/>
      <c r="Q2" s="851"/>
      <c r="R2" s="851"/>
      <c r="S2" s="851"/>
      <c r="T2" s="851"/>
      <c r="U2" s="851"/>
      <c r="V2" s="851"/>
      <c r="W2" s="851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  <c r="AQ2" s="353"/>
      <c r="AR2" s="353"/>
    </row>
    <row r="3" spans="1:44" x14ac:dyDescent="0.25">
      <c r="A3" s="359"/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497"/>
      <c r="S3" s="359"/>
      <c r="T3" s="359"/>
      <c r="U3" s="359"/>
    </row>
    <row r="4" spans="1:44" x14ac:dyDescent="0.25">
      <c r="A4" s="852" t="s">
        <v>51</v>
      </c>
      <c r="B4" s="852"/>
      <c r="C4" s="852"/>
      <c r="D4" s="852"/>
      <c r="E4" s="852"/>
      <c r="F4" s="852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497"/>
      <c r="S4" s="359"/>
      <c r="T4" s="359"/>
      <c r="U4" s="359"/>
    </row>
    <row r="5" spans="1:44" ht="14.4" thickBot="1" x14ac:dyDescent="0.3">
      <c r="A5" s="853"/>
      <c r="B5" s="853"/>
      <c r="C5" s="853"/>
      <c r="D5" s="853"/>
      <c r="E5" s="853"/>
      <c r="F5" s="853"/>
      <c r="G5" s="853"/>
      <c r="H5" s="853"/>
      <c r="I5" s="853"/>
      <c r="J5" s="853"/>
      <c r="K5" s="853"/>
      <c r="L5" s="853"/>
      <c r="M5" s="853"/>
      <c r="N5" s="853"/>
      <c r="O5" s="853"/>
      <c r="P5" s="853"/>
      <c r="Q5" s="853"/>
      <c r="R5" s="853"/>
      <c r="S5" s="853"/>
      <c r="T5" s="853"/>
      <c r="U5" s="853"/>
      <c r="V5" s="853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</row>
    <row r="6" spans="1:44" ht="66.75" customHeight="1" x14ac:dyDescent="0.25">
      <c r="A6" s="19" t="s">
        <v>55</v>
      </c>
      <c r="B6" s="24" t="s">
        <v>30</v>
      </c>
      <c r="C6" s="24" t="s">
        <v>131</v>
      </c>
      <c r="D6" s="24" t="s">
        <v>38</v>
      </c>
      <c r="E6" s="24" t="s">
        <v>3</v>
      </c>
      <c r="F6" s="180"/>
      <c r="J6" s="62"/>
      <c r="K6" s="62"/>
      <c r="L6" s="62"/>
      <c r="M6" s="29"/>
      <c r="N6" s="26"/>
      <c r="O6" s="26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4" ht="15" customHeight="1" thickBot="1" x14ac:dyDescent="0.3">
      <c r="A7" s="181" t="s">
        <v>31</v>
      </c>
      <c r="B7" s="182" t="s">
        <v>56</v>
      </c>
      <c r="C7" s="182">
        <v>1</v>
      </c>
      <c r="D7" s="183" t="s">
        <v>52</v>
      </c>
      <c r="E7" s="182">
        <v>3</v>
      </c>
      <c r="F7" s="184"/>
      <c r="H7" s="27"/>
      <c r="I7" s="29"/>
      <c r="J7" s="854"/>
      <c r="K7" s="854"/>
      <c r="L7" s="854"/>
      <c r="M7" s="29"/>
      <c r="N7" s="26"/>
      <c r="O7" s="26"/>
      <c r="P7" s="185"/>
      <c r="Q7" s="185"/>
      <c r="R7" s="185"/>
      <c r="S7" s="185"/>
      <c r="T7" s="185"/>
      <c r="U7" s="185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</row>
    <row r="8" spans="1:44" ht="15" customHeight="1" thickBot="1" x14ac:dyDescent="0.3">
      <c r="A8" s="855" t="s">
        <v>53</v>
      </c>
      <c r="B8" s="856"/>
      <c r="C8" s="856"/>
      <c r="D8" s="856"/>
      <c r="E8" s="856"/>
      <c r="F8" s="857"/>
      <c r="H8" s="27"/>
      <c r="I8" s="29"/>
      <c r="J8" s="360"/>
      <c r="K8" s="360"/>
      <c r="L8" s="360"/>
      <c r="M8" s="29"/>
      <c r="N8" s="26"/>
      <c r="O8" s="26"/>
      <c r="P8" s="185"/>
      <c r="Q8" s="185"/>
      <c r="R8" s="185"/>
      <c r="S8" s="185"/>
      <c r="T8" s="185"/>
      <c r="U8" s="185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</row>
    <row r="9" spans="1:44" ht="27.6" x14ac:dyDescent="0.25">
      <c r="A9" s="858">
        <v>7460</v>
      </c>
      <c r="B9" s="205" t="s">
        <v>13</v>
      </c>
      <c r="C9" s="31">
        <f>239</f>
        <v>239</v>
      </c>
      <c r="D9" s="32">
        <v>11</v>
      </c>
      <c r="E9" s="207">
        <f>C9+D9</f>
        <v>250</v>
      </c>
      <c r="F9" s="815">
        <f>SUM(E9:E13)</f>
        <v>599</v>
      </c>
      <c r="I9" s="37"/>
      <c r="J9" s="29"/>
      <c r="K9" s="29"/>
      <c r="L9" s="29"/>
      <c r="M9" s="29"/>
      <c r="N9" s="191"/>
      <c r="O9" s="191"/>
      <c r="P9" s="186"/>
      <c r="Q9" s="192"/>
      <c r="R9" s="192"/>
      <c r="S9" s="193"/>
      <c r="T9" s="194"/>
      <c r="U9" s="186"/>
      <c r="V9" s="195"/>
      <c r="W9" s="195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195"/>
      <c r="AJ9" s="195"/>
      <c r="AK9" s="195"/>
      <c r="AL9" s="195"/>
      <c r="AM9" s="195"/>
      <c r="AN9" s="195"/>
      <c r="AO9" s="195"/>
      <c r="AP9" s="195"/>
      <c r="AQ9" s="195"/>
    </row>
    <row r="10" spans="1:44" x14ac:dyDescent="0.25">
      <c r="A10" s="858"/>
      <c r="B10" s="25" t="s">
        <v>14</v>
      </c>
      <c r="C10" s="31">
        <v>54</v>
      </c>
      <c r="D10" s="197">
        <v>3</v>
      </c>
      <c r="E10" s="33">
        <f t="shared" ref="E10:E16" si="0">C10+D10</f>
        <v>57</v>
      </c>
      <c r="F10" s="815"/>
      <c r="H10" s="38"/>
      <c r="I10" s="37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</row>
    <row r="11" spans="1:44" ht="27.6" x14ac:dyDescent="0.25">
      <c r="A11" s="858"/>
      <c r="B11" s="33" t="s">
        <v>15</v>
      </c>
      <c r="C11" s="31">
        <v>240</v>
      </c>
      <c r="D11" s="197">
        <v>11</v>
      </c>
      <c r="E11" s="33">
        <f t="shared" si="0"/>
        <v>251</v>
      </c>
      <c r="F11" s="815"/>
      <c r="H11" s="38"/>
      <c r="I11" s="37"/>
      <c r="J11" s="29"/>
      <c r="K11" s="29"/>
      <c r="L11" s="29"/>
      <c r="M11" s="198"/>
      <c r="N11" s="199"/>
      <c r="O11" s="199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</row>
    <row r="12" spans="1:44" x14ac:dyDescent="0.25">
      <c r="A12" s="858"/>
      <c r="B12" s="25" t="s">
        <v>16</v>
      </c>
      <c r="C12" s="31">
        <v>38</v>
      </c>
      <c r="D12" s="197">
        <v>2</v>
      </c>
      <c r="E12" s="33">
        <f>C12+D12</f>
        <v>40</v>
      </c>
      <c r="F12" s="815"/>
      <c r="H12" s="38"/>
      <c r="I12" s="37"/>
      <c r="J12" s="29"/>
      <c r="K12" s="29"/>
      <c r="L12" s="29"/>
      <c r="M12" s="43"/>
      <c r="N12" s="199"/>
      <c r="O12" s="199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</row>
    <row r="13" spans="1:44" ht="14.4" thickBot="1" x14ac:dyDescent="0.3">
      <c r="A13" s="859"/>
      <c r="B13" s="200" t="s">
        <v>17</v>
      </c>
      <c r="C13" s="31">
        <v>1</v>
      </c>
      <c r="D13" s="72"/>
      <c r="E13" s="202">
        <f t="shared" si="0"/>
        <v>1</v>
      </c>
      <c r="F13" s="860"/>
      <c r="H13" s="38"/>
      <c r="I13" s="37"/>
      <c r="J13" s="29"/>
      <c r="K13" s="29"/>
      <c r="L13" s="29"/>
      <c r="M13" s="29"/>
      <c r="N13" s="203"/>
      <c r="O13" s="203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</row>
    <row r="14" spans="1:44" ht="15" customHeight="1" thickBot="1" x14ac:dyDescent="0.3">
      <c r="A14" s="861" t="s">
        <v>54</v>
      </c>
      <c r="B14" s="862"/>
      <c r="C14" s="862"/>
      <c r="D14" s="862"/>
      <c r="E14" s="862"/>
      <c r="F14" s="863"/>
      <c r="H14" s="38"/>
      <c r="I14" s="37"/>
      <c r="J14" s="29"/>
      <c r="K14" s="29"/>
      <c r="L14" s="29"/>
      <c r="M14" s="29"/>
      <c r="N14" s="203"/>
      <c r="O14" s="203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</row>
    <row r="15" spans="1:44" x14ac:dyDescent="0.25">
      <c r="A15" s="524">
        <v>1000</v>
      </c>
      <c r="B15" s="501" t="s">
        <v>18</v>
      </c>
      <c r="C15" s="496">
        <v>2</v>
      </c>
      <c r="D15" s="189"/>
      <c r="E15" s="190">
        <f t="shared" si="0"/>
        <v>2</v>
      </c>
      <c r="F15" s="867">
        <f>E15+E16</f>
        <v>3</v>
      </c>
      <c r="H15" s="38"/>
      <c r="I15" s="37"/>
      <c r="J15" s="29"/>
      <c r="K15" s="29"/>
      <c r="L15" s="29"/>
      <c r="M15" s="29"/>
      <c r="N15" s="29"/>
      <c r="O15" s="29"/>
      <c r="P15" s="204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</row>
    <row r="16" spans="1:44" ht="14.4" thickBot="1" x14ac:dyDescent="0.3">
      <c r="A16" s="525">
        <v>7471</v>
      </c>
      <c r="B16" s="502" t="s">
        <v>18</v>
      </c>
      <c r="C16" s="201"/>
      <c r="D16" s="72">
        <v>1</v>
      </c>
      <c r="E16" s="202">
        <f t="shared" si="0"/>
        <v>1</v>
      </c>
      <c r="F16" s="868"/>
      <c r="H16" s="38"/>
      <c r="I16" s="37"/>
      <c r="J16" s="29"/>
      <c r="K16" s="29"/>
      <c r="L16" s="29"/>
      <c r="M16" s="29"/>
      <c r="N16" s="29"/>
      <c r="O16" s="29"/>
      <c r="P16" s="204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</row>
    <row r="17" spans="1:44" ht="14.4" thickBot="1" x14ac:dyDescent="0.3">
      <c r="A17" s="864" t="s">
        <v>19</v>
      </c>
      <c r="B17" s="865"/>
      <c r="C17" s="865"/>
      <c r="D17" s="865"/>
      <c r="E17" s="865"/>
      <c r="F17" s="866"/>
      <c r="H17" s="38"/>
      <c r="I17" s="37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</row>
    <row r="18" spans="1:44" ht="27.6" x14ac:dyDescent="0.25">
      <c r="A18" s="807">
        <v>3000</v>
      </c>
      <c r="B18" s="205" t="s">
        <v>20</v>
      </c>
      <c r="C18" s="206">
        <f>26</f>
        <v>26</v>
      </c>
      <c r="D18" s="540">
        <v>1</v>
      </c>
      <c r="E18" s="207">
        <f>C18+D18</f>
        <v>27</v>
      </c>
      <c r="F18" s="814">
        <f>SUM(E18:E22)</f>
        <v>81</v>
      </c>
      <c r="H18" s="38"/>
      <c r="I18" s="37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1:44" x14ac:dyDescent="0.25">
      <c r="A19" s="808"/>
      <c r="B19" s="25" t="s">
        <v>14</v>
      </c>
      <c r="C19" s="47">
        <v>12</v>
      </c>
      <c r="D19" s="197">
        <v>1</v>
      </c>
      <c r="E19" s="33">
        <f t="shared" ref="E19:E22" si="1">C19+D19</f>
        <v>13</v>
      </c>
      <c r="F19" s="815"/>
      <c r="H19" s="38"/>
      <c r="I19" s="37"/>
      <c r="J19" s="29"/>
      <c r="K19" s="29"/>
      <c r="L19" s="29"/>
      <c r="M19" s="29"/>
      <c r="N19" s="29"/>
      <c r="O19" s="29"/>
      <c r="P19" s="62"/>
      <c r="Q19" s="62"/>
      <c r="R19" s="62"/>
      <c r="S19" s="62"/>
      <c r="T19" s="62"/>
      <c r="U19" s="62"/>
      <c r="V19" s="29"/>
      <c r="W19" s="29"/>
      <c r="X19" s="29"/>
      <c r="Y19" s="29"/>
    </row>
    <row r="20" spans="1:44" ht="27.6" x14ac:dyDescent="0.25">
      <c r="A20" s="808"/>
      <c r="B20" s="25" t="s">
        <v>15</v>
      </c>
      <c r="C20" s="47">
        <v>34</v>
      </c>
      <c r="D20" s="197">
        <v>2</v>
      </c>
      <c r="E20" s="33">
        <f t="shared" si="1"/>
        <v>36</v>
      </c>
      <c r="F20" s="815"/>
      <c r="H20" s="926"/>
      <c r="I20" s="926"/>
      <c r="J20" s="926"/>
      <c r="K20" s="926"/>
      <c r="L20" s="185"/>
      <c r="M20" s="208"/>
      <c r="N20" s="199"/>
      <c r="O20" s="199"/>
      <c r="P20" s="209"/>
      <c r="Q20" s="209"/>
      <c r="R20" s="209"/>
      <c r="S20" s="209"/>
      <c r="T20" s="209"/>
      <c r="U20" s="210"/>
      <c r="V20" s="29"/>
      <c r="W20" s="29"/>
      <c r="X20" s="29"/>
      <c r="Y20" s="29"/>
    </row>
    <row r="21" spans="1:44" x14ac:dyDescent="0.25">
      <c r="A21" s="808"/>
      <c r="B21" s="25" t="s">
        <v>16</v>
      </c>
      <c r="C21" s="47">
        <v>3</v>
      </c>
      <c r="D21" s="197"/>
      <c r="E21" s="33">
        <f t="shared" si="1"/>
        <v>3</v>
      </c>
      <c r="F21" s="815"/>
      <c r="H21" s="927"/>
      <c r="I21" s="927"/>
      <c r="J21" s="927"/>
      <c r="K21" s="927"/>
      <c r="L21" s="759"/>
      <c r="M21" s="50"/>
      <c r="N21" s="211"/>
      <c r="O21" s="211"/>
      <c r="P21" s="70"/>
      <c r="Q21" s="70"/>
      <c r="R21" s="70"/>
      <c r="S21" s="70"/>
      <c r="T21" s="70"/>
      <c r="U21" s="212"/>
      <c r="V21" s="29"/>
      <c r="W21" s="29"/>
      <c r="X21" s="29"/>
      <c r="Y21" s="29"/>
    </row>
    <row r="22" spans="1:44" ht="14.4" thickBot="1" x14ac:dyDescent="0.3">
      <c r="A22" s="809"/>
      <c r="B22" s="200" t="s">
        <v>17</v>
      </c>
      <c r="C22" s="213">
        <v>1</v>
      </c>
      <c r="D22" s="214">
        <v>1</v>
      </c>
      <c r="E22" s="215">
        <f t="shared" si="1"/>
        <v>2</v>
      </c>
      <c r="F22" s="815"/>
      <c r="L22" s="29"/>
      <c r="M22" s="29"/>
      <c r="N22" s="216"/>
      <c r="O22" s="216"/>
      <c r="P22" s="70"/>
      <c r="Q22" s="70"/>
      <c r="R22" s="70"/>
      <c r="S22" s="70"/>
      <c r="T22" s="70"/>
      <c r="U22" s="212"/>
      <c r="V22" s="29"/>
      <c r="W22" s="29"/>
      <c r="X22" s="29"/>
      <c r="Y22" s="29"/>
    </row>
    <row r="23" spans="1:44" ht="14.4" thickBot="1" x14ac:dyDescent="0.3">
      <c r="C23" s="217">
        <f>SUM(C9:C22)</f>
        <v>650</v>
      </c>
      <c r="D23" s="218">
        <f>SUM(D9:D22)</f>
        <v>33</v>
      </c>
      <c r="E23" s="218">
        <f t="shared" ref="E23" si="2">SUM(E9:E22)</f>
        <v>683</v>
      </c>
      <c r="F23" s="219">
        <f>F9+F15+F18</f>
        <v>683</v>
      </c>
      <c r="G23" s="34"/>
      <c r="L23" s="29"/>
      <c r="N23" s="29"/>
      <c r="O23" s="29"/>
      <c r="P23" s="204"/>
      <c r="Q23" s="204"/>
      <c r="R23" s="204"/>
      <c r="S23" s="204"/>
      <c r="T23" s="204"/>
      <c r="U23" s="204"/>
      <c r="V23" s="29"/>
      <c r="W23" s="29"/>
      <c r="X23" s="29"/>
      <c r="Y23" s="29"/>
    </row>
    <row r="24" spans="1:44" x14ac:dyDescent="0.25">
      <c r="C24" s="220"/>
      <c r="D24" s="220"/>
      <c r="E24" s="220"/>
      <c r="F24" s="221"/>
      <c r="G24" s="34"/>
      <c r="J24" s="29"/>
      <c r="K24" s="29"/>
      <c r="L24" s="29"/>
      <c r="M24" s="29"/>
      <c r="N24" s="29"/>
      <c r="O24" s="29"/>
      <c r="P24" s="204"/>
      <c r="Q24" s="204"/>
      <c r="R24" s="204"/>
      <c r="S24" s="204"/>
      <c r="T24" s="204"/>
      <c r="U24" s="204"/>
      <c r="V24" s="29"/>
      <c r="W24" s="29"/>
      <c r="X24" s="29"/>
      <c r="Y24" s="29"/>
    </row>
    <row r="25" spans="1:44" ht="46.5" customHeight="1" x14ac:dyDescent="0.25">
      <c r="A25" s="810" t="s">
        <v>174</v>
      </c>
      <c r="B25" s="810"/>
      <c r="C25" s="810"/>
      <c r="D25" s="48">
        <f>C23*0.05</f>
        <v>33</v>
      </c>
      <c r="F25" s="34"/>
      <c r="G25" s="35"/>
      <c r="I25" s="36"/>
      <c r="J25" s="27"/>
      <c r="K25" s="27"/>
      <c r="L25" s="29"/>
      <c r="M25" s="27"/>
      <c r="N25" s="27"/>
      <c r="O25" s="27"/>
      <c r="P25" s="29"/>
      <c r="Q25" s="62"/>
      <c r="R25" s="62"/>
      <c r="S25" s="62"/>
      <c r="T25" s="29"/>
      <c r="U25" s="29"/>
      <c r="V25" s="29"/>
      <c r="W25" s="29"/>
      <c r="X25" s="29"/>
      <c r="Y25" s="29"/>
    </row>
    <row r="26" spans="1:44" x14ac:dyDescent="0.25">
      <c r="B26" s="36"/>
      <c r="C26" s="55"/>
      <c r="D26" s="34"/>
      <c r="E26" s="34"/>
      <c r="F26" s="35"/>
      <c r="G26" s="29"/>
      <c r="I26" s="63"/>
      <c r="J26" s="56"/>
      <c r="K26" s="56"/>
      <c r="L26" s="56"/>
      <c r="M26" s="361"/>
      <c r="N26" s="58"/>
      <c r="O26" s="58"/>
      <c r="P26" s="59"/>
      <c r="Q26" s="59"/>
      <c r="R26" s="59"/>
      <c r="S26" s="59"/>
      <c r="T26" s="59"/>
      <c r="U26" s="59"/>
    </row>
    <row r="27" spans="1:44" x14ac:dyDescent="0.25">
      <c r="B27" s="36"/>
      <c r="C27" s="60"/>
      <c r="D27" s="42"/>
      <c r="E27" s="42"/>
      <c r="F27" s="61"/>
      <c r="G27" s="35"/>
      <c r="I27" s="62"/>
      <c r="J27" s="63"/>
      <c r="K27" s="56"/>
      <c r="L27" s="64"/>
      <c r="M27" s="65"/>
      <c r="N27" s="50"/>
      <c r="O27" s="50"/>
      <c r="P27" s="66"/>
      <c r="Q27" s="66"/>
      <c r="R27" s="66"/>
      <c r="S27" s="66"/>
      <c r="T27" s="66"/>
      <c r="U27" s="66"/>
    </row>
    <row r="28" spans="1:44" ht="14.4" thickBot="1" x14ac:dyDescent="0.3">
      <c r="A28" s="811" t="s">
        <v>72</v>
      </c>
      <c r="B28" s="811"/>
      <c r="C28" s="811"/>
      <c r="D28" s="811"/>
      <c r="E28" s="811"/>
      <c r="F28" s="811"/>
      <c r="G28" s="811"/>
      <c r="H28" s="811"/>
      <c r="I28" s="811"/>
      <c r="J28" s="811"/>
      <c r="K28" s="811"/>
      <c r="L28" s="811"/>
      <c r="M28" s="354">
        <v>780</v>
      </c>
      <c r="N28" s="43"/>
      <c r="O28" s="43"/>
      <c r="P28" s="68"/>
      <c r="Q28" s="69"/>
      <c r="R28" s="69"/>
      <c r="S28" s="36"/>
    </row>
    <row r="29" spans="1:44" ht="63" customHeight="1" thickBot="1" x14ac:dyDescent="0.3">
      <c r="A29" s="869" t="s">
        <v>43</v>
      </c>
      <c r="B29" s="871" t="s">
        <v>60</v>
      </c>
      <c r="C29" s="839"/>
      <c r="D29" s="839"/>
      <c r="E29" s="839"/>
      <c r="F29" s="872"/>
      <c r="G29" s="841" t="s">
        <v>59</v>
      </c>
      <c r="H29" s="841"/>
      <c r="I29" s="841"/>
      <c r="J29" s="841"/>
      <c r="K29" s="842"/>
      <c r="L29" s="787" t="s">
        <v>107</v>
      </c>
      <c r="M29" s="789" t="s">
        <v>73</v>
      </c>
      <c r="N29" s="24" t="s">
        <v>57</v>
      </c>
      <c r="O29" s="789" t="s">
        <v>108</v>
      </c>
      <c r="P29" s="820" t="s">
        <v>109</v>
      </c>
      <c r="Q29" s="822" t="s">
        <v>48</v>
      </c>
      <c r="R29" s="822" t="s">
        <v>113</v>
      </c>
      <c r="S29" s="824" t="s">
        <v>47</v>
      </c>
      <c r="T29" s="825"/>
      <c r="U29" s="825"/>
      <c r="V29" s="825"/>
      <c r="W29" s="826"/>
      <c r="X29" s="827" t="s">
        <v>58</v>
      </c>
      <c r="Y29" s="828"/>
      <c r="Z29" s="828"/>
      <c r="AA29" s="828"/>
      <c r="AB29" s="828"/>
      <c r="AC29" s="829" t="s">
        <v>3</v>
      </c>
      <c r="AD29" s="816" t="s">
        <v>63</v>
      </c>
      <c r="AE29" s="816" t="s">
        <v>115</v>
      </c>
      <c r="AF29" s="824" t="s">
        <v>64</v>
      </c>
      <c r="AG29" s="825"/>
      <c r="AH29" s="825"/>
      <c r="AI29" s="825"/>
      <c r="AJ29" s="825"/>
      <c r="AK29" s="833"/>
      <c r="AL29" s="831" t="s">
        <v>65</v>
      </c>
      <c r="AM29" s="825"/>
      <c r="AN29" s="825"/>
      <c r="AO29" s="825"/>
      <c r="AP29" s="825"/>
      <c r="AQ29" s="832"/>
      <c r="AR29" s="784" t="s">
        <v>3</v>
      </c>
    </row>
    <row r="30" spans="1:44" ht="57.75" customHeight="1" thickBot="1" x14ac:dyDescent="0.3">
      <c r="A30" s="870"/>
      <c r="B30" s="71" t="s">
        <v>44</v>
      </c>
      <c r="C30" s="72" t="s">
        <v>14</v>
      </c>
      <c r="D30" s="73" t="s">
        <v>45</v>
      </c>
      <c r="E30" s="72" t="s">
        <v>16</v>
      </c>
      <c r="F30" s="74" t="s">
        <v>17</v>
      </c>
      <c r="G30" s="75" t="s">
        <v>44</v>
      </c>
      <c r="H30" s="20" t="s">
        <v>14</v>
      </c>
      <c r="I30" s="76" t="s">
        <v>45</v>
      </c>
      <c r="J30" s="20" t="s">
        <v>16</v>
      </c>
      <c r="K30" s="222" t="s">
        <v>17</v>
      </c>
      <c r="L30" s="873"/>
      <c r="M30" s="819"/>
      <c r="N30" s="402">
        <v>0.2359</v>
      </c>
      <c r="O30" s="819"/>
      <c r="P30" s="821"/>
      <c r="Q30" s="823"/>
      <c r="R30" s="823"/>
      <c r="S30" s="75" t="s">
        <v>49</v>
      </c>
      <c r="T30" s="20" t="s">
        <v>14</v>
      </c>
      <c r="U30" s="76" t="s">
        <v>45</v>
      </c>
      <c r="V30" s="20" t="s">
        <v>16</v>
      </c>
      <c r="W30" s="91" t="s">
        <v>17</v>
      </c>
      <c r="X30" s="71" t="s">
        <v>49</v>
      </c>
      <c r="Y30" s="72" t="s">
        <v>14</v>
      </c>
      <c r="Z30" s="73" t="s">
        <v>45</v>
      </c>
      <c r="AA30" s="72" t="s">
        <v>16</v>
      </c>
      <c r="AB30" s="74" t="s">
        <v>17</v>
      </c>
      <c r="AC30" s="830"/>
      <c r="AD30" s="817"/>
      <c r="AE30" s="817"/>
      <c r="AF30" s="75" t="s">
        <v>49</v>
      </c>
      <c r="AG30" s="20" t="s">
        <v>14</v>
      </c>
      <c r="AH30" s="76" t="s">
        <v>45</v>
      </c>
      <c r="AI30" s="20" t="s">
        <v>16</v>
      </c>
      <c r="AJ30" s="74" t="s">
        <v>17</v>
      </c>
      <c r="AK30" s="422" t="s">
        <v>50</v>
      </c>
      <c r="AL30" s="224" t="s">
        <v>49</v>
      </c>
      <c r="AM30" s="225" t="s">
        <v>14</v>
      </c>
      <c r="AN30" s="226" t="s">
        <v>45</v>
      </c>
      <c r="AO30" s="225" t="s">
        <v>16</v>
      </c>
      <c r="AP30" s="429" t="s">
        <v>17</v>
      </c>
      <c r="AQ30" s="430" t="s">
        <v>50</v>
      </c>
      <c r="AR30" s="818"/>
    </row>
    <row r="31" spans="1:44" ht="43.5" customHeight="1" thickBot="1" x14ac:dyDescent="0.3">
      <c r="A31" s="228" t="s">
        <v>31</v>
      </c>
      <c r="B31" s="229">
        <v>1</v>
      </c>
      <c r="C31" s="230">
        <v>2</v>
      </c>
      <c r="D31" s="231">
        <v>3</v>
      </c>
      <c r="E31" s="230">
        <v>4</v>
      </c>
      <c r="F31" s="232">
        <v>5</v>
      </c>
      <c r="G31" s="233">
        <v>6</v>
      </c>
      <c r="H31" s="234">
        <v>7</v>
      </c>
      <c r="I31" s="235">
        <v>8</v>
      </c>
      <c r="J31" s="234">
        <v>9</v>
      </c>
      <c r="K31" s="236">
        <v>10</v>
      </c>
      <c r="L31" s="233">
        <v>11</v>
      </c>
      <c r="M31" s="235">
        <v>12</v>
      </c>
      <c r="N31" s="237" t="s">
        <v>61</v>
      </c>
      <c r="O31" s="235" t="s">
        <v>62</v>
      </c>
      <c r="P31" s="238" t="s">
        <v>74</v>
      </c>
      <c r="Q31" s="403">
        <v>16</v>
      </c>
      <c r="R31" s="526">
        <v>17</v>
      </c>
      <c r="S31" s="233">
        <v>18</v>
      </c>
      <c r="T31" s="234">
        <v>19</v>
      </c>
      <c r="U31" s="235">
        <v>20</v>
      </c>
      <c r="V31" s="234">
        <v>21</v>
      </c>
      <c r="W31" s="239">
        <v>22</v>
      </c>
      <c r="X31" s="229">
        <v>23</v>
      </c>
      <c r="Y31" s="230">
        <v>24</v>
      </c>
      <c r="Z31" s="231">
        <v>25</v>
      </c>
      <c r="AA31" s="230">
        <v>26</v>
      </c>
      <c r="AB31" s="232">
        <v>27</v>
      </c>
      <c r="AC31" s="240" t="s">
        <v>114</v>
      </c>
      <c r="AD31" s="522" t="s">
        <v>116</v>
      </c>
      <c r="AE31" s="488" t="s">
        <v>117</v>
      </c>
      <c r="AF31" s="233" t="s">
        <v>118</v>
      </c>
      <c r="AG31" s="234" t="s">
        <v>119</v>
      </c>
      <c r="AH31" s="235" t="s">
        <v>120</v>
      </c>
      <c r="AI31" s="235" t="s">
        <v>121</v>
      </c>
      <c r="AJ31" s="431" t="s">
        <v>122</v>
      </c>
      <c r="AK31" s="432" t="s">
        <v>123</v>
      </c>
      <c r="AL31" s="233" t="s">
        <v>124</v>
      </c>
      <c r="AM31" s="234" t="s">
        <v>125</v>
      </c>
      <c r="AN31" s="235" t="s">
        <v>126</v>
      </c>
      <c r="AO31" s="235" t="s">
        <v>127</v>
      </c>
      <c r="AP31" s="431" t="s">
        <v>128</v>
      </c>
      <c r="AQ31" s="432" t="s">
        <v>129</v>
      </c>
      <c r="AR31" s="534" t="s">
        <v>130</v>
      </c>
    </row>
    <row r="32" spans="1:44" x14ac:dyDescent="0.25">
      <c r="A32" s="337" t="s">
        <v>0</v>
      </c>
      <c r="B32" s="338">
        <v>21</v>
      </c>
      <c r="C32" s="339">
        <v>20</v>
      </c>
      <c r="D32" s="339">
        <v>20</v>
      </c>
      <c r="E32" s="339">
        <v>20</v>
      </c>
      <c r="F32" s="339">
        <v>20</v>
      </c>
      <c r="G32" s="138">
        <f>B32*8</f>
        <v>168</v>
      </c>
      <c r="H32" s="139">
        <f t="shared" ref="H32:K39" si="3">C32*8</f>
        <v>160</v>
      </c>
      <c r="I32" s="139">
        <f t="shared" si="3"/>
        <v>160</v>
      </c>
      <c r="J32" s="139">
        <f t="shared" si="3"/>
        <v>160</v>
      </c>
      <c r="K32" s="369">
        <f t="shared" si="3"/>
        <v>160</v>
      </c>
      <c r="L32" s="242">
        <v>5.72</v>
      </c>
      <c r="M32" s="436">
        <f>'2026 gada min. h tarifa likme'!M10</f>
        <v>4.4318</v>
      </c>
      <c r="N32" s="243">
        <f>M32*$N$30</f>
        <v>1.05</v>
      </c>
      <c r="O32" s="465">
        <f>M32+N32</f>
        <v>5.48</v>
      </c>
      <c r="P32" s="466">
        <v>5.72</v>
      </c>
      <c r="Q32" s="512">
        <f>$E$15</f>
        <v>2</v>
      </c>
      <c r="R32" s="280">
        <f>$E$16</f>
        <v>1</v>
      </c>
      <c r="S32" s="490">
        <f>$E$9</f>
        <v>250</v>
      </c>
      <c r="T32" s="281">
        <f t="shared" ref="T32:T39" si="4">$E$10</f>
        <v>57</v>
      </c>
      <c r="U32" s="281">
        <f t="shared" ref="U32:U39" si="5">$E$11</f>
        <v>251</v>
      </c>
      <c r="V32" s="281">
        <f t="shared" ref="V32:V39" si="6">$E$12</f>
        <v>40</v>
      </c>
      <c r="W32" s="125">
        <f t="shared" ref="W32:W39" si="7">$E$13</f>
        <v>1</v>
      </c>
      <c r="X32" s="112">
        <f t="shared" ref="X32:X39" si="8">$E$18</f>
        <v>27</v>
      </c>
      <c r="Y32" s="128">
        <f t="shared" ref="Y32:Y39" si="9">$E$19</f>
        <v>13</v>
      </c>
      <c r="Z32" s="128">
        <f t="shared" ref="Z32:Z39" si="10">$E$20</f>
        <v>36</v>
      </c>
      <c r="AA32" s="128">
        <f t="shared" ref="AA32:AA39" si="11">$E$21</f>
        <v>3</v>
      </c>
      <c r="AB32" s="176">
        <f t="shared" ref="AB32:AB39" si="12">$E$22</f>
        <v>2</v>
      </c>
      <c r="AC32" s="282">
        <f>SUM(Q32:AB32)</f>
        <v>683</v>
      </c>
      <c r="AD32" s="409">
        <f>G32*P32*Q32</f>
        <v>1921.92</v>
      </c>
      <c r="AE32" s="283">
        <f>G32*P32*R32</f>
        <v>960.96</v>
      </c>
      <c r="AF32" s="286">
        <f>G32*P32*S32</f>
        <v>240240</v>
      </c>
      <c r="AG32" s="285">
        <f>H32*P32*T32</f>
        <v>52166.400000000001</v>
      </c>
      <c r="AH32" s="285">
        <f>I32*P32*U32</f>
        <v>229715.20000000001</v>
      </c>
      <c r="AI32" s="285">
        <f>J32*P32*V32</f>
        <v>36608</v>
      </c>
      <c r="AJ32" s="418">
        <f>K32*P32*W32</f>
        <v>915.2</v>
      </c>
      <c r="AK32" s="423">
        <f>SUM(AF32:AJ32)</f>
        <v>559644.80000000005</v>
      </c>
      <c r="AL32" s="286">
        <f>G32*P32*X32</f>
        <v>25945.919999999998</v>
      </c>
      <c r="AM32" s="285">
        <f>H32*P32*Y32</f>
        <v>11897.6</v>
      </c>
      <c r="AN32" s="285">
        <f>I32*P32*Z32</f>
        <v>32947.199999999997</v>
      </c>
      <c r="AO32" s="285">
        <f>J32*P32*AA32</f>
        <v>2745.6</v>
      </c>
      <c r="AP32" s="418">
        <f>K32*P32*AB32</f>
        <v>1830.4</v>
      </c>
      <c r="AQ32" s="531">
        <f>SUM(AL32:AP32)</f>
        <v>75366.720000000001</v>
      </c>
      <c r="AR32" s="670">
        <f>AD32+AE32+AK32+AQ32</f>
        <v>637894.40000000002</v>
      </c>
    </row>
    <row r="33" spans="1:44" x14ac:dyDescent="0.25">
      <c r="A33" s="468" t="s">
        <v>1</v>
      </c>
      <c r="B33" s="79">
        <v>20</v>
      </c>
      <c r="C33" s="80">
        <v>15</v>
      </c>
      <c r="D33" s="80">
        <v>20</v>
      </c>
      <c r="E33" s="80">
        <v>20</v>
      </c>
      <c r="F33" s="81">
        <v>20</v>
      </c>
      <c r="G33" s="3">
        <f t="shared" ref="G33:G39" si="13">B33*8</f>
        <v>160</v>
      </c>
      <c r="H33" s="4">
        <f t="shared" si="3"/>
        <v>120</v>
      </c>
      <c r="I33" s="4">
        <f t="shared" si="3"/>
        <v>160</v>
      </c>
      <c r="J33" s="4">
        <f t="shared" si="3"/>
        <v>160</v>
      </c>
      <c r="K33" s="5">
        <f t="shared" si="3"/>
        <v>160</v>
      </c>
      <c r="L33" s="255">
        <v>5.72</v>
      </c>
      <c r="M33" s="362">
        <f>'2026 gada min. h tarifa likme'!M11</f>
        <v>4.875</v>
      </c>
      <c r="N33" s="256">
        <f t="shared" ref="N33:N39" si="14">M33*$N$30</f>
        <v>1.1499999999999999</v>
      </c>
      <c r="O33" s="363">
        <f>M33+N33</f>
        <v>6.03</v>
      </c>
      <c r="P33" s="478">
        <f t="shared" ref="P33:P39" si="15">M33+N33</f>
        <v>6.03</v>
      </c>
      <c r="Q33" s="513">
        <f t="shared" ref="Q33:Q39" si="16">$E$15</f>
        <v>2</v>
      </c>
      <c r="R33" s="257">
        <f t="shared" ref="R33:R39" si="17">$E$16</f>
        <v>1</v>
      </c>
      <c r="S33" s="491">
        <f t="shared" ref="S33:S39" si="18">S32</f>
        <v>250</v>
      </c>
      <c r="T33" s="28">
        <f t="shared" si="4"/>
        <v>57</v>
      </c>
      <c r="U33" s="28">
        <f t="shared" si="5"/>
        <v>251</v>
      </c>
      <c r="V33" s="28">
        <f t="shared" si="6"/>
        <v>40</v>
      </c>
      <c r="W33" s="126">
        <f t="shared" si="7"/>
        <v>1</v>
      </c>
      <c r="X33" s="110">
        <f t="shared" si="8"/>
        <v>27</v>
      </c>
      <c r="Y33" s="124">
        <f t="shared" si="9"/>
        <v>13</v>
      </c>
      <c r="Z33" s="124">
        <f t="shared" si="10"/>
        <v>36</v>
      </c>
      <c r="AA33" s="124">
        <f t="shared" si="11"/>
        <v>3</v>
      </c>
      <c r="AB33" s="177">
        <f t="shared" si="12"/>
        <v>2</v>
      </c>
      <c r="AC33" s="249">
        <f>SUM(Q33:AB33)</f>
        <v>683</v>
      </c>
      <c r="AD33" s="410">
        <f>G33*P33*Q33</f>
        <v>1929.6</v>
      </c>
      <c r="AE33" s="258">
        <f t="shared" ref="AE33:AE39" si="19">G33*P33*R33</f>
        <v>964.8</v>
      </c>
      <c r="AF33" s="261">
        <f t="shared" ref="AF33:AF39" si="20">G33*P33*S33</f>
        <v>241200</v>
      </c>
      <c r="AG33" s="260">
        <f>H33*P33*T33</f>
        <v>41245.199999999997</v>
      </c>
      <c r="AH33" s="260">
        <f t="shared" ref="AH33:AH39" si="21">I33*P33*U33</f>
        <v>242164.8</v>
      </c>
      <c r="AI33" s="260">
        <f t="shared" ref="AI33:AI39" si="22">J33*P33*V33</f>
        <v>38592</v>
      </c>
      <c r="AJ33" s="419">
        <f t="shared" ref="AJ33:AJ39" si="23">K33*P33*W33</f>
        <v>964.8</v>
      </c>
      <c r="AK33" s="424">
        <f t="shared" ref="AK33:AK39" si="24">SUM(AF33:AJ33)</f>
        <v>564166.80000000005</v>
      </c>
      <c r="AL33" s="261">
        <f t="shared" ref="AL33:AL39" si="25">G33*P33*X33</f>
        <v>26049.599999999999</v>
      </c>
      <c r="AM33" s="260">
        <f>H33*P33*Y33</f>
        <v>9406.7999999999993</v>
      </c>
      <c r="AN33" s="260">
        <f t="shared" ref="AN33:AN39" si="26">I33*P33*Z33</f>
        <v>34732.800000000003</v>
      </c>
      <c r="AO33" s="260">
        <f t="shared" ref="AO33:AO39" si="27">J33*P33*AA33</f>
        <v>2894.4</v>
      </c>
      <c r="AP33" s="419">
        <f t="shared" ref="AP33:AP39" si="28">K33*P33*AB33</f>
        <v>1929.6</v>
      </c>
      <c r="AQ33" s="532">
        <f t="shared" ref="AQ33:AQ39" si="29">SUM(AL33:AP33)</f>
        <v>75013.2</v>
      </c>
      <c r="AR33" s="668">
        <f t="shared" ref="AR33:AR39" si="30">AD33+AE33+AK33+AQ33</f>
        <v>642074.4</v>
      </c>
    </row>
    <row r="34" spans="1:44" ht="14.4" thickBot="1" x14ac:dyDescent="0.3">
      <c r="A34" s="262" t="s">
        <v>2</v>
      </c>
      <c r="B34" s="263">
        <v>22</v>
      </c>
      <c r="C34" s="264">
        <v>17</v>
      </c>
      <c r="D34" s="264">
        <v>17</v>
      </c>
      <c r="E34" s="264">
        <v>17</v>
      </c>
      <c r="F34" s="264">
        <v>17</v>
      </c>
      <c r="G34" s="143">
        <f>(B34*8)</f>
        <v>176</v>
      </c>
      <c r="H34" s="144">
        <f>(C34*8)</f>
        <v>136</v>
      </c>
      <c r="I34" s="144">
        <f>(D34*8)</f>
        <v>136</v>
      </c>
      <c r="J34" s="144">
        <f>(E34*8)</f>
        <v>136</v>
      </c>
      <c r="K34" s="370">
        <f>(F34*8)</f>
        <v>136</v>
      </c>
      <c r="L34" s="265">
        <v>5.72</v>
      </c>
      <c r="M34" s="435">
        <f>'2026 gada min. h tarifa likme'!M12</f>
        <v>4.4318</v>
      </c>
      <c r="N34" s="266">
        <f t="shared" si="14"/>
        <v>1.05</v>
      </c>
      <c r="O34" s="371">
        <f>M34+N34</f>
        <v>5.48</v>
      </c>
      <c r="P34" s="366">
        <v>5.72</v>
      </c>
      <c r="Q34" s="514">
        <f t="shared" si="16"/>
        <v>2</v>
      </c>
      <c r="R34" s="267">
        <f t="shared" si="17"/>
        <v>1</v>
      </c>
      <c r="S34" s="492">
        <f t="shared" si="18"/>
        <v>250</v>
      </c>
      <c r="T34" s="268">
        <f t="shared" si="4"/>
        <v>57</v>
      </c>
      <c r="U34" s="268">
        <f t="shared" si="5"/>
        <v>251</v>
      </c>
      <c r="V34" s="268">
        <f t="shared" si="6"/>
        <v>40</v>
      </c>
      <c r="W34" s="127">
        <f t="shared" si="7"/>
        <v>1</v>
      </c>
      <c r="X34" s="111">
        <f t="shared" si="8"/>
        <v>27</v>
      </c>
      <c r="Y34" s="129">
        <f t="shared" si="9"/>
        <v>13</v>
      </c>
      <c r="Z34" s="129">
        <f t="shared" si="10"/>
        <v>36</v>
      </c>
      <c r="AA34" s="129">
        <f t="shared" si="11"/>
        <v>3</v>
      </c>
      <c r="AB34" s="178">
        <f t="shared" si="12"/>
        <v>2</v>
      </c>
      <c r="AC34" s="269">
        <f t="shared" ref="AC34:AC39" si="31">SUM(Q34:AB34)</f>
        <v>683</v>
      </c>
      <c r="AD34" s="411">
        <f>G34*P34*Q34</f>
        <v>2013.44</v>
      </c>
      <c r="AE34" s="270">
        <f t="shared" si="19"/>
        <v>1006.72</v>
      </c>
      <c r="AF34" s="273">
        <f t="shared" si="20"/>
        <v>251680</v>
      </c>
      <c r="AG34" s="272">
        <f t="shared" ref="AG34:AG39" si="32">H34*P34*T34</f>
        <v>44341.440000000002</v>
      </c>
      <c r="AH34" s="272">
        <f>I34*P34*U34</f>
        <v>195257.92</v>
      </c>
      <c r="AI34" s="272">
        <f t="shared" si="22"/>
        <v>31116.799999999999</v>
      </c>
      <c r="AJ34" s="421">
        <f t="shared" si="23"/>
        <v>777.92</v>
      </c>
      <c r="AK34" s="426">
        <f t="shared" si="24"/>
        <v>523174.08</v>
      </c>
      <c r="AL34" s="273">
        <f t="shared" si="25"/>
        <v>27181.439999999999</v>
      </c>
      <c r="AM34" s="272">
        <f t="shared" ref="AM34:AM39" si="33">H34*P34*Y34</f>
        <v>10112.959999999999</v>
      </c>
      <c r="AN34" s="272">
        <f t="shared" si="26"/>
        <v>28005.119999999999</v>
      </c>
      <c r="AO34" s="272">
        <f>J34*P34*AA34</f>
        <v>2333.7600000000002</v>
      </c>
      <c r="AP34" s="421">
        <f t="shared" si="28"/>
        <v>1555.84</v>
      </c>
      <c r="AQ34" s="533">
        <f t="shared" si="29"/>
        <v>69189.119999999995</v>
      </c>
      <c r="AR34" s="671">
        <f t="shared" si="30"/>
        <v>595383.36</v>
      </c>
    </row>
    <row r="35" spans="1:44" x14ac:dyDescent="0.25">
      <c r="A35" s="274" t="s">
        <v>4</v>
      </c>
      <c r="B35" s="275">
        <v>20</v>
      </c>
      <c r="C35" s="276">
        <v>20</v>
      </c>
      <c r="D35" s="276">
        <v>20</v>
      </c>
      <c r="E35" s="276">
        <v>20</v>
      </c>
      <c r="F35" s="277">
        <v>20</v>
      </c>
      <c r="G35" s="149">
        <f>(B35*8)-2</f>
        <v>158</v>
      </c>
      <c r="H35" s="150">
        <f>(C35*8)-2</f>
        <v>158</v>
      </c>
      <c r="I35" s="150">
        <f>(D35*8)-2</f>
        <v>158</v>
      </c>
      <c r="J35" s="150">
        <f>(E35*8)-2</f>
        <v>158</v>
      </c>
      <c r="K35" s="372">
        <f>(F35*8)-2</f>
        <v>158</v>
      </c>
      <c r="L35" s="278">
        <v>5.72</v>
      </c>
      <c r="M35" s="434">
        <f>'2026 gada min. h tarifa likme'!M13</f>
        <v>4.4318</v>
      </c>
      <c r="N35" s="279">
        <f t="shared" si="14"/>
        <v>1.05</v>
      </c>
      <c r="O35" s="382">
        <f t="shared" ref="O35" si="34">M35+N35</f>
        <v>5.48</v>
      </c>
      <c r="P35" s="383">
        <v>5.72</v>
      </c>
      <c r="Q35" s="512">
        <f t="shared" si="16"/>
        <v>2</v>
      </c>
      <c r="R35" s="280">
        <f t="shared" si="17"/>
        <v>1</v>
      </c>
      <c r="S35" s="490">
        <f t="shared" si="18"/>
        <v>250</v>
      </c>
      <c r="T35" s="281">
        <f t="shared" si="4"/>
        <v>57</v>
      </c>
      <c r="U35" s="281">
        <f t="shared" si="5"/>
        <v>251</v>
      </c>
      <c r="V35" s="281">
        <f t="shared" si="6"/>
        <v>40</v>
      </c>
      <c r="W35" s="125">
        <f t="shared" si="7"/>
        <v>1</v>
      </c>
      <c r="X35" s="112">
        <f t="shared" si="8"/>
        <v>27</v>
      </c>
      <c r="Y35" s="128">
        <f t="shared" si="9"/>
        <v>13</v>
      </c>
      <c r="Z35" s="128">
        <f t="shared" si="10"/>
        <v>36</v>
      </c>
      <c r="AA35" s="128">
        <f t="shared" si="11"/>
        <v>3</v>
      </c>
      <c r="AB35" s="176">
        <f t="shared" si="12"/>
        <v>2</v>
      </c>
      <c r="AC35" s="282">
        <f t="shared" si="31"/>
        <v>683</v>
      </c>
      <c r="AD35" s="409">
        <f t="shared" ref="AD35:AD39" si="35">G35*P35*Q35</f>
        <v>1807.52</v>
      </c>
      <c r="AE35" s="283">
        <f t="shared" si="19"/>
        <v>903.76</v>
      </c>
      <c r="AF35" s="286">
        <f t="shared" si="20"/>
        <v>225940</v>
      </c>
      <c r="AG35" s="285">
        <f t="shared" si="32"/>
        <v>51514.32</v>
      </c>
      <c r="AH35" s="285">
        <f t="shared" si="21"/>
        <v>226843.76</v>
      </c>
      <c r="AI35" s="285">
        <f>J35*P35*V35</f>
        <v>36150.400000000001</v>
      </c>
      <c r="AJ35" s="418">
        <f t="shared" si="23"/>
        <v>903.76</v>
      </c>
      <c r="AK35" s="423">
        <f t="shared" si="24"/>
        <v>541352.24</v>
      </c>
      <c r="AL35" s="286">
        <f t="shared" si="25"/>
        <v>24401.52</v>
      </c>
      <c r="AM35" s="285">
        <f t="shared" si="33"/>
        <v>11748.88</v>
      </c>
      <c r="AN35" s="285">
        <f t="shared" si="26"/>
        <v>32535.360000000001</v>
      </c>
      <c r="AO35" s="285">
        <f t="shared" si="27"/>
        <v>2711.28</v>
      </c>
      <c r="AP35" s="418">
        <f t="shared" si="28"/>
        <v>1807.52</v>
      </c>
      <c r="AQ35" s="531">
        <f t="shared" si="29"/>
        <v>73204.56</v>
      </c>
      <c r="AR35" s="670">
        <f t="shared" si="30"/>
        <v>617268.07999999996</v>
      </c>
    </row>
    <row r="36" spans="1:44" x14ac:dyDescent="0.25">
      <c r="A36" s="469" t="s">
        <v>5</v>
      </c>
      <c r="B36" s="82">
        <v>19</v>
      </c>
      <c r="C36" s="83">
        <v>19</v>
      </c>
      <c r="D36" s="83">
        <v>19</v>
      </c>
      <c r="E36" s="83">
        <v>19</v>
      </c>
      <c r="F36" s="84">
        <v>19</v>
      </c>
      <c r="G36" s="6">
        <f>(B36*8)</f>
        <v>152</v>
      </c>
      <c r="H36" s="7">
        <f>(C36*8)</f>
        <v>152</v>
      </c>
      <c r="I36" s="7">
        <f>(D36*8)</f>
        <v>152</v>
      </c>
      <c r="J36" s="7">
        <f>(E36*8)</f>
        <v>152</v>
      </c>
      <c r="K36" s="8">
        <f>(F36*8)</f>
        <v>152</v>
      </c>
      <c r="L36" s="255">
        <v>5.72</v>
      </c>
      <c r="M36" s="362">
        <f>'2026 gada min. h tarifa likme'!M14</f>
        <v>4.6429</v>
      </c>
      <c r="N36" s="256">
        <f t="shared" si="14"/>
        <v>1.1000000000000001</v>
      </c>
      <c r="O36" s="363">
        <f>M36+N36</f>
        <v>5.74</v>
      </c>
      <c r="P36" s="478">
        <f t="shared" si="15"/>
        <v>5.74</v>
      </c>
      <c r="Q36" s="513">
        <f t="shared" si="16"/>
        <v>2</v>
      </c>
      <c r="R36" s="257">
        <f t="shared" si="17"/>
        <v>1</v>
      </c>
      <c r="S36" s="491">
        <f t="shared" si="18"/>
        <v>250</v>
      </c>
      <c r="T36" s="28">
        <f t="shared" si="4"/>
        <v>57</v>
      </c>
      <c r="U36" s="28">
        <f t="shared" si="5"/>
        <v>251</v>
      </c>
      <c r="V36" s="28">
        <f t="shared" si="6"/>
        <v>40</v>
      </c>
      <c r="W36" s="126">
        <f t="shared" si="7"/>
        <v>1</v>
      </c>
      <c r="X36" s="110">
        <f t="shared" si="8"/>
        <v>27</v>
      </c>
      <c r="Y36" s="124">
        <f t="shared" si="9"/>
        <v>13</v>
      </c>
      <c r="Z36" s="124">
        <f t="shared" si="10"/>
        <v>36</v>
      </c>
      <c r="AA36" s="124">
        <f t="shared" si="11"/>
        <v>3</v>
      </c>
      <c r="AB36" s="177">
        <f t="shared" si="12"/>
        <v>2</v>
      </c>
      <c r="AC36" s="249">
        <f t="shared" si="31"/>
        <v>683</v>
      </c>
      <c r="AD36" s="410">
        <f t="shared" si="35"/>
        <v>1744.96</v>
      </c>
      <c r="AE36" s="258">
        <f t="shared" si="19"/>
        <v>872.48</v>
      </c>
      <c r="AF36" s="261">
        <f t="shared" si="20"/>
        <v>218120</v>
      </c>
      <c r="AG36" s="260">
        <f t="shared" si="32"/>
        <v>49731.360000000001</v>
      </c>
      <c r="AH36" s="260">
        <f t="shared" si="21"/>
        <v>218992.48</v>
      </c>
      <c r="AI36" s="260">
        <f t="shared" si="22"/>
        <v>34899.199999999997</v>
      </c>
      <c r="AJ36" s="419">
        <f>K36*P36*W36</f>
        <v>872.48</v>
      </c>
      <c r="AK36" s="424">
        <f t="shared" si="24"/>
        <v>522615.52</v>
      </c>
      <c r="AL36" s="261">
        <f t="shared" si="25"/>
        <v>23556.959999999999</v>
      </c>
      <c r="AM36" s="260">
        <f t="shared" si="33"/>
        <v>11342.24</v>
      </c>
      <c r="AN36" s="260">
        <f t="shared" si="26"/>
        <v>31409.279999999999</v>
      </c>
      <c r="AO36" s="260">
        <f t="shared" si="27"/>
        <v>2617.44</v>
      </c>
      <c r="AP36" s="419">
        <f t="shared" si="28"/>
        <v>1744.96</v>
      </c>
      <c r="AQ36" s="532">
        <f t="shared" si="29"/>
        <v>70670.880000000005</v>
      </c>
      <c r="AR36" s="668">
        <f t="shared" si="30"/>
        <v>595903.84</v>
      </c>
    </row>
    <row r="37" spans="1:44" ht="14.4" thickBot="1" x14ac:dyDescent="0.3">
      <c r="A37" s="288" t="s">
        <v>6</v>
      </c>
      <c r="B37" s="289">
        <v>20</v>
      </c>
      <c r="C37" s="290"/>
      <c r="D37" s="290"/>
      <c r="E37" s="290">
        <v>10</v>
      </c>
      <c r="F37" s="291">
        <v>15</v>
      </c>
      <c r="G37" s="152">
        <f>(B37*8)-1</f>
        <v>159</v>
      </c>
      <c r="H37" s="153">
        <f t="shared" si="3"/>
        <v>0</v>
      </c>
      <c r="I37" s="153">
        <f t="shared" si="3"/>
        <v>0</v>
      </c>
      <c r="J37" s="153">
        <f t="shared" si="3"/>
        <v>80</v>
      </c>
      <c r="K37" s="373">
        <f t="shared" si="3"/>
        <v>120</v>
      </c>
      <c r="L37" s="265">
        <v>5.72</v>
      </c>
      <c r="M37" s="435">
        <f>'2026 gada min. h tarifa likme'!M15</f>
        <v>4.4318</v>
      </c>
      <c r="N37" s="266">
        <f t="shared" si="14"/>
        <v>1.05</v>
      </c>
      <c r="O37" s="371">
        <f>M37+N37</f>
        <v>5.48</v>
      </c>
      <c r="P37" s="366">
        <v>5.72</v>
      </c>
      <c r="Q37" s="514">
        <f t="shared" si="16"/>
        <v>2</v>
      </c>
      <c r="R37" s="267">
        <f t="shared" si="17"/>
        <v>1</v>
      </c>
      <c r="S37" s="492">
        <f t="shared" si="18"/>
        <v>250</v>
      </c>
      <c r="T37" s="268">
        <f t="shared" si="4"/>
        <v>57</v>
      </c>
      <c r="U37" s="268">
        <f t="shared" si="5"/>
        <v>251</v>
      </c>
      <c r="V37" s="268">
        <f t="shared" si="6"/>
        <v>40</v>
      </c>
      <c r="W37" s="127">
        <f t="shared" si="7"/>
        <v>1</v>
      </c>
      <c r="X37" s="111">
        <f t="shared" si="8"/>
        <v>27</v>
      </c>
      <c r="Y37" s="129">
        <f t="shared" si="9"/>
        <v>13</v>
      </c>
      <c r="Z37" s="129">
        <f t="shared" si="10"/>
        <v>36</v>
      </c>
      <c r="AA37" s="129">
        <f t="shared" si="11"/>
        <v>3</v>
      </c>
      <c r="AB37" s="178">
        <f t="shared" si="12"/>
        <v>2</v>
      </c>
      <c r="AC37" s="269">
        <f t="shared" si="31"/>
        <v>683</v>
      </c>
      <c r="AD37" s="411">
        <f t="shared" si="35"/>
        <v>1818.96</v>
      </c>
      <c r="AE37" s="270">
        <f t="shared" si="19"/>
        <v>909.48</v>
      </c>
      <c r="AF37" s="273">
        <f t="shared" si="20"/>
        <v>227370</v>
      </c>
      <c r="AG37" s="272">
        <f t="shared" si="32"/>
        <v>0</v>
      </c>
      <c r="AH37" s="272">
        <f t="shared" si="21"/>
        <v>0</v>
      </c>
      <c r="AI37" s="272">
        <f t="shared" si="22"/>
        <v>18304</v>
      </c>
      <c r="AJ37" s="421">
        <f t="shared" si="23"/>
        <v>686.4</v>
      </c>
      <c r="AK37" s="426">
        <f t="shared" si="24"/>
        <v>246360.4</v>
      </c>
      <c r="AL37" s="273">
        <f t="shared" si="25"/>
        <v>24555.96</v>
      </c>
      <c r="AM37" s="272">
        <f t="shared" si="33"/>
        <v>0</v>
      </c>
      <c r="AN37" s="272">
        <f t="shared" si="26"/>
        <v>0</v>
      </c>
      <c r="AO37" s="272">
        <f t="shared" si="27"/>
        <v>1372.8</v>
      </c>
      <c r="AP37" s="421">
        <f t="shared" si="28"/>
        <v>1372.8</v>
      </c>
      <c r="AQ37" s="533">
        <f t="shared" si="29"/>
        <v>27301.56</v>
      </c>
      <c r="AR37" s="671">
        <f t="shared" si="30"/>
        <v>276390.40000000002</v>
      </c>
    </row>
    <row r="38" spans="1:44" x14ac:dyDescent="0.25">
      <c r="A38" s="375" t="s">
        <v>7</v>
      </c>
      <c r="B38" s="376">
        <v>23</v>
      </c>
      <c r="C38" s="377"/>
      <c r="D38" s="377"/>
      <c r="E38" s="377"/>
      <c r="F38" s="378"/>
      <c r="G38" s="379">
        <f t="shared" si="13"/>
        <v>184</v>
      </c>
      <c r="H38" s="380">
        <f t="shared" si="3"/>
        <v>0</v>
      </c>
      <c r="I38" s="380">
        <f t="shared" si="3"/>
        <v>0</v>
      </c>
      <c r="J38" s="380">
        <f t="shared" si="3"/>
        <v>0</v>
      </c>
      <c r="K38" s="381">
        <f t="shared" si="3"/>
        <v>0</v>
      </c>
      <c r="L38" s="278">
        <v>5.72</v>
      </c>
      <c r="M38" s="434">
        <f>'2026 gada min. h tarifa likme'!M16</f>
        <v>4.2390999999999996</v>
      </c>
      <c r="N38" s="279">
        <f t="shared" si="14"/>
        <v>1</v>
      </c>
      <c r="O38" s="382">
        <f>M38+N38</f>
        <v>5.24</v>
      </c>
      <c r="P38" s="383">
        <v>5.72</v>
      </c>
      <c r="Q38" s="512">
        <f t="shared" si="16"/>
        <v>2</v>
      </c>
      <c r="R38" s="280">
        <f t="shared" si="17"/>
        <v>1</v>
      </c>
      <c r="S38" s="490">
        <f t="shared" si="18"/>
        <v>250</v>
      </c>
      <c r="T38" s="281">
        <f t="shared" si="4"/>
        <v>57</v>
      </c>
      <c r="U38" s="281">
        <f t="shared" si="5"/>
        <v>251</v>
      </c>
      <c r="V38" s="281">
        <f t="shared" si="6"/>
        <v>40</v>
      </c>
      <c r="W38" s="125">
        <f t="shared" si="7"/>
        <v>1</v>
      </c>
      <c r="X38" s="112">
        <f t="shared" si="8"/>
        <v>27</v>
      </c>
      <c r="Y38" s="128">
        <f t="shared" si="9"/>
        <v>13</v>
      </c>
      <c r="Z38" s="128">
        <f t="shared" si="10"/>
        <v>36</v>
      </c>
      <c r="AA38" s="128">
        <f t="shared" si="11"/>
        <v>3</v>
      </c>
      <c r="AB38" s="176">
        <f t="shared" si="12"/>
        <v>2</v>
      </c>
      <c r="AC38" s="282">
        <f t="shared" si="31"/>
        <v>683</v>
      </c>
      <c r="AD38" s="409">
        <f t="shared" si="35"/>
        <v>2104.96</v>
      </c>
      <c r="AE38" s="283">
        <f t="shared" si="19"/>
        <v>1052.48</v>
      </c>
      <c r="AF38" s="286">
        <f t="shared" si="20"/>
        <v>263120</v>
      </c>
      <c r="AG38" s="285">
        <f t="shared" si="32"/>
        <v>0</v>
      </c>
      <c r="AH38" s="285">
        <f t="shared" si="21"/>
        <v>0</v>
      </c>
      <c r="AI38" s="285">
        <f t="shared" si="22"/>
        <v>0</v>
      </c>
      <c r="AJ38" s="418">
        <f t="shared" si="23"/>
        <v>0</v>
      </c>
      <c r="AK38" s="423">
        <f t="shared" si="24"/>
        <v>263120</v>
      </c>
      <c r="AL38" s="286">
        <f t="shared" si="25"/>
        <v>28416.959999999999</v>
      </c>
      <c r="AM38" s="285">
        <f t="shared" si="33"/>
        <v>0</v>
      </c>
      <c r="AN38" s="285">
        <f t="shared" si="26"/>
        <v>0</v>
      </c>
      <c r="AO38" s="285">
        <f t="shared" si="27"/>
        <v>0</v>
      </c>
      <c r="AP38" s="418">
        <f t="shared" si="28"/>
        <v>0</v>
      </c>
      <c r="AQ38" s="531">
        <f t="shared" si="29"/>
        <v>28416.959999999999</v>
      </c>
      <c r="AR38" s="670">
        <f t="shared" si="30"/>
        <v>294694.40000000002</v>
      </c>
    </row>
    <row r="39" spans="1:44" ht="14.4" thickBot="1" x14ac:dyDescent="0.3">
      <c r="A39" s="470" t="s">
        <v>8</v>
      </c>
      <c r="B39" s="297">
        <v>21</v>
      </c>
      <c r="C39" s="298"/>
      <c r="D39" s="298"/>
      <c r="E39" s="298"/>
      <c r="F39" s="299"/>
      <c r="G39" s="140">
        <f t="shared" si="13"/>
        <v>168</v>
      </c>
      <c r="H39" s="141">
        <f t="shared" si="3"/>
        <v>0</v>
      </c>
      <c r="I39" s="141">
        <f t="shared" si="3"/>
        <v>0</v>
      </c>
      <c r="J39" s="141">
        <f t="shared" si="3"/>
        <v>0</v>
      </c>
      <c r="K39" s="384">
        <f t="shared" si="3"/>
        <v>0</v>
      </c>
      <c r="L39" s="265">
        <v>5.72</v>
      </c>
      <c r="M39" s="435">
        <f>'2026 gada min. h tarifa likme'!M17</f>
        <v>4.6429</v>
      </c>
      <c r="N39" s="266">
        <f t="shared" si="14"/>
        <v>1.1000000000000001</v>
      </c>
      <c r="O39" s="374">
        <f>M39+N39</f>
        <v>5.74</v>
      </c>
      <c r="P39" s="479">
        <f t="shared" si="15"/>
        <v>5.74</v>
      </c>
      <c r="Q39" s="514">
        <f t="shared" si="16"/>
        <v>2</v>
      </c>
      <c r="R39" s="267">
        <f t="shared" si="17"/>
        <v>1</v>
      </c>
      <c r="S39" s="492">
        <f t="shared" si="18"/>
        <v>250</v>
      </c>
      <c r="T39" s="268">
        <f t="shared" si="4"/>
        <v>57</v>
      </c>
      <c r="U39" s="268">
        <f t="shared" si="5"/>
        <v>251</v>
      </c>
      <c r="V39" s="268">
        <f t="shared" si="6"/>
        <v>40</v>
      </c>
      <c r="W39" s="127">
        <f t="shared" si="7"/>
        <v>1</v>
      </c>
      <c r="X39" s="111">
        <f t="shared" si="8"/>
        <v>27</v>
      </c>
      <c r="Y39" s="129">
        <f t="shared" si="9"/>
        <v>13</v>
      </c>
      <c r="Z39" s="129">
        <f t="shared" si="10"/>
        <v>36</v>
      </c>
      <c r="AA39" s="129">
        <f t="shared" si="11"/>
        <v>3</v>
      </c>
      <c r="AB39" s="178">
        <f t="shared" si="12"/>
        <v>2</v>
      </c>
      <c r="AC39" s="269">
        <f t="shared" si="31"/>
        <v>683</v>
      </c>
      <c r="AD39" s="411">
        <f t="shared" si="35"/>
        <v>1928.64</v>
      </c>
      <c r="AE39" s="270">
        <f t="shared" si="19"/>
        <v>964.32</v>
      </c>
      <c r="AF39" s="273">
        <f t="shared" si="20"/>
        <v>241080</v>
      </c>
      <c r="AG39" s="272">
        <f t="shared" si="32"/>
        <v>0</v>
      </c>
      <c r="AH39" s="272">
        <f t="shared" si="21"/>
        <v>0</v>
      </c>
      <c r="AI39" s="272">
        <f t="shared" si="22"/>
        <v>0</v>
      </c>
      <c r="AJ39" s="421">
        <f t="shared" si="23"/>
        <v>0</v>
      </c>
      <c r="AK39" s="426">
        <f t="shared" si="24"/>
        <v>241080</v>
      </c>
      <c r="AL39" s="273">
        <f t="shared" si="25"/>
        <v>26036.639999999999</v>
      </c>
      <c r="AM39" s="272">
        <f t="shared" si="33"/>
        <v>0</v>
      </c>
      <c r="AN39" s="272">
        <f t="shared" si="26"/>
        <v>0</v>
      </c>
      <c r="AO39" s="272">
        <f t="shared" si="27"/>
        <v>0</v>
      </c>
      <c r="AP39" s="421">
        <f t="shared" si="28"/>
        <v>0</v>
      </c>
      <c r="AQ39" s="533">
        <f t="shared" si="29"/>
        <v>26036.639999999999</v>
      </c>
      <c r="AR39" s="671">
        <f t="shared" si="30"/>
        <v>270009.59999999998</v>
      </c>
    </row>
    <row r="40" spans="1:44" ht="14.4" thickBot="1" x14ac:dyDescent="0.3">
      <c r="B40" s="304">
        <f>SUM(B32:B39)</f>
        <v>166</v>
      </c>
      <c r="C40" s="305">
        <f t="shared" ref="C40:F40" si="36">SUM(C32:C39)</f>
        <v>91</v>
      </c>
      <c r="D40" s="305">
        <f t="shared" si="36"/>
        <v>96</v>
      </c>
      <c r="E40" s="305">
        <f t="shared" si="36"/>
        <v>106</v>
      </c>
      <c r="F40" s="306">
        <f t="shared" si="36"/>
        <v>111</v>
      </c>
      <c r="G40" s="307">
        <f>SUM(G32:G39)</f>
        <v>1325</v>
      </c>
      <c r="H40" s="308">
        <f t="shared" ref="H40:K40" si="37">SUM(H32:H39)</f>
        <v>726</v>
      </c>
      <c r="I40" s="308">
        <f t="shared" si="37"/>
        <v>766</v>
      </c>
      <c r="J40" s="308">
        <f t="shared" si="37"/>
        <v>846</v>
      </c>
      <c r="K40" s="309">
        <f t="shared" si="37"/>
        <v>886</v>
      </c>
      <c r="L40" s="36"/>
      <c r="M40" s="310"/>
      <c r="N40" s="310"/>
      <c r="O40" s="310"/>
      <c r="P40" s="36"/>
      <c r="AC40" s="179"/>
      <c r="AD40" s="529">
        <f>SUM(AD32:AD39)</f>
        <v>15270</v>
      </c>
      <c r="AE40" s="427">
        <f>SUM(AE32:AE39)</f>
        <v>7635</v>
      </c>
      <c r="AF40" s="315">
        <f t="shared" ref="AF40:AQ40" si="38">SUM(AF32:AF39)</f>
        <v>1908750</v>
      </c>
      <c r="AG40" s="313">
        <f t="shared" si="38"/>
        <v>238998.72</v>
      </c>
      <c r="AH40" s="313">
        <f t="shared" si="38"/>
        <v>1112974.1599999999</v>
      </c>
      <c r="AI40" s="313">
        <f t="shared" si="38"/>
        <v>195670.39999999999</v>
      </c>
      <c r="AJ40" s="314">
        <f t="shared" si="38"/>
        <v>5120.5600000000004</v>
      </c>
      <c r="AK40" s="122">
        <f t="shared" si="38"/>
        <v>3461513.84</v>
      </c>
      <c r="AL40" s="349">
        <f t="shared" si="38"/>
        <v>206145</v>
      </c>
      <c r="AM40" s="347">
        <f t="shared" si="38"/>
        <v>54508.480000000003</v>
      </c>
      <c r="AN40" s="347">
        <f t="shared" si="38"/>
        <v>159629.76000000001</v>
      </c>
      <c r="AO40" s="347">
        <f t="shared" si="38"/>
        <v>14675.28</v>
      </c>
      <c r="AP40" s="348">
        <f t="shared" si="38"/>
        <v>10241.120000000001</v>
      </c>
      <c r="AQ40" s="520">
        <f t="shared" si="38"/>
        <v>445199.64</v>
      </c>
      <c r="AR40" s="122">
        <f>SUM(AR32:AR39)</f>
        <v>3929618.48</v>
      </c>
    </row>
    <row r="41" spans="1:44" ht="14.4" thickBot="1" x14ac:dyDescent="0.3">
      <c r="M41" s="316"/>
      <c r="N41" s="316"/>
      <c r="O41" s="316"/>
      <c r="AC41" s="179"/>
      <c r="AD41" s="317"/>
      <c r="AE41" s="317"/>
      <c r="AF41" s="317"/>
      <c r="AG41" s="317"/>
      <c r="AH41" s="317"/>
      <c r="AI41" s="317"/>
      <c r="AJ41" s="317"/>
      <c r="AK41" s="317"/>
      <c r="AL41" s="317"/>
      <c r="AM41" s="317"/>
      <c r="AN41" s="317"/>
      <c r="AO41" s="317"/>
      <c r="AP41" s="317"/>
      <c r="AQ41" s="317"/>
      <c r="AR41" s="333"/>
    </row>
    <row r="42" spans="1:44" ht="14.4" thickBot="1" x14ac:dyDescent="0.3">
      <c r="A42" s="385" t="s">
        <v>9</v>
      </c>
      <c r="B42" s="386">
        <v>22</v>
      </c>
      <c r="C42" s="387">
        <v>22</v>
      </c>
      <c r="D42" s="387">
        <v>22</v>
      </c>
      <c r="E42" s="387">
        <v>22</v>
      </c>
      <c r="F42" s="388">
        <v>22</v>
      </c>
      <c r="G42" s="389">
        <f>B42*8</f>
        <v>176</v>
      </c>
      <c r="H42" s="390">
        <f t="shared" ref="H42:K45" si="39">C42*8</f>
        <v>176</v>
      </c>
      <c r="I42" s="390">
        <f t="shared" si="39"/>
        <v>176</v>
      </c>
      <c r="J42" s="390">
        <f t="shared" si="39"/>
        <v>176</v>
      </c>
      <c r="K42" s="391">
        <f t="shared" si="39"/>
        <v>176</v>
      </c>
      <c r="L42" s="351">
        <v>5.72</v>
      </c>
      <c r="M42" s="437">
        <f>'2026 gada min. h tarifa likme'!M18</f>
        <v>4.4318</v>
      </c>
      <c r="N42" s="392">
        <f t="shared" ref="N42:N44" si="40">M42*$N$30</f>
        <v>1.05</v>
      </c>
      <c r="O42" s="393">
        <f>M42+N42</f>
        <v>5.48</v>
      </c>
      <c r="P42" s="394">
        <v>5.72</v>
      </c>
      <c r="Q42" s="515">
        <f>$E$15</f>
        <v>2</v>
      </c>
      <c r="R42" s="528">
        <f t="shared" ref="R42:R45" si="41">$E$16</f>
        <v>1</v>
      </c>
      <c r="S42" s="527">
        <f>$E$9</f>
        <v>250</v>
      </c>
      <c r="T42" s="395">
        <f>$E$10</f>
        <v>57</v>
      </c>
      <c r="U42" s="395">
        <f>$E$11</f>
        <v>251</v>
      </c>
      <c r="V42" s="395">
        <f>$E$12</f>
        <v>40</v>
      </c>
      <c r="W42" s="396">
        <f>$E$13</f>
        <v>1</v>
      </c>
      <c r="X42" s="397">
        <f>$E$18</f>
        <v>27</v>
      </c>
      <c r="Y42" s="398">
        <f>$E$19</f>
        <v>13</v>
      </c>
      <c r="Z42" s="398">
        <f>$E$20</f>
        <v>36</v>
      </c>
      <c r="AA42" s="398">
        <f>$E$21</f>
        <v>3</v>
      </c>
      <c r="AB42" s="399">
        <f>$E$22</f>
        <v>2</v>
      </c>
      <c r="AC42" s="400">
        <f t="shared" ref="AC42:AC45" si="42">SUM(Q42:AB42)</f>
        <v>683</v>
      </c>
      <c r="AD42" s="519">
        <f>G42*P42*Q42</f>
        <v>2013.44</v>
      </c>
      <c r="AE42" s="311">
        <f t="shared" ref="AE42:AE44" si="43">G42*P42*R42</f>
        <v>1006.72</v>
      </c>
      <c r="AF42" s="315">
        <f t="shared" ref="AF42:AF45" si="44">G42*P42*S42</f>
        <v>251680</v>
      </c>
      <c r="AG42" s="313">
        <f t="shared" ref="AG42:AG45" si="45">H42*P42*T42</f>
        <v>57383.040000000001</v>
      </c>
      <c r="AH42" s="313">
        <f t="shared" ref="AH42:AH45" si="46">I42*P42*U42</f>
        <v>252686.72</v>
      </c>
      <c r="AI42" s="313">
        <f t="shared" ref="AI42:AI45" si="47">J42*P42*V42</f>
        <v>40268.800000000003</v>
      </c>
      <c r="AJ42" s="314">
        <f t="shared" ref="AJ42:AJ45" si="48">K42*P42*W42</f>
        <v>1006.72</v>
      </c>
      <c r="AK42" s="427">
        <f t="shared" ref="AK42:AK45" si="49">SUM(AF42:AJ42)</f>
        <v>603025.28</v>
      </c>
      <c r="AL42" s="312">
        <f t="shared" ref="AL42:AL45" si="50">G42*P42*X42</f>
        <v>27181.439999999999</v>
      </c>
      <c r="AM42" s="313">
        <f t="shared" ref="AM42:AM45" si="51">H42*P42*Y42</f>
        <v>13087.36</v>
      </c>
      <c r="AN42" s="313">
        <f t="shared" ref="AN42:AN45" si="52">I42*P42*Z42</f>
        <v>36241.919999999998</v>
      </c>
      <c r="AO42" s="313">
        <f t="shared" ref="AO42:AO45" si="53">J42*P42*AA42</f>
        <v>3020.16</v>
      </c>
      <c r="AP42" s="314">
        <f t="shared" ref="AP42:AP45" si="54">K42*P42*AB42</f>
        <v>2013.44</v>
      </c>
      <c r="AQ42" s="529">
        <f t="shared" ref="AQ42:AQ45" si="55">SUM(AL42:AP42)</f>
        <v>81544.320000000007</v>
      </c>
      <c r="AR42" s="666">
        <f t="shared" ref="AR42:AR45" si="56">AD42+AE42+AK42+AQ42</f>
        <v>687589.76</v>
      </c>
    </row>
    <row r="43" spans="1:44" ht="14.4" thickBot="1" x14ac:dyDescent="0.3">
      <c r="A43" s="324" t="s">
        <v>10</v>
      </c>
      <c r="B43" s="325">
        <v>22</v>
      </c>
      <c r="C43" s="326">
        <v>17</v>
      </c>
      <c r="D43" s="326">
        <v>17</v>
      </c>
      <c r="E43" s="326">
        <v>17</v>
      </c>
      <c r="F43" s="327">
        <v>17</v>
      </c>
      <c r="G43" s="132">
        <f t="shared" ref="G43" si="57">B43*8</f>
        <v>176</v>
      </c>
      <c r="H43" s="133">
        <f t="shared" si="39"/>
        <v>136</v>
      </c>
      <c r="I43" s="133">
        <f t="shared" si="39"/>
        <v>136</v>
      </c>
      <c r="J43" s="133">
        <f t="shared" si="39"/>
        <v>136</v>
      </c>
      <c r="K43" s="134">
        <f t="shared" si="39"/>
        <v>136</v>
      </c>
      <c r="L43" s="278">
        <v>5.72</v>
      </c>
      <c r="M43" s="434">
        <f>'2026 gada min. h tarifa likme'!M19</f>
        <v>4.4318</v>
      </c>
      <c r="N43" s="279">
        <f t="shared" si="40"/>
        <v>1.05</v>
      </c>
      <c r="O43" s="367">
        <f t="shared" ref="O43:O45" si="58">M43+N43</f>
        <v>5.48</v>
      </c>
      <c r="P43" s="368">
        <v>5.72</v>
      </c>
      <c r="Q43" s="516">
        <f>$E$15</f>
        <v>2</v>
      </c>
      <c r="R43" s="280">
        <f t="shared" si="41"/>
        <v>1</v>
      </c>
      <c r="S43" s="490">
        <f>$E$9</f>
        <v>250</v>
      </c>
      <c r="T43" s="105">
        <f>$E$10</f>
        <v>57</v>
      </c>
      <c r="U43" s="105">
        <f>$E$11</f>
        <v>251</v>
      </c>
      <c r="V43" s="105">
        <f>$E$12</f>
        <v>40</v>
      </c>
      <c r="W43" s="106">
        <f>$E$13</f>
        <v>1</v>
      </c>
      <c r="X43" s="112">
        <f>$E$18</f>
        <v>27</v>
      </c>
      <c r="Y43" s="113">
        <f>$E$19</f>
        <v>13</v>
      </c>
      <c r="Z43" s="113">
        <f>$E$20</f>
        <v>36</v>
      </c>
      <c r="AA43" s="113">
        <f>$E$21</f>
        <v>3</v>
      </c>
      <c r="AB43" s="167">
        <f>$E$22</f>
        <v>2</v>
      </c>
      <c r="AC43" s="282">
        <f t="shared" si="42"/>
        <v>683</v>
      </c>
      <c r="AD43" s="409">
        <f t="shared" ref="AD43:AD45" si="59">G43*P43*Q43</f>
        <v>2013.44</v>
      </c>
      <c r="AE43" s="283">
        <f t="shared" si="43"/>
        <v>1006.72</v>
      </c>
      <c r="AF43" s="286">
        <f t="shared" si="44"/>
        <v>251680</v>
      </c>
      <c r="AG43" s="285">
        <f t="shared" si="45"/>
        <v>44341.440000000002</v>
      </c>
      <c r="AH43" s="285">
        <f t="shared" si="46"/>
        <v>195257.92</v>
      </c>
      <c r="AI43" s="285">
        <f t="shared" si="47"/>
        <v>31116.799999999999</v>
      </c>
      <c r="AJ43" s="418">
        <f t="shared" si="48"/>
        <v>777.92</v>
      </c>
      <c r="AK43" s="423">
        <f t="shared" si="49"/>
        <v>523174.08</v>
      </c>
      <c r="AL43" s="284">
        <f t="shared" si="50"/>
        <v>27181.439999999999</v>
      </c>
      <c r="AM43" s="285">
        <f t="shared" si="51"/>
        <v>10112.959999999999</v>
      </c>
      <c r="AN43" s="285">
        <f t="shared" si="52"/>
        <v>28005.119999999999</v>
      </c>
      <c r="AO43" s="285">
        <f t="shared" si="53"/>
        <v>2333.7600000000002</v>
      </c>
      <c r="AP43" s="418">
        <f t="shared" si="54"/>
        <v>1555.84</v>
      </c>
      <c r="AQ43" s="531">
        <f t="shared" si="55"/>
        <v>69189.119999999995</v>
      </c>
      <c r="AR43" s="670">
        <f t="shared" si="56"/>
        <v>595383.36</v>
      </c>
    </row>
    <row r="44" spans="1:44" ht="14.4" thickBot="1" x14ac:dyDescent="0.3">
      <c r="A44" s="471" t="s">
        <v>11</v>
      </c>
      <c r="B44" s="92">
        <v>20</v>
      </c>
      <c r="C44" s="93">
        <v>20</v>
      </c>
      <c r="D44" s="93">
        <v>20</v>
      </c>
      <c r="E44" s="93">
        <v>20</v>
      </c>
      <c r="F44" s="94">
        <v>20</v>
      </c>
      <c r="G44" s="9">
        <f>(B44*8)-1</f>
        <v>159</v>
      </c>
      <c r="H44" s="10">
        <f>(C44*8)-1</f>
        <v>159</v>
      </c>
      <c r="I44" s="10">
        <f>(D44*8)-1</f>
        <v>159</v>
      </c>
      <c r="J44" s="10">
        <f>(E44*8)-1</f>
        <v>159</v>
      </c>
      <c r="K44" s="11">
        <f>(F44*8)-1</f>
        <v>159</v>
      </c>
      <c r="L44" s="255">
        <v>5.72</v>
      </c>
      <c r="M44" s="362">
        <f>'2026 gada min. h tarifa likme'!M20</f>
        <v>4.6429</v>
      </c>
      <c r="N44" s="256">
        <f t="shared" si="40"/>
        <v>1.1000000000000001</v>
      </c>
      <c r="O44" s="364">
        <f t="shared" si="58"/>
        <v>5.74</v>
      </c>
      <c r="P44" s="480">
        <f>M44+N44</f>
        <v>5.74</v>
      </c>
      <c r="Q44" s="517">
        <f>$E$15</f>
        <v>2</v>
      </c>
      <c r="R44" s="257">
        <f t="shared" si="41"/>
        <v>1</v>
      </c>
      <c r="S44" s="491">
        <f>$E$9</f>
        <v>250</v>
      </c>
      <c r="T44" s="17">
        <f>$E$10</f>
        <v>57</v>
      </c>
      <c r="U44" s="17">
        <f>$E$11</f>
        <v>251</v>
      </c>
      <c r="V44" s="17">
        <f>$E$12</f>
        <v>40</v>
      </c>
      <c r="W44" s="107">
        <f>$E$13</f>
        <v>1</v>
      </c>
      <c r="X44" s="114">
        <f>$E$18</f>
        <v>27</v>
      </c>
      <c r="Y44" s="101">
        <f>$E$19</f>
        <v>13</v>
      </c>
      <c r="Z44" s="101">
        <f>$E$20</f>
        <v>36</v>
      </c>
      <c r="AA44" s="101">
        <f>$E$21</f>
        <v>3</v>
      </c>
      <c r="AB44" s="168">
        <f>$E$22</f>
        <v>2</v>
      </c>
      <c r="AC44" s="249">
        <f t="shared" si="42"/>
        <v>683</v>
      </c>
      <c r="AD44" s="410">
        <f t="shared" si="59"/>
        <v>1825.32</v>
      </c>
      <c r="AE44" s="258">
        <f t="shared" si="43"/>
        <v>912.66</v>
      </c>
      <c r="AF44" s="261">
        <f t="shared" si="44"/>
        <v>228165</v>
      </c>
      <c r="AG44" s="260">
        <f t="shared" si="45"/>
        <v>52021.62</v>
      </c>
      <c r="AH44" s="260">
        <f t="shared" si="46"/>
        <v>229077.66</v>
      </c>
      <c r="AI44" s="260">
        <f t="shared" si="47"/>
        <v>36506.400000000001</v>
      </c>
      <c r="AJ44" s="419">
        <f t="shared" si="48"/>
        <v>912.66</v>
      </c>
      <c r="AK44" s="424">
        <f t="shared" si="49"/>
        <v>546683.34</v>
      </c>
      <c r="AL44" s="259">
        <f t="shared" si="50"/>
        <v>24641.82</v>
      </c>
      <c r="AM44" s="260">
        <f t="shared" si="51"/>
        <v>11864.58</v>
      </c>
      <c r="AN44" s="260">
        <f t="shared" si="52"/>
        <v>32855.760000000002</v>
      </c>
      <c r="AO44" s="260">
        <f t="shared" si="53"/>
        <v>2737.98</v>
      </c>
      <c r="AP44" s="419">
        <f t="shared" si="54"/>
        <v>1825.32</v>
      </c>
      <c r="AQ44" s="532">
        <f t="shared" si="55"/>
        <v>73925.460000000006</v>
      </c>
      <c r="AR44" s="668">
        <f t="shared" si="56"/>
        <v>623346.78</v>
      </c>
    </row>
    <row r="45" spans="1:44" ht="14.4" thickBot="1" x14ac:dyDescent="0.3">
      <c r="A45" s="329" t="s">
        <v>12</v>
      </c>
      <c r="B45" s="330">
        <v>20</v>
      </c>
      <c r="C45" s="350">
        <v>14</v>
      </c>
      <c r="D45" s="350">
        <v>14</v>
      </c>
      <c r="E45" s="350">
        <v>14</v>
      </c>
      <c r="F45" s="401">
        <v>14</v>
      </c>
      <c r="G45" s="135">
        <f>(B45*8)-2</f>
        <v>158</v>
      </c>
      <c r="H45" s="136">
        <f t="shared" si="39"/>
        <v>112</v>
      </c>
      <c r="I45" s="136">
        <f t="shared" si="39"/>
        <v>112</v>
      </c>
      <c r="J45" s="136">
        <f t="shared" si="39"/>
        <v>112</v>
      </c>
      <c r="K45" s="137">
        <f t="shared" si="39"/>
        <v>112</v>
      </c>
      <c r="L45" s="265">
        <v>5.72</v>
      </c>
      <c r="M45" s="435">
        <f>'2026 gada min. h tarifa likme'!M21</f>
        <v>4.2390999999999996</v>
      </c>
      <c r="N45" s="266">
        <f>M45*$N$30</f>
        <v>1</v>
      </c>
      <c r="O45" s="393">
        <f t="shared" si="58"/>
        <v>5.24</v>
      </c>
      <c r="P45" s="467">
        <v>5.72</v>
      </c>
      <c r="Q45" s="518">
        <f>$E$15</f>
        <v>2</v>
      </c>
      <c r="R45" s="267">
        <f t="shared" si="41"/>
        <v>1</v>
      </c>
      <c r="S45" s="492">
        <f>$E$9</f>
        <v>250</v>
      </c>
      <c r="T45" s="108">
        <f>$E$10</f>
        <v>57</v>
      </c>
      <c r="U45" s="108">
        <f>$E$11</f>
        <v>251</v>
      </c>
      <c r="V45" s="108">
        <f>$E$12</f>
        <v>40</v>
      </c>
      <c r="W45" s="109">
        <f>$E$13</f>
        <v>1</v>
      </c>
      <c r="X45" s="115">
        <f>$E$18</f>
        <v>27</v>
      </c>
      <c r="Y45" s="116">
        <f>$E$19</f>
        <v>13</v>
      </c>
      <c r="Z45" s="116">
        <f>$E$20</f>
        <v>36</v>
      </c>
      <c r="AA45" s="116">
        <f>$E$21</f>
        <v>3</v>
      </c>
      <c r="AB45" s="169">
        <f>$E$22</f>
        <v>2</v>
      </c>
      <c r="AC45" s="269">
        <f t="shared" si="42"/>
        <v>683</v>
      </c>
      <c r="AD45" s="411">
        <f t="shared" si="59"/>
        <v>1807.52</v>
      </c>
      <c r="AE45" s="270">
        <f>G45*P45*R45</f>
        <v>903.76</v>
      </c>
      <c r="AF45" s="273">
        <f t="shared" si="44"/>
        <v>225940</v>
      </c>
      <c r="AG45" s="272">
        <f t="shared" si="45"/>
        <v>36516.480000000003</v>
      </c>
      <c r="AH45" s="272">
        <f t="shared" si="46"/>
        <v>160800.64000000001</v>
      </c>
      <c r="AI45" s="272">
        <f t="shared" si="47"/>
        <v>25625.599999999999</v>
      </c>
      <c r="AJ45" s="421">
        <f t="shared" si="48"/>
        <v>640.64</v>
      </c>
      <c r="AK45" s="426">
        <f t="shared" si="49"/>
        <v>449523.36</v>
      </c>
      <c r="AL45" s="271">
        <f t="shared" si="50"/>
        <v>24401.52</v>
      </c>
      <c r="AM45" s="272">
        <f t="shared" si="51"/>
        <v>8328.32</v>
      </c>
      <c r="AN45" s="272">
        <f t="shared" si="52"/>
        <v>23063.040000000001</v>
      </c>
      <c r="AO45" s="272">
        <f t="shared" si="53"/>
        <v>1921.92</v>
      </c>
      <c r="AP45" s="421">
        <f t="shared" si="54"/>
        <v>1281.28</v>
      </c>
      <c r="AQ45" s="533">
        <f t="shared" si="55"/>
        <v>58996.08</v>
      </c>
      <c r="AR45" s="671">
        <f t="shared" si="56"/>
        <v>511230.71999999997</v>
      </c>
    </row>
    <row r="46" spans="1:44" ht="14.4" thickBot="1" x14ac:dyDescent="0.3">
      <c r="B46" s="304">
        <f>SUM(B42:B45)</f>
        <v>84</v>
      </c>
      <c r="C46" s="305">
        <f t="shared" ref="C46:K46" si="60">SUM(C42:C45)</f>
        <v>73</v>
      </c>
      <c r="D46" s="305">
        <f t="shared" si="60"/>
        <v>73</v>
      </c>
      <c r="E46" s="305">
        <f t="shared" si="60"/>
        <v>73</v>
      </c>
      <c r="F46" s="306">
        <f t="shared" si="60"/>
        <v>73</v>
      </c>
      <c r="G46" s="304">
        <f t="shared" si="60"/>
        <v>669</v>
      </c>
      <c r="H46" s="305">
        <f t="shared" si="60"/>
        <v>583</v>
      </c>
      <c r="I46" s="305">
        <f t="shared" si="60"/>
        <v>583</v>
      </c>
      <c r="J46" s="305">
        <f t="shared" si="60"/>
        <v>583</v>
      </c>
      <c r="K46" s="344">
        <f t="shared" si="60"/>
        <v>583</v>
      </c>
      <c r="P46" s="36"/>
      <c r="Q46" s="16"/>
      <c r="R46" s="16"/>
      <c r="S46" s="16"/>
      <c r="T46" s="16"/>
      <c r="U46" s="16"/>
      <c r="V46" s="16"/>
      <c r="W46" s="29"/>
      <c r="X46" s="29"/>
      <c r="Y46" s="29"/>
      <c r="Z46" s="29"/>
      <c r="AA46" s="29"/>
      <c r="AB46" s="29"/>
      <c r="AC46" s="29"/>
      <c r="AD46" s="170">
        <f>SUM(AD42:AD45)</f>
        <v>7659.72</v>
      </c>
      <c r="AE46" s="122">
        <f>SUM(AE42:AE45)</f>
        <v>3829.86</v>
      </c>
      <c r="AF46" s="121">
        <f t="shared" ref="AF46:AQ46" si="61">SUM(AF42:AF45)</f>
        <v>957465</v>
      </c>
      <c r="AG46" s="119">
        <f t="shared" si="61"/>
        <v>190262.58</v>
      </c>
      <c r="AH46" s="119">
        <f t="shared" si="61"/>
        <v>837822.94</v>
      </c>
      <c r="AI46" s="119">
        <f t="shared" si="61"/>
        <v>133517.6</v>
      </c>
      <c r="AJ46" s="530">
        <f t="shared" si="61"/>
        <v>3337.94</v>
      </c>
      <c r="AK46" s="175">
        <f t="shared" si="61"/>
        <v>2122406.06</v>
      </c>
      <c r="AL46" s="172">
        <f t="shared" si="61"/>
        <v>103406.22</v>
      </c>
      <c r="AM46" s="173">
        <f t="shared" si="61"/>
        <v>43393.22</v>
      </c>
      <c r="AN46" s="173">
        <f t="shared" si="61"/>
        <v>120165.84</v>
      </c>
      <c r="AO46" s="173">
        <f t="shared" si="61"/>
        <v>10013.82</v>
      </c>
      <c r="AP46" s="174">
        <f t="shared" si="61"/>
        <v>6675.88</v>
      </c>
      <c r="AQ46" s="520">
        <f t="shared" si="61"/>
        <v>283654.98</v>
      </c>
      <c r="AR46" s="122">
        <f>SUM(AR42:AR45)</f>
        <v>2417550.62</v>
      </c>
    </row>
    <row r="47" spans="1:44" ht="14.4" thickBot="1" x14ac:dyDescent="0.3">
      <c r="B47" s="96"/>
      <c r="C47" s="96"/>
      <c r="D47" s="96"/>
      <c r="E47" s="96"/>
      <c r="F47" s="96"/>
      <c r="G47" s="22"/>
      <c r="L47" s="36"/>
      <c r="M47" s="36"/>
      <c r="P47" s="36"/>
      <c r="Q47" s="16"/>
      <c r="R47" s="16"/>
      <c r="S47" s="16"/>
      <c r="T47" s="16"/>
      <c r="U47" s="16"/>
      <c r="V47" s="16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3"/>
    </row>
    <row r="48" spans="1:44" ht="14.4" thickBot="1" x14ac:dyDescent="0.3">
      <c r="A48" s="28" t="s">
        <v>3</v>
      </c>
      <c r="B48" s="97">
        <f t="shared" ref="B48:K48" si="62">B40+B46</f>
        <v>250</v>
      </c>
      <c r="C48" s="86">
        <f t="shared" si="62"/>
        <v>164</v>
      </c>
      <c r="D48" s="86">
        <f t="shared" si="62"/>
        <v>169</v>
      </c>
      <c r="E48" s="86">
        <f t="shared" si="62"/>
        <v>179</v>
      </c>
      <c r="F48" s="87">
        <f t="shared" si="62"/>
        <v>184</v>
      </c>
      <c r="G48" s="98">
        <f t="shared" si="62"/>
        <v>1994</v>
      </c>
      <c r="H48" s="99">
        <f t="shared" si="62"/>
        <v>1309</v>
      </c>
      <c r="I48" s="99">
        <f t="shared" si="62"/>
        <v>1349</v>
      </c>
      <c r="J48" s="99">
        <f t="shared" si="62"/>
        <v>1429</v>
      </c>
      <c r="K48" s="100">
        <f t="shared" si="62"/>
        <v>1469</v>
      </c>
      <c r="M48" s="674"/>
      <c r="N48" s="674"/>
      <c r="O48" s="674"/>
      <c r="P48" s="674"/>
      <c r="Q48" s="16"/>
      <c r="R48" s="16"/>
      <c r="S48" s="16"/>
      <c r="T48" s="16"/>
      <c r="U48" s="16"/>
      <c r="V48" s="16"/>
      <c r="W48" s="29"/>
      <c r="X48" s="29"/>
      <c r="Y48" s="29"/>
      <c r="Z48" s="29"/>
      <c r="AA48" s="29"/>
      <c r="AB48" s="29"/>
      <c r="AC48" s="29"/>
      <c r="AD48" s="123">
        <f>AD40+AD46</f>
        <v>22929.72</v>
      </c>
      <c r="AE48" s="123">
        <f>AE40+AE46</f>
        <v>11464.86</v>
      </c>
      <c r="AF48" s="119">
        <f t="shared" ref="AF48:AQ48" si="63">AF40+AF46</f>
        <v>2866215</v>
      </c>
      <c r="AG48" s="119">
        <f t="shared" si="63"/>
        <v>429261.3</v>
      </c>
      <c r="AH48" s="119">
        <f t="shared" si="63"/>
        <v>1950797.1</v>
      </c>
      <c r="AI48" s="119">
        <f t="shared" si="63"/>
        <v>329188</v>
      </c>
      <c r="AJ48" s="120">
        <f t="shared" si="63"/>
        <v>8458.5</v>
      </c>
      <c r="AK48" s="122">
        <f t="shared" si="63"/>
        <v>5583919.9000000004</v>
      </c>
      <c r="AL48" s="121">
        <f t="shared" si="63"/>
        <v>309551.21999999997</v>
      </c>
      <c r="AM48" s="119">
        <f t="shared" si="63"/>
        <v>97901.7</v>
      </c>
      <c r="AN48" s="119">
        <f t="shared" si="63"/>
        <v>279795.59999999998</v>
      </c>
      <c r="AO48" s="119">
        <f t="shared" si="63"/>
        <v>24689.1</v>
      </c>
      <c r="AP48" s="119">
        <f t="shared" si="63"/>
        <v>16917</v>
      </c>
      <c r="AQ48" s="122">
        <f t="shared" si="63"/>
        <v>728854.62</v>
      </c>
      <c r="AR48" s="672">
        <f>AR40+AR46</f>
        <v>6347169.0999999996</v>
      </c>
    </row>
    <row r="49" spans="7:45" x14ac:dyDescent="0.25">
      <c r="G49" s="365"/>
      <c r="AR49" s="36"/>
    </row>
    <row r="50" spans="7:45" x14ac:dyDescent="0.25">
      <c r="AR50" s="36"/>
    </row>
    <row r="51" spans="7:45" ht="14.4" thickBot="1" x14ac:dyDescent="0.3">
      <c r="Z51" s="29"/>
      <c r="AA51" s="29"/>
      <c r="AB51" s="29"/>
      <c r="AD51" s="29"/>
      <c r="AE51" s="29"/>
      <c r="AF51" s="29"/>
      <c r="AG51" s="29"/>
      <c r="AH51" s="29"/>
      <c r="AQ51" s="333"/>
    </row>
    <row r="52" spans="7:45" ht="85.5" customHeight="1" x14ac:dyDescent="0.3">
      <c r="L52" s="874"/>
      <c r="M52" s="874"/>
      <c r="N52" s="874"/>
      <c r="O52" s="874"/>
      <c r="P52" s="874"/>
      <c r="Q52" s="874"/>
      <c r="R52" s="874"/>
      <c r="S52" s="874"/>
      <c r="Z52" s="640"/>
      <c r="AA52" s="640"/>
      <c r="AB52" s="640"/>
      <c r="AC52" s="640"/>
      <c r="AD52" s="640"/>
      <c r="AE52" s="640"/>
      <c r="AF52" s="640"/>
      <c r="AG52" s="640"/>
      <c r="AK52" s="26"/>
      <c r="AL52" s="787" t="s">
        <v>170</v>
      </c>
      <c r="AM52" s="789" t="s">
        <v>171</v>
      </c>
      <c r="AN52" s="791" t="s">
        <v>172</v>
      </c>
      <c r="AO52" s="190" t="s">
        <v>176</v>
      </c>
      <c r="AP52" s="789" t="s">
        <v>153</v>
      </c>
      <c r="AQ52" s="812" t="s">
        <v>173</v>
      </c>
      <c r="AR52" s="53"/>
      <c r="AS52" s="508"/>
    </row>
    <row r="53" spans="7:45" ht="15" customHeight="1" x14ac:dyDescent="0.3">
      <c r="L53" s="597"/>
      <c r="M53" s="597"/>
      <c r="N53" s="597"/>
      <c r="O53" s="597"/>
      <c r="P53" s="597"/>
      <c r="Q53" s="597"/>
      <c r="R53" s="597"/>
      <c r="S53" s="597"/>
      <c r="Z53" s="635"/>
      <c r="AA53" s="635"/>
      <c r="AB53" s="635"/>
      <c r="AC53" s="635"/>
      <c r="AD53" s="635"/>
      <c r="AE53" s="635"/>
      <c r="AF53" s="635"/>
      <c r="AG53" s="635"/>
      <c r="AK53" s="26"/>
      <c r="AL53" s="788"/>
      <c r="AM53" s="790"/>
      <c r="AN53" s="792"/>
      <c r="AO53" s="608">
        <v>0.8</v>
      </c>
      <c r="AP53" s="790"/>
      <c r="AQ53" s="813"/>
      <c r="AR53" s="53"/>
      <c r="AS53" s="508"/>
    </row>
    <row r="54" spans="7:45" ht="16.2" thickBot="1" x14ac:dyDescent="0.35">
      <c r="Z54" s="641"/>
      <c r="AA54" s="641"/>
      <c r="AB54" s="641"/>
      <c r="AC54" s="641"/>
      <c r="AD54" s="641"/>
      <c r="AE54" s="641"/>
      <c r="AF54" s="641"/>
      <c r="AG54" s="641"/>
      <c r="AK54" s="26"/>
      <c r="AL54" s="676">
        <v>1</v>
      </c>
      <c r="AM54" s="20">
        <v>2</v>
      </c>
      <c r="AN54" s="20" t="s">
        <v>140</v>
      </c>
      <c r="AO54" s="72">
        <v>4</v>
      </c>
      <c r="AP54" s="20" t="s">
        <v>150</v>
      </c>
      <c r="AQ54" s="677" t="s">
        <v>151</v>
      </c>
      <c r="AR54" s="186"/>
      <c r="AS54" s="508"/>
    </row>
    <row r="55" spans="7:45" ht="16.2" thickBot="1" x14ac:dyDescent="0.35">
      <c r="Z55" s="638"/>
      <c r="AA55" s="638"/>
      <c r="AB55" s="638"/>
      <c r="AC55" s="638"/>
      <c r="AD55" s="638"/>
      <c r="AE55" s="638"/>
      <c r="AF55" s="638"/>
      <c r="AG55" s="638"/>
      <c r="AH55" s="802" t="s">
        <v>139</v>
      </c>
      <c r="AI55" s="803"/>
      <c r="AJ55" s="803"/>
      <c r="AK55" s="804"/>
      <c r="AL55" s="686">
        <v>5047223</v>
      </c>
      <c r="AM55" s="718">
        <f>AR48</f>
        <v>6347169</v>
      </c>
      <c r="AN55" s="687">
        <f>AL55-AM55</f>
        <v>-1299946</v>
      </c>
      <c r="AO55" s="711">
        <f>(100%-AO53)*AM55</f>
        <v>1269434</v>
      </c>
      <c r="AP55" s="689">
        <f>AM55-AO55</f>
        <v>5077735</v>
      </c>
      <c r="AQ55" s="690">
        <f>AL55-AP55</f>
        <v>-30512</v>
      </c>
      <c r="AR55" s="186"/>
      <c r="AS55" s="508"/>
    </row>
    <row r="56" spans="7:45" ht="31.5" customHeight="1" x14ac:dyDescent="0.3">
      <c r="Z56" s="638"/>
      <c r="AA56" s="638"/>
      <c r="AB56" s="638"/>
      <c r="AC56" s="638"/>
      <c r="AD56" s="638"/>
      <c r="AE56" s="638"/>
      <c r="AF56" s="638"/>
      <c r="AG56" s="638"/>
      <c r="AH56" s="793" t="s">
        <v>138</v>
      </c>
      <c r="AI56" s="794"/>
      <c r="AJ56" s="794"/>
      <c r="AK56" s="795"/>
      <c r="AL56" s="684"/>
      <c r="AM56" s="732">
        <f>AN98</f>
        <v>6305053</v>
      </c>
      <c r="AN56" s="675"/>
      <c r="AO56" s="247"/>
      <c r="AP56" s="675"/>
      <c r="AQ56" s="685"/>
      <c r="AR56" s="186"/>
      <c r="AS56" s="508"/>
    </row>
    <row r="57" spans="7:45" ht="15.6" x14ac:dyDescent="0.3">
      <c r="Z57" s="638"/>
      <c r="AA57" s="638"/>
      <c r="AB57" s="638"/>
      <c r="AC57" s="638"/>
      <c r="AD57" s="638"/>
      <c r="AE57" s="638"/>
      <c r="AF57" s="638"/>
      <c r="AG57" s="638"/>
      <c r="AH57" s="796" t="s">
        <v>152</v>
      </c>
      <c r="AI57" s="797"/>
      <c r="AJ57" s="797"/>
      <c r="AK57" s="798"/>
      <c r="AL57" s="679"/>
      <c r="AM57" s="124"/>
      <c r="AN57" s="609">
        <f>-(AM56-AL55)</f>
        <v>-1257830</v>
      </c>
      <c r="AO57" s="124"/>
      <c r="AQ57" s="607">
        <f>AN57-AN57</f>
        <v>0</v>
      </c>
      <c r="AR57" s="186"/>
      <c r="AS57" s="508"/>
    </row>
    <row r="58" spans="7:45" ht="33" customHeight="1" thickBot="1" x14ac:dyDescent="0.35">
      <c r="Z58" s="638"/>
      <c r="AA58" s="638"/>
      <c r="AB58" s="638"/>
      <c r="AC58" s="638"/>
      <c r="AD58" s="638"/>
      <c r="AE58" s="638"/>
      <c r="AF58" s="638"/>
      <c r="AG58" s="638"/>
      <c r="AH58" s="799" t="s">
        <v>175</v>
      </c>
      <c r="AI58" s="800"/>
      <c r="AJ58" s="800"/>
      <c r="AK58" s="801"/>
      <c r="AL58" s="680"/>
      <c r="AM58" s="129"/>
      <c r="AN58" s="681">
        <f>-(AM55-AM56)</f>
        <v>-42116</v>
      </c>
      <c r="AO58" s="129"/>
      <c r="AP58" s="682"/>
      <c r="AQ58" s="683">
        <f>AO55+AN57+AN58</f>
        <v>-30512</v>
      </c>
      <c r="AR58" s="186"/>
      <c r="AS58" s="508"/>
    </row>
    <row r="59" spans="7:45" ht="15.6" x14ac:dyDescent="0.3">
      <c r="Z59" s="63"/>
      <c r="AA59" s="63"/>
      <c r="AB59" s="63"/>
      <c r="AC59" s="63"/>
      <c r="AD59" s="63"/>
      <c r="AE59" s="63"/>
      <c r="AF59" s="63"/>
      <c r="AG59" s="63"/>
      <c r="AK59" s="18"/>
      <c r="AL59" s="18"/>
      <c r="AM59" s="18"/>
      <c r="AN59" s="18"/>
      <c r="AP59" s="59"/>
      <c r="AQ59" s="18"/>
      <c r="AR59" s="34"/>
      <c r="AS59" s="508"/>
    </row>
    <row r="60" spans="7:45" ht="82.8" x14ac:dyDescent="0.3">
      <c r="Z60" s="632"/>
      <c r="AA60" s="632"/>
      <c r="AB60" s="632"/>
      <c r="AC60" s="632"/>
      <c r="AD60" s="632"/>
      <c r="AE60" s="632"/>
      <c r="AF60" s="18"/>
      <c r="AG60" s="18"/>
      <c r="AH60" s="18"/>
      <c r="AI60" s="18"/>
      <c r="AK60" s="44" t="s">
        <v>55</v>
      </c>
      <c r="AL60" s="650" t="str">
        <f>AL52</f>
        <v>Maksimāli pieļaujamais valsts pamatbudžeta izdevumu apjoms</v>
      </c>
      <c r="AM60" s="500" t="str">
        <f>AP52</f>
        <v>Finansējuma aprēķins ņemot vērā potenciālo ietaupījumu</v>
      </c>
      <c r="AN60" s="500" t="str">
        <f>AQ52</f>
        <v>Plānotais Iztrūkums (-) / Ekonomija (+)</v>
      </c>
      <c r="AP60" s="18"/>
      <c r="AQ60" s="18"/>
      <c r="AR60" s="36"/>
      <c r="AS60" s="508"/>
    </row>
    <row r="61" spans="7:45" ht="15.6" x14ac:dyDescent="0.3">
      <c r="AF61" s="18"/>
      <c r="AG61" s="18"/>
      <c r="AH61" s="54"/>
      <c r="AI61" s="503"/>
      <c r="AK61" s="39">
        <v>1000</v>
      </c>
      <c r="AL61" s="673">
        <v>18249</v>
      </c>
      <c r="AM61" s="48">
        <f>AD48*AO53</f>
        <v>18344</v>
      </c>
      <c r="AN61" s="355">
        <f>AL61-AM61</f>
        <v>-95</v>
      </c>
      <c r="AP61" s="34"/>
      <c r="AQ61" s="34"/>
      <c r="AR61" s="34"/>
      <c r="AS61" s="509"/>
    </row>
    <row r="62" spans="7:45" ht="15.6" x14ac:dyDescent="0.3">
      <c r="Z62" s="29"/>
      <c r="AA62" s="29"/>
      <c r="AB62" s="29"/>
      <c r="AC62" s="29"/>
      <c r="AD62" s="29"/>
      <c r="AE62" s="29"/>
      <c r="AF62" s="29"/>
      <c r="AG62" s="29"/>
      <c r="AK62" s="39">
        <v>3000</v>
      </c>
      <c r="AL62" s="334">
        <v>588694</v>
      </c>
      <c r="AM62" s="51">
        <f>AQ48*AO53</f>
        <v>583084</v>
      </c>
      <c r="AN62" s="41">
        <f>AL62-AM62</f>
        <v>5610</v>
      </c>
      <c r="AP62" s="34"/>
      <c r="AQ62" s="34"/>
      <c r="AR62" s="34"/>
      <c r="AS62" s="509"/>
    </row>
    <row r="63" spans="7:45" ht="15.6" x14ac:dyDescent="0.3">
      <c r="Z63" s="29"/>
      <c r="AA63" s="29"/>
      <c r="AB63" s="29"/>
      <c r="AC63" s="29"/>
      <c r="AD63" s="29"/>
      <c r="AE63" s="29"/>
      <c r="AF63" s="35"/>
      <c r="AG63" s="29"/>
      <c r="AK63" s="44">
        <v>7460</v>
      </c>
      <c r="AL63" s="334">
        <v>4440280</v>
      </c>
      <c r="AM63" s="51">
        <f>AK48*AO53</f>
        <v>4467136</v>
      </c>
      <c r="AN63" s="41">
        <f>AL63-AM63+1</f>
        <v>-26855</v>
      </c>
      <c r="AP63" s="34"/>
      <c r="AQ63" s="34"/>
      <c r="AR63" s="34"/>
      <c r="AS63" s="509"/>
    </row>
    <row r="64" spans="7:45" ht="15.6" x14ac:dyDescent="0.3">
      <c r="Z64" s="29"/>
      <c r="AA64" s="29"/>
      <c r="AB64" s="29"/>
      <c r="AC64" s="29"/>
      <c r="AD64" s="29"/>
      <c r="AE64" s="29"/>
      <c r="AF64" s="35"/>
      <c r="AG64" s="29"/>
      <c r="AK64" s="44">
        <v>7471</v>
      </c>
      <c r="AL64" s="334">
        <v>0</v>
      </c>
      <c r="AM64" s="51">
        <f>AE48*AO53</f>
        <v>9172</v>
      </c>
      <c r="AN64" s="41">
        <f>AL64-AM64</f>
        <v>-9172</v>
      </c>
      <c r="AP64" s="34"/>
      <c r="AQ64" s="34"/>
      <c r="AR64" s="34"/>
      <c r="AS64" s="509"/>
    </row>
    <row r="65" spans="1:45" ht="15.6" x14ac:dyDescent="0.3">
      <c r="Z65" s="29"/>
      <c r="AA65" s="29"/>
      <c r="AB65" s="29"/>
      <c r="AC65" s="29"/>
      <c r="AD65" s="29"/>
      <c r="AE65" s="29"/>
      <c r="AF65" s="29"/>
      <c r="AG65" s="29"/>
      <c r="AK65" s="28"/>
      <c r="AL65" s="45">
        <f>SUM(AL61:AL64)</f>
        <v>5047223</v>
      </c>
      <c r="AM65" s="335">
        <f>SUM(AM61:AM64)</f>
        <v>5077736</v>
      </c>
      <c r="AN65" s="335">
        <f>SUM(AN61:AN64)</f>
        <v>-30512</v>
      </c>
      <c r="AP65" s="523"/>
      <c r="AQ65" s="523"/>
      <c r="AR65" s="523"/>
      <c r="AS65" s="509"/>
    </row>
    <row r="66" spans="1:45" ht="15.6" x14ac:dyDescent="0.3">
      <c r="Z66" s="29"/>
      <c r="AA66" s="29"/>
      <c r="AB66" s="29"/>
      <c r="AC66" s="29"/>
      <c r="AD66" s="29"/>
      <c r="AE66" s="29"/>
      <c r="AF66" s="29"/>
      <c r="AG66" s="29"/>
      <c r="AH66" s="29"/>
      <c r="AL66" s="18"/>
      <c r="AM66" s="18"/>
      <c r="AN66" s="18"/>
      <c r="AO66" s="18"/>
      <c r="AP66" s="18"/>
      <c r="AQ66" s="18"/>
      <c r="AS66" s="508"/>
    </row>
    <row r="67" spans="1:45" ht="15.6" x14ac:dyDescent="0.3">
      <c r="Z67" s="29"/>
      <c r="AA67" s="29"/>
      <c r="AB67" s="29"/>
      <c r="AC67" s="29"/>
      <c r="AD67" s="29"/>
      <c r="AE67" s="29"/>
      <c r="AF67" s="29"/>
      <c r="AG67" s="29"/>
      <c r="AH67" s="29"/>
      <c r="AL67" s="18"/>
      <c r="AM67" s="18"/>
      <c r="AN67" s="18"/>
      <c r="AO67" s="18"/>
      <c r="AP67" s="18"/>
      <c r="AQ67" s="18"/>
      <c r="AS67" s="508"/>
    </row>
    <row r="68" spans="1:45" ht="15.6" x14ac:dyDescent="0.3">
      <c r="Z68" s="29"/>
      <c r="AA68" s="29"/>
      <c r="AB68" s="29"/>
      <c r="AC68" s="29"/>
      <c r="AD68" s="29"/>
      <c r="AE68" s="29"/>
      <c r="AF68" s="29"/>
      <c r="AG68" s="29"/>
      <c r="AH68" s="29"/>
      <c r="AK68" s="650" t="s">
        <v>55</v>
      </c>
      <c r="AL68" s="650" t="s">
        <v>39</v>
      </c>
      <c r="AM68" s="650" t="s">
        <v>40</v>
      </c>
      <c r="AN68" s="650" t="s">
        <v>41</v>
      </c>
      <c r="AO68" s="650" t="s">
        <v>42</v>
      </c>
      <c r="AP68" s="650" t="s">
        <v>3</v>
      </c>
      <c r="AS68" s="508"/>
    </row>
    <row r="69" spans="1:45" ht="15.6" x14ac:dyDescent="0.3">
      <c r="Z69" s="29"/>
      <c r="AA69" s="29"/>
      <c r="AB69" s="29"/>
      <c r="AC69" s="29"/>
      <c r="AD69" s="29"/>
      <c r="AE69" s="29"/>
      <c r="AF69" s="29"/>
      <c r="AG69" s="29"/>
      <c r="AH69" s="29"/>
      <c r="AK69" s="39">
        <v>1000</v>
      </c>
      <c r="AL69" s="48">
        <f>SUM(AD32:AD34)*AO53</f>
        <v>4692</v>
      </c>
      <c r="AM69" s="48">
        <f>SUM(AD35:AD37)*AO53</f>
        <v>4297</v>
      </c>
      <c r="AN69" s="48">
        <f>(SUM(AD38:AD39)+AD42)*AO53</f>
        <v>4838</v>
      </c>
      <c r="AO69" s="48">
        <f>SUM(AD43:AD45)*AO53</f>
        <v>4517</v>
      </c>
      <c r="AP69" s="49">
        <f>SUM(AL69:AO69)</f>
        <v>18344</v>
      </c>
      <c r="AR69" s="59"/>
      <c r="AS69" s="508"/>
    </row>
    <row r="70" spans="1:45" ht="15.6" x14ac:dyDescent="0.3">
      <c r="AK70" s="39">
        <v>3000</v>
      </c>
      <c r="AL70" s="51">
        <f>SUM(AQ32:AQ34)*AO53</f>
        <v>175655</v>
      </c>
      <c r="AM70" s="51">
        <f>SUM(AQ35:AQ37)*AO53</f>
        <v>136942</v>
      </c>
      <c r="AN70" s="51">
        <f>(SUM(AQ38:AQ39)+AQ42)*AO53</f>
        <v>108798</v>
      </c>
      <c r="AO70" s="51">
        <f>SUM(AQ43:AQ45)*AO53</f>
        <v>161689</v>
      </c>
      <c r="AP70" s="52">
        <f t="shared" ref="AP70:AP72" si="64">SUM(AL70:AO70)</f>
        <v>583084</v>
      </c>
      <c r="AR70" s="59"/>
      <c r="AS70" s="508"/>
    </row>
    <row r="71" spans="1:45" ht="15.6" x14ac:dyDescent="0.3">
      <c r="AK71" s="44">
        <v>7460</v>
      </c>
      <c r="AL71" s="51">
        <f>SUM(AK32:AK34)*AO53</f>
        <v>1317589</v>
      </c>
      <c r="AM71" s="51">
        <f>SUM(AK35:AK37)*AO53</f>
        <v>1048263</v>
      </c>
      <c r="AN71" s="51">
        <f>(SUM(AK38:AK39)+AK42)*AO53</f>
        <v>885780</v>
      </c>
      <c r="AO71" s="51">
        <f>SUM(AK43:AK45)*AO53-1</f>
        <v>1215504</v>
      </c>
      <c r="AP71" s="52">
        <f t="shared" si="64"/>
        <v>4467136</v>
      </c>
      <c r="AR71" s="59"/>
      <c r="AS71" s="508"/>
    </row>
    <row r="72" spans="1:45" ht="15.6" x14ac:dyDescent="0.3">
      <c r="AK72" s="44">
        <v>7471</v>
      </c>
      <c r="AL72" s="51">
        <f>SUM(AE32:AE34)*AO53</f>
        <v>2346</v>
      </c>
      <c r="AM72" s="51">
        <f>SUM(AE35:AE37)*AO53</f>
        <v>2149</v>
      </c>
      <c r="AN72" s="51">
        <f>(SUM(AE38:AE39)+AE42)*AO53</f>
        <v>2419</v>
      </c>
      <c r="AO72" s="51">
        <f>SUM(AE43:AE45)*AO53-1</f>
        <v>2258</v>
      </c>
      <c r="AP72" s="52">
        <f t="shared" si="64"/>
        <v>9172</v>
      </c>
      <c r="AR72" s="59"/>
      <c r="AS72" s="508"/>
    </row>
    <row r="73" spans="1:45" ht="15.6" x14ac:dyDescent="0.3">
      <c r="AK73" s="28"/>
      <c r="AL73" s="335">
        <f>SUM(AL69:AL72)</f>
        <v>1500282</v>
      </c>
      <c r="AM73" s="335">
        <f>SUM(AM69:AM72)</f>
        <v>1191651</v>
      </c>
      <c r="AN73" s="335">
        <f>SUM(AN69:AN72)</f>
        <v>1001835</v>
      </c>
      <c r="AO73" s="335">
        <f>SUM(AO69:AO72)</f>
        <v>1383968</v>
      </c>
      <c r="AP73" s="45">
        <f>SUM(AP69:AP72)</f>
        <v>5077736</v>
      </c>
      <c r="AS73" s="508"/>
    </row>
    <row r="74" spans="1:45" ht="15.6" x14ac:dyDescent="0.3">
      <c r="AL74" s="508"/>
      <c r="AM74" s="510"/>
      <c r="AN74" s="510"/>
      <c r="AO74" s="510"/>
      <c r="AP74" s="510"/>
      <c r="AQ74" s="511"/>
      <c r="AR74" s="508"/>
      <c r="AS74" s="508"/>
    </row>
    <row r="75" spans="1:45" x14ac:dyDescent="0.25">
      <c r="AL75" s="18"/>
      <c r="AM75" s="336"/>
      <c r="AN75" s="336"/>
      <c r="AO75" s="336"/>
      <c r="AP75" s="336"/>
      <c r="AQ75" s="204"/>
    </row>
    <row r="76" spans="1:45" x14ac:dyDescent="0.25">
      <c r="AL76" s="18"/>
      <c r="AM76" s="336"/>
      <c r="AN76" s="336"/>
      <c r="AO76" s="336"/>
      <c r="AP76" s="336"/>
      <c r="AQ76" s="204"/>
    </row>
    <row r="77" spans="1:45" ht="16.8" x14ac:dyDescent="0.3">
      <c r="A77" s="786" t="s">
        <v>169</v>
      </c>
      <c r="B77" s="786"/>
      <c r="C77" s="786"/>
      <c r="D77" s="786"/>
      <c r="E77" s="786"/>
      <c r="F77" s="786"/>
      <c r="G77" s="786"/>
      <c r="H77" s="786"/>
      <c r="I77" s="786"/>
      <c r="J77" s="786"/>
      <c r="K77" s="786"/>
      <c r="L77" s="786"/>
      <c r="M77" s="786"/>
      <c r="N77" s="786"/>
      <c r="O77" s="786"/>
      <c r="P77" s="786"/>
      <c r="Q77" s="786"/>
      <c r="R77" s="786"/>
      <c r="S77" s="786"/>
      <c r="T77" s="786"/>
      <c r="U77" s="786"/>
      <c r="V77" s="786"/>
      <c r="W77" s="786"/>
      <c r="X77" s="786"/>
      <c r="Y77" s="786"/>
      <c r="Z77" s="786"/>
      <c r="AA77" s="786"/>
      <c r="AB77" s="786"/>
      <c r="AC77" s="786"/>
      <c r="AD77" s="786"/>
      <c r="AE77" s="786"/>
      <c r="AF77" s="786"/>
      <c r="AG77" s="786"/>
      <c r="AH77" s="786"/>
      <c r="AI77" s="786"/>
      <c r="AJ77" s="786"/>
      <c r="AK77" s="786"/>
      <c r="AL77" s="786"/>
      <c r="AM77" s="786"/>
      <c r="AN77" s="786"/>
      <c r="AO77" s="353"/>
      <c r="AP77" s="353"/>
      <c r="AQ77" s="353"/>
      <c r="AR77" s="353"/>
      <c r="AS77" s="353"/>
    </row>
    <row r="78" spans="1:45" ht="14.4" thickBot="1" x14ac:dyDescent="0.3">
      <c r="AL78" s="18"/>
      <c r="AM78" s="336"/>
      <c r="AN78" s="336"/>
      <c r="AO78" s="336"/>
      <c r="AP78" s="336"/>
      <c r="AQ78" s="204"/>
    </row>
    <row r="79" spans="1:45" ht="34.5" customHeight="1" thickBot="1" x14ac:dyDescent="0.3">
      <c r="A79" s="805" t="s">
        <v>43</v>
      </c>
      <c r="B79" s="839" t="s">
        <v>60</v>
      </c>
      <c r="C79" s="839"/>
      <c r="D79" s="839"/>
      <c r="E79" s="839"/>
      <c r="F79" s="839"/>
      <c r="G79" s="840" t="s">
        <v>59</v>
      </c>
      <c r="H79" s="841"/>
      <c r="I79" s="841"/>
      <c r="J79" s="841"/>
      <c r="K79" s="842"/>
      <c r="L79" s="834" t="s">
        <v>132</v>
      </c>
      <c r="M79" s="822" t="s">
        <v>48</v>
      </c>
      <c r="N79" s="822" t="s">
        <v>113</v>
      </c>
      <c r="O79" s="843" t="s">
        <v>47</v>
      </c>
      <c r="P79" s="844"/>
      <c r="Q79" s="844"/>
      <c r="R79" s="844"/>
      <c r="S79" s="845"/>
      <c r="T79" s="827" t="s">
        <v>58</v>
      </c>
      <c r="U79" s="828"/>
      <c r="V79" s="828"/>
      <c r="W79" s="828"/>
      <c r="X79" s="846"/>
      <c r="Y79" s="847" t="s">
        <v>3</v>
      </c>
      <c r="Z79" s="822" t="s">
        <v>63</v>
      </c>
      <c r="AA79" s="837" t="s">
        <v>115</v>
      </c>
      <c r="AB79" s="849" t="s">
        <v>64</v>
      </c>
      <c r="AC79" s="850"/>
      <c r="AD79" s="850"/>
      <c r="AE79" s="850"/>
      <c r="AF79" s="850"/>
      <c r="AG79" s="850"/>
      <c r="AH79" s="659" t="s">
        <v>65</v>
      </c>
      <c r="AI79" s="660"/>
      <c r="AJ79" s="660"/>
      <c r="AK79" s="654"/>
      <c r="AL79" s="655"/>
      <c r="AM79" s="656"/>
      <c r="AN79" s="784" t="s">
        <v>3</v>
      </c>
      <c r="AO79" s="18"/>
      <c r="AP79" s="18"/>
      <c r="AQ79" s="838"/>
    </row>
    <row r="80" spans="1:45" ht="183.75" customHeight="1" x14ac:dyDescent="0.25">
      <c r="A80" s="806"/>
      <c r="B80" s="553" t="s">
        <v>44</v>
      </c>
      <c r="C80" s="214" t="s">
        <v>14</v>
      </c>
      <c r="D80" s="545" t="s">
        <v>45</v>
      </c>
      <c r="E80" s="214" t="s">
        <v>16</v>
      </c>
      <c r="F80" s="429" t="s">
        <v>17</v>
      </c>
      <c r="G80" s="561" t="s">
        <v>44</v>
      </c>
      <c r="H80" s="498" t="s">
        <v>14</v>
      </c>
      <c r="I80" s="547" t="s">
        <v>45</v>
      </c>
      <c r="J80" s="498" t="s">
        <v>16</v>
      </c>
      <c r="K80" s="30" t="s">
        <v>17</v>
      </c>
      <c r="L80" s="835"/>
      <c r="M80" s="836"/>
      <c r="N80" s="836"/>
      <c r="O80" s="561" t="s">
        <v>49</v>
      </c>
      <c r="P80" s="498" t="s">
        <v>14</v>
      </c>
      <c r="Q80" s="547" t="s">
        <v>45</v>
      </c>
      <c r="R80" s="498" t="s">
        <v>16</v>
      </c>
      <c r="S80" s="546" t="s">
        <v>17</v>
      </c>
      <c r="T80" s="544" t="s">
        <v>49</v>
      </c>
      <c r="U80" s="214" t="s">
        <v>14</v>
      </c>
      <c r="V80" s="545" t="s">
        <v>45</v>
      </c>
      <c r="W80" s="214" t="s">
        <v>16</v>
      </c>
      <c r="X80" s="546" t="s">
        <v>17</v>
      </c>
      <c r="Y80" s="848"/>
      <c r="Z80" s="836"/>
      <c r="AA80" s="836"/>
      <c r="AB80" s="536" t="s">
        <v>49</v>
      </c>
      <c r="AC80" s="499" t="s">
        <v>14</v>
      </c>
      <c r="AD80" s="548" t="s">
        <v>45</v>
      </c>
      <c r="AE80" s="499" t="s">
        <v>16</v>
      </c>
      <c r="AF80" s="539" t="s">
        <v>17</v>
      </c>
      <c r="AG80" s="653" t="s">
        <v>50</v>
      </c>
      <c r="AH80" s="657" t="s">
        <v>49</v>
      </c>
      <c r="AI80" s="225" t="s">
        <v>14</v>
      </c>
      <c r="AJ80" s="226" t="s">
        <v>45</v>
      </c>
      <c r="AK80" s="225" t="s">
        <v>16</v>
      </c>
      <c r="AL80" s="658" t="s">
        <v>17</v>
      </c>
      <c r="AM80" s="653" t="s">
        <v>50</v>
      </c>
      <c r="AN80" s="785"/>
      <c r="AO80" s="18"/>
      <c r="AP80" s="18"/>
      <c r="AQ80" s="838"/>
    </row>
    <row r="81" spans="1:43" ht="48" customHeight="1" thickBot="1" x14ac:dyDescent="0.3">
      <c r="A81" s="560" t="s">
        <v>31</v>
      </c>
      <c r="B81" s="413">
        <v>1</v>
      </c>
      <c r="C81" s="72">
        <v>2</v>
      </c>
      <c r="D81" s="73">
        <v>3</v>
      </c>
      <c r="E81" s="72">
        <v>4</v>
      </c>
      <c r="F81" s="74">
        <v>5</v>
      </c>
      <c r="G81" s="75">
        <v>6</v>
      </c>
      <c r="H81" s="20">
        <v>7</v>
      </c>
      <c r="I81" s="76">
        <v>8</v>
      </c>
      <c r="J81" s="20">
        <v>9</v>
      </c>
      <c r="K81" s="222">
        <v>10</v>
      </c>
      <c r="L81" s="75">
        <v>11</v>
      </c>
      <c r="M81" s="562">
        <v>12</v>
      </c>
      <c r="N81" s="562">
        <v>13</v>
      </c>
      <c r="O81" s="75">
        <v>14</v>
      </c>
      <c r="P81" s="76">
        <v>15</v>
      </c>
      <c r="Q81" s="76">
        <v>16</v>
      </c>
      <c r="R81" s="76">
        <v>17</v>
      </c>
      <c r="S81" s="563">
        <v>18</v>
      </c>
      <c r="T81" s="75">
        <v>19</v>
      </c>
      <c r="U81" s="76">
        <v>20</v>
      </c>
      <c r="V81" s="76">
        <v>21</v>
      </c>
      <c r="W81" s="76">
        <v>22</v>
      </c>
      <c r="X81" s="563">
        <v>23</v>
      </c>
      <c r="Y81" s="564" t="s">
        <v>154</v>
      </c>
      <c r="Z81" s="562" t="s">
        <v>155</v>
      </c>
      <c r="AA81" s="562" t="s">
        <v>156</v>
      </c>
      <c r="AB81" s="75" t="s">
        <v>133</v>
      </c>
      <c r="AC81" s="76" t="s">
        <v>157</v>
      </c>
      <c r="AD81" s="76" t="s">
        <v>158</v>
      </c>
      <c r="AE81" s="76" t="s">
        <v>159</v>
      </c>
      <c r="AF81" s="566" t="s">
        <v>160</v>
      </c>
      <c r="AG81" s="567" t="s">
        <v>161</v>
      </c>
      <c r="AH81" s="75" t="s">
        <v>162</v>
      </c>
      <c r="AI81" s="76" t="s">
        <v>163</v>
      </c>
      <c r="AJ81" s="76" t="s">
        <v>164</v>
      </c>
      <c r="AK81" s="76" t="s">
        <v>165</v>
      </c>
      <c r="AL81" s="563" t="s">
        <v>166</v>
      </c>
      <c r="AM81" s="567" t="s">
        <v>167</v>
      </c>
      <c r="AN81" s="572" t="s">
        <v>168</v>
      </c>
      <c r="AO81" s="18"/>
      <c r="AP81" s="18"/>
      <c r="AQ81" s="27"/>
    </row>
    <row r="82" spans="1:43" x14ac:dyDescent="0.25">
      <c r="A82" s="557" t="s">
        <v>0</v>
      </c>
      <c r="B82" s="554">
        <v>21</v>
      </c>
      <c r="C82" s="78">
        <v>20</v>
      </c>
      <c r="D82" s="78">
        <v>20</v>
      </c>
      <c r="E82" s="78">
        <v>20</v>
      </c>
      <c r="F82" s="587">
        <v>20</v>
      </c>
      <c r="G82" s="138">
        <f>B82*8</f>
        <v>168</v>
      </c>
      <c r="H82" s="139">
        <f t="shared" ref="H82:H83" si="65">C82*8</f>
        <v>160</v>
      </c>
      <c r="I82" s="139">
        <f t="shared" ref="I82:I83" si="66">D82*8</f>
        <v>160</v>
      </c>
      <c r="J82" s="139">
        <f t="shared" ref="J82:J83" si="67">E82*8</f>
        <v>160</v>
      </c>
      <c r="K82" s="369">
        <f t="shared" ref="K82:K83" si="68">F82*8</f>
        <v>160</v>
      </c>
      <c r="L82" s="404">
        <v>5.72</v>
      </c>
      <c r="M82" s="512">
        <f>$E$15</f>
        <v>2</v>
      </c>
      <c r="N82" s="280">
        <f>$E$16</f>
        <v>1</v>
      </c>
      <c r="O82" s="490">
        <f>$E$9</f>
        <v>250</v>
      </c>
      <c r="P82" s="281">
        <f t="shared" ref="P82:P89" si="69">$E$10</f>
        <v>57</v>
      </c>
      <c r="Q82" s="281">
        <f t="shared" ref="Q82:Q89" si="70">$E$11</f>
        <v>251</v>
      </c>
      <c r="R82" s="281">
        <f t="shared" ref="R82:R89" si="71">$E$12</f>
        <v>40</v>
      </c>
      <c r="S82" s="125">
        <f t="shared" ref="S82:S89" si="72">$E$13</f>
        <v>1</v>
      </c>
      <c r="T82" s="112">
        <f t="shared" ref="T82:T89" si="73">$E$18</f>
        <v>27</v>
      </c>
      <c r="U82" s="128">
        <f t="shared" ref="U82:U89" si="74">$E$19</f>
        <v>13</v>
      </c>
      <c r="V82" s="128">
        <f t="shared" ref="V82:V89" si="75">$E$20</f>
        <v>36</v>
      </c>
      <c r="W82" s="128">
        <f t="shared" ref="W82:W89" si="76">$E$21</f>
        <v>3</v>
      </c>
      <c r="X82" s="176">
        <f t="shared" ref="X82:X89" si="77">$E$22</f>
        <v>2</v>
      </c>
      <c r="Y82" s="341">
        <f>SUM(M82:X82)</f>
        <v>683</v>
      </c>
      <c r="Z82" s="250">
        <f t="shared" ref="Z82:Z89" si="78">G82*L82*M82</f>
        <v>1921.92</v>
      </c>
      <c r="AA82" s="250">
        <f t="shared" ref="AA82:AA89" si="79">H82*L82*N82</f>
        <v>915.2</v>
      </c>
      <c r="AB82" s="251">
        <f t="shared" ref="AB82:AF89" si="80">G82*$L82*O82</f>
        <v>240240</v>
      </c>
      <c r="AC82" s="252">
        <f t="shared" si="80"/>
        <v>52166.400000000001</v>
      </c>
      <c r="AD82" s="252">
        <f t="shared" si="80"/>
        <v>229715.20000000001</v>
      </c>
      <c r="AE82" s="252">
        <f t="shared" si="80"/>
        <v>36608</v>
      </c>
      <c r="AF82" s="412">
        <f t="shared" si="80"/>
        <v>915.2</v>
      </c>
      <c r="AG82" s="428">
        <f>SUM(AB82:AF82)</f>
        <v>559644.80000000005</v>
      </c>
      <c r="AH82" s="251">
        <f t="shared" ref="AH82:AL89" si="81">G82*$L82*T82</f>
        <v>25945.919999999998</v>
      </c>
      <c r="AI82" s="252">
        <f t="shared" si="81"/>
        <v>11897.6</v>
      </c>
      <c r="AJ82" s="252">
        <f t="shared" si="81"/>
        <v>32947.199999999997</v>
      </c>
      <c r="AK82" s="252">
        <f t="shared" si="81"/>
        <v>2745.6</v>
      </c>
      <c r="AL82" s="569">
        <f t="shared" si="81"/>
        <v>1830.4</v>
      </c>
      <c r="AM82" s="573">
        <f>SUM(AH82:AL82)</f>
        <v>75366.720000000001</v>
      </c>
      <c r="AN82" s="661">
        <f>Z82+AA82+AG82+AM82</f>
        <v>637848.64</v>
      </c>
      <c r="AO82" s="18"/>
      <c r="AP82" s="18"/>
      <c r="AQ82" s="35"/>
    </row>
    <row r="83" spans="1:43" x14ac:dyDescent="0.25">
      <c r="A83" s="558" t="s">
        <v>1</v>
      </c>
      <c r="B83" s="555">
        <v>20</v>
      </c>
      <c r="C83" s="80">
        <v>15</v>
      </c>
      <c r="D83" s="80">
        <v>20</v>
      </c>
      <c r="E83" s="80">
        <v>20</v>
      </c>
      <c r="F83" s="81">
        <v>20</v>
      </c>
      <c r="G83" s="3">
        <f t="shared" ref="G83" si="82">B83*8</f>
        <v>160</v>
      </c>
      <c r="H83" s="4">
        <f t="shared" si="65"/>
        <v>120</v>
      </c>
      <c r="I83" s="4">
        <f t="shared" si="66"/>
        <v>160</v>
      </c>
      <c r="J83" s="4">
        <f t="shared" si="67"/>
        <v>160</v>
      </c>
      <c r="K83" s="5">
        <f t="shared" si="68"/>
        <v>160</v>
      </c>
      <c r="L83" s="542">
        <v>5.72</v>
      </c>
      <c r="M83" s="513">
        <f t="shared" ref="M83:M89" si="83">$E$15</f>
        <v>2</v>
      </c>
      <c r="N83" s="257">
        <f t="shared" ref="N83:N89" si="84">$E$16</f>
        <v>1</v>
      </c>
      <c r="O83" s="491">
        <f t="shared" ref="O83:O89" si="85">O82</f>
        <v>250</v>
      </c>
      <c r="P83" s="28">
        <f t="shared" si="69"/>
        <v>57</v>
      </c>
      <c r="Q83" s="28">
        <f t="shared" si="70"/>
        <v>251</v>
      </c>
      <c r="R83" s="28">
        <f t="shared" si="71"/>
        <v>40</v>
      </c>
      <c r="S83" s="126">
        <f t="shared" si="72"/>
        <v>1</v>
      </c>
      <c r="T83" s="110">
        <f t="shared" si="73"/>
        <v>27</v>
      </c>
      <c r="U83" s="124">
        <f t="shared" si="74"/>
        <v>13</v>
      </c>
      <c r="V83" s="124">
        <f t="shared" si="75"/>
        <v>36</v>
      </c>
      <c r="W83" s="124">
        <f t="shared" si="76"/>
        <v>3</v>
      </c>
      <c r="X83" s="177">
        <f t="shared" si="77"/>
        <v>2</v>
      </c>
      <c r="Y83" s="414">
        <f t="shared" ref="Y83:Y88" si="86">SUM(M83:X83)</f>
        <v>683</v>
      </c>
      <c r="Z83" s="258">
        <f t="shared" si="78"/>
        <v>1830.4</v>
      </c>
      <c r="AA83" s="258">
        <f t="shared" si="79"/>
        <v>686.4</v>
      </c>
      <c r="AB83" s="259">
        <f t="shared" si="80"/>
        <v>228800</v>
      </c>
      <c r="AC83" s="260">
        <f t="shared" si="80"/>
        <v>39124.800000000003</v>
      </c>
      <c r="AD83" s="260">
        <f t="shared" si="80"/>
        <v>229715.20000000001</v>
      </c>
      <c r="AE83" s="260">
        <f t="shared" si="80"/>
        <v>36608</v>
      </c>
      <c r="AF83" s="419">
        <f t="shared" si="80"/>
        <v>915.2</v>
      </c>
      <c r="AG83" s="424">
        <f t="shared" ref="AG83:AG89" si="87">SUM(AB83:AF83)</f>
        <v>535163.19999999995</v>
      </c>
      <c r="AH83" s="259">
        <f t="shared" si="81"/>
        <v>24710.400000000001</v>
      </c>
      <c r="AI83" s="260">
        <f t="shared" si="81"/>
        <v>8923.2000000000007</v>
      </c>
      <c r="AJ83" s="260">
        <f t="shared" si="81"/>
        <v>32947.199999999997</v>
      </c>
      <c r="AK83" s="260">
        <f t="shared" si="81"/>
        <v>2745.6</v>
      </c>
      <c r="AL83" s="570">
        <f t="shared" si="81"/>
        <v>1830.4</v>
      </c>
      <c r="AM83" s="574">
        <f t="shared" ref="AM83:AM89" si="88">SUM(AH83:AL83)</f>
        <v>71156.800000000003</v>
      </c>
      <c r="AN83" s="662">
        <f t="shared" ref="AN83:AN89" si="89">Z83+AA83+AG83+AM83</f>
        <v>608836.80000000005</v>
      </c>
      <c r="AO83" s="18"/>
      <c r="AP83" s="18"/>
      <c r="AQ83" s="35"/>
    </row>
    <row r="84" spans="1:43" ht="14.4" thickBot="1" x14ac:dyDescent="0.3">
      <c r="A84" s="559" t="s">
        <v>2</v>
      </c>
      <c r="B84" s="556">
        <v>22</v>
      </c>
      <c r="C84" s="264">
        <v>17</v>
      </c>
      <c r="D84" s="264">
        <v>17</v>
      </c>
      <c r="E84" s="264">
        <v>17</v>
      </c>
      <c r="F84" s="588">
        <v>17</v>
      </c>
      <c r="G84" s="143">
        <f>(B84*8)</f>
        <v>176</v>
      </c>
      <c r="H84" s="144">
        <f>(C84*8)</f>
        <v>136</v>
      </c>
      <c r="I84" s="144">
        <f>(D84*8)</f>
        <v>136</v>
      </c>
      <c r="J84" s="144">
        <f>(E84*8)</f>
        <v>136</v>
      </c>
      <c r="K84" s="370">
        <f>(F84*8)</f>
        <v>136</v>
      </c>
      <c r="L84" s="551">
        <v>5.72</v>
      </c>
      <c r="M84" s="514">
        <f t="shared" si="83"/>
        <v>2</v>
      </c>
      <c r="N84" s="267">
        <f t="shared" si="84"/>
        <v>1</v>
      </c>
      <c r="O84" s="492">
        <f t="shared" si="85"/>
        <v>250</v>
      </c>
      <c r="P84" s="268">
        <f t="shared" si="69"/>
        <v>57</v>
      </c>
      <c r="Q84" s="268">
        <f t="shared" si="70"/>
        <v>251</v>
      </c>
      <c r="R84" s="268">
        <f t="shared" si="71"/>
        <v>40</v>
      </c>
      <c r="S84" s="127">
        <f t="shared" si="72"/>
        <v>1</v>
      </c>
      <c r="T84" s="111">
        <f t="shared" si="73"/>
        <v>27</v>
      </c>
      <c r="U84" s="129">
        <f t="shared" si="74"/>
        <v>13</v>
      </c>
      <c r="V84" s="129">
        <f t="shared" si="75"/>
        <v>36</v>
      </c>
      <c r="W84" s="129">
        <f t="shared" si="76"/>
        <v>3</v>
      </c>
      <c r="X84" s="178">
        <f t="shared" si="77"/>
        <v>2</v>
      </c>
      <c r="Y84" s="416">
        <f t="shared" si="86"/>
        <v>683</v>
      </c>
      <c r="Z84" s="270">
        <f t="shared" si="78"/>
        <v>2013.44</v>
      </c>
      <c r="AA84" s="270">
        <f t="shared" si="79"/>
        <v>777.92</v>
      </c>
      <c r="AB84" s="271">
        <f t="shared" si="80"/>
        <v>251680</v>
      </c>
      <c r="AC84" s="272">
        <f t="shared" si="80"/>
        <v>44341.440000000002</v>
      </c>
      <c r="AD84" s="272">
        <f t="shared" si="80"/>
        <v>195257.92</v>
      </c>
      <c r="AE84" s="272">
        <f t="shared" si="80"/>
        <v>31116.799999999999</v>
      </c>
      <c r="AF84" s="421">
        <f t="shared" si="80"/>
        <v>777.92</v>
      </c>
      <c r="AG84" s="426">
        <f t="shared" si="87"/>
        <v>523174.08</v>
      </c>
      <c r="AH84" s="271">
        <f t="shared" si="81"/>
        <v>27181.439999999999</v>
      </c>
      <c r="AI84" s="272">
        <f t="shared" si="81"/>
        <v>10112.959999999999</v>
      </c>
      <c r="AJ84" s="272">
        <f t="shared" si="81"/>
        <v>28005.119999999999</v>
      </c>
      <c r="AK84" s="272">
        <f t="shared" si="81"/>
        <v>2333.7600000000002</v>
      </c>
      <c r="AL84" s="579">
        <f t="shared" si="81"/>
        <v>1555.84</v>
      </c>
      <c r="AM84" s="575">
        <f t="shared" si="88"/>
        <v>69189.119999999995</v>
      </c>
      <c r="AN84" s="663">
        <f t="shared" si="89"/>
        <v>595154.56000000006</v>
      </c>
      <c r="AO84" s="18"/>
      <c r="AP84" s="18"/>
      <c r="AQ84" s="35"/>
    </row>
    <row r="85" spans="1:43" x14ac:dyDescent="0.25">
      <c r="A85" s="149" t="s">
        <v>4</v>
      </c>
      <c r="B85" s="276">
        <v>20</v>
      </c>
      <c r="C85" s="276">
        <v>20</v>
      </c>
      <c r="D85" s="276">
        <v>20</v>
      </c>
      <c r="E85" s="276">
        <v>20</v>
      </c>
      <c r="F85" s="277">
        <v>20</v>
      </c>
      <c r="G85" s="149">
        <f>(B85*8)-2</f>
        <v>158</v>
      </c>
      <c r="H85" s="150">
        <f>(C85*8)-2</f>
        <v>158</v>
      </c>
      <c r="I85" s="150">
        <f>(D85*8)-2</f>
        <v>158</v>
      </c>
      <c r="J85" s="150">
        <f>(E85*8)-2</f>
        <v>158</v>
      </c>
      <c r="K85" s="372">
        <f>(F85*8)-2</f>
        <v>158</v>
      </c>
      <c r="L85" s="550">
        <v>5.72</v>
      </c>
      <c r="M85" s="512">
        <f t="shared" si="83"/>
        <v>2</v>
      </c>
      <c r="N85" s="280">
        <f t="shared" si="84"/>
        <v>1</v>
      </c>
      <c r="O85" s="490">
        <f t="shared" si="85"/>
        <v>250</v>
      </c>
      <c r="P85" s="281">
        <f t="shared" si="69"/>
        <v>57</v>
      </c>
      <c r="Q85" s="281">
        <f t="shared" si="70"/>
        <v>251</v>
      </c>
      <c r="R85" s="281">
        <f t="shared" si="71"/>
        <v>40</v>
      </c>
      <c r="S85" s="125">
        <f t="shared" si="72"/>
        <v>1</v>
      </c>
      <c r="T85" s="112">
        <f t="shared" si="73"/>
        <v>27</v>
      </c>
      <c r="U85" s="128">
        <f t="shared" si="74"/>
        <v>13</v>
      </c>
      <c r="V85" s="128">
        <f t="shared" si="75"/>
        <v>36</v>
      </c>
      <c r="W85" s="128">
        <f t="shared" si="76"/>
        <v>3</v>
      </c>
      <c r="X85" s="176">
        <f t="shared" si="77"/>
        <v>2</v>
      </c>
      <c r="Y85" s="340">
        <f t="shared" si="86"/>
        <v>683</v>
      </c>
      <c r="Z85" s="283">
        <f t="shared" si="78"/>
        <v>1807.52</v>
      </c>
      <c r="AA85" s="283">
        <f t="shared" si="79"/>
        <v>903.76</v>
      </c>
      <c r="AB85" s="284">
        <f t="shared" si="80"/>
        <v>225940</v>
      </c>
      <c r="AC85" s="285">
        <f t="shared" si="80"/>
        <v>51514.32</v>
      </c>
      <c r="AD85" s="285">
        <f t="shared" si="80"/>
        <v>226843.76</v>
      </c>
      <c r="AE85" s="285">
        <f t="shared" si="80"/>
        <v>36150.400000000001</v>
      </c>
      <c r="AF85" s="418">
        <f t="shared" si="80"/>
        <v>903.76</v>
      </c>
      <c r="AG85" s="423">
        <f t="shared" si="87"/>
        <v>541352.24</v>
      </c>
      <c r="AH85" s="284">
        <f t="shared" si="81"/>
        <v>24401.52</v>
      </c>
      <c r="AI85" s="285">
        <f t="shared" si="81"/>
        <v>11748.88</v>
      </c>
      <c r="AJ85" s="285">
        <f t="shared" si="81"/>
        <v>32535.360000000001</v>
      </c>
      <c r="AK85" s="285">
        <f t="shared" si="81"/>
        <v>2711.28</v>
      </c>
      <c r="AL85" s="580">
        <f t="shared" si="81"/>
        <v>1807.52</v>
      </c>
      <c r="AM85" s="576">
        <f t="shared" si="88"/>
        <v>73204.56</v>
      </c>
      <c r="AN85" s="664">
        <f t="shared" si="89"/>
        <v>617268.07999999996</v>
      </c>
      <c r="AO85" s="18"/>
      <c r="AP85" s="18"/>
      <c r="AQ85" s="35"/>
    </row>
    <row r="86" spans="1:43" x14ac:dyDescent="0.25">
      <c r="A86" s="6" t="s">
        <v>5</v>
      </c>
      <c r="B86" s="83">
        <v>19</v>
      </c>
      <c r="C86" s="83">
        <v>19</v>
      </c>
      <c r="D86" s="83">
        <v>19</v>
      </c>
      <c r="E86" s="83">
        <v>19</v>
      </c>
      <c r="F86" s="84">
        <v>19</v>
      </c>
      <c r="G86" s="6">
        <f>(B86*8)</f>
        <v>152</v>
      </c>
      <c r="H86" s="7">
        <f>(C86*8)</f>
        <v>152</v>
      </c>
      <c r="I86" s="7">
        <f>(D86*8)</f>
        <v>152</v>
      </c>
      <c r="J86" s="7">
        <f>(E86*8)</f>
        <v>152</v>
      </c>
      <c r="K86" s="8">
        <f>(F86*8)</f>
        <v>152</v>
      </c>
      <c r="L86" s="542">
        <v>5.72</v>
      </c>
      <c r="M86" s="513">
        <f t="shared" si="83"/>
        <v>2</v>
      </c>
      <c r="N86" s="257">
        <f t="shared" si="84"/>
        <v>1</v>
      </c>
      <c r="O86" s="491">
        <f t="shared" si="85"/>
        <v>250</v>
      </c>
      <c r="P86" s="28">
        <f t="shared" si="69"/>
        <v>57</v>
      </c>
      <c r="Q86" s="28">
        <f t="shared" si="70"/>
        <v>251</v>
      </c>
      <c r="R86" s="28">
        <f t="shared" si="71"/>
        <v>40</v>
      </c>
      <c r="S86" s="126">
        <f t="shared" si="72"/>
        <v>1</v>
      </c>
      <c r="T86" s="110">
        <f t="shared" si="73"/>
        <v>27</v>
      </c>
      <c r="U86" s="124">
        <f t="shared" si="74"/>
        <v>13</v>
      </c>
      <c r="V86" s="124">
        <f t="shared" si="75"/>
        <v>36</v>
      </c>
      <c r="W86" s="124">
        <f t="shared" si="76"/>
        <v>3</v>
      </c>
      <c r="X86" s="177">
        <f t="shared" si="77"/>
        <v>2</v>
      </c>
      <c r="Y86" s="414">
        <f t="shared" si="86"/>
        <v>683</v>
      </c>
      <c r="Z86" s="258">
        <f t="shared" si="78"/>
        <v>1738.88</v>
      </c>
      <c r="AA86" s="258">
        <f t="shared" si="79"/>
        <v>869.44</v>
      </c>
      <c r="AB86" s="259">
        <f t="shared" si="80"/>
        <v>217360</v>
      </c>
      <c r="AC86" s="260">
        <f t="shared" si="80"/>
        <v>49558.080000000002</v>
      </c>
      <c r="AD86" s="260">
        <f t="shared" si="80"/>
        <v>218229.44</v>
      </c>
      <c r="AE86" s="260">
        <f t="shared" si="80"/>
        <v>34777.599999999999</v>
      </c>
      <c r="AF86" s="419">
        <f t="shared" si="80"/>
        <v>869.44</v>
      </c>
      <c r="AG86" s="424">
        <f t="shared" si="87"/>
        <v>520794.56</v>
      </c>
      <c r="AH86" s="259">
        <f t="shared" si="81"/>
        <v>23474.880000000001</v>
      </c>
      <c r="AI86" s="260">
        <f t="shared" si="81"/>
        <v>11302.72</v>
      </c>
      <c r="AJ86" s="260">
        <f t="shared" si="81"/>
        <v>31299.84</v>
      </c>
      <c r="AK86" s="260">
        <f t="shared" si="81"/>
        <v>2608.3200000000002</v>
      </c>
      <c r="AL86" s="570">
        <f t="shared" si="81"/>
        <v>1738.88</v>
      </c>
      <c r="AM86" s="574">
        <f t="shared" si="88"/>
        <v>70424.639999999999</v>
      </c>
      <c r="AN86" s="662">
        <f t="shared" si="89"/>
        <v>593827.52</v>
      </c>
      <c r="AO86" s="18"/>
      <c r="AP86" s="18"/>
      <c r="AQ86" s="35"/>
    </row>
    <row r="87" spans="1:43" ht="14.4" thickBot="1" x14ac:dyDescent="0.3">
      <c r="A87" s="152" t="s">
        <v>6</v>
      </c>
      <c r="B87" s="290">
        <v>20</v>
      </c>
      <c r="C87" s="290"/>
      <c r="D87" s="290"/>
      <c r="E87" s="290">
        <v>10</v>
      </c>
      <c r="F87" s="291">
        <v>15</v>
      </c>
      <c r="G87" s="152">
        <f>(B87*8)-1</f>
        <v>159</v>
      </c>
      <c r="H87" s="153">
        <f t="shared" ref="H87:H89" si="90">C87*8</f>
        <v>0</v>
      </c>
      <c r="I87" s="153">
        <f t="shared" ref="I87:I89" si="91">D87*8</f>
        <v>0</v>
      </c>
      <c r="J87" s="153">
        <f t="shared" ref="J87:J89" si="92">E87*8</f>
        <v>80</v>
      </c>
      <c r="K87" s="373">
        <f t="shared" ref="K87:K89" si="93">F87*8</f>
        <v>120</v>
      </c>
      <c r="L87" s="537">
        <v>5.72</v>
      </c>
      <c r="M87" s="514">
        <f t="shared" si="83"/>
        <v>2</v>
      </c>
      <c r="N87" s="267">
        <f t="shared" si="84"/>
        <v>1</v>
      </c>
      <c r="O87" s="492">
        <f t="shared" si="85"/>
        <v>250</v>
      </c>
      <c r="P87" s="268">
        <f t="shared" si="69"/>
        <v>57</v>
      </c>
      <c r="Q87" s="268">
        <f t="shared" si="70"/>
        <v>251</v>
      </c>
      <c r="R87" s="268">
        <f t="shared" si="71"/>
        <v>40</v>
      </c>
      <c r="S87" s="127">
        <f t="shared" si="72"/>
        <v>1</v>
      </c>
      <c r="T87" s="111">
        <f t="shared" si="73"/>
        <v>27</v>
      </c>
      <c r="U87" s="129">
        <f t="shared" si="74"/>
        <v>13</v>
      </c>
      <c r="V87" s="129">
        <f t="shared" si="75"/>
        <v>36</v>
      </c>
      <c r="W87" s="129">
        <f t="shared" si="76"/>
        <v>3</v>
      </c>
      <c r="X87" s="178">
        <f t="shared" si="77"/>
        <v>2</v>
      </c>
      <c r="Y87" s="415">
        <f t="shared" si="86"/>
        <v>683</v>
      </c>
      <c r="Z87" s="300">
        <f t="shared" si="78"/>
        <v>1818.96</v>
      </c>
      <c r="AA87" s="300">
        <f t="shared" si="79"/>
        <v>0</v>
      </c>
      <c r="AB87" s="301">
        <f t="shared" si="80"/>
        <v>227370</v>
      </c>
      <c r="AC87" s="302">
        <f t="shared" si="80"/>
        <v>0</v>
      </c>
      <c r="AD87" s="302">
        <f t="shared" si="80"/>
        <v>0</v>
      </c>
      <c r="AE87" s="302">
        <f t="shared" si="80"/>
        <v>18304</v>
      </c>
      <c r="AF87" s="420">
        <f t="shared" si="80"/>
        <v>686.4</v>
      </c>
      <c r="AG87" s="425">
        <f t="shared" si="87"/>
        <v>246360.4</v>
      </c>
      <c r="AH87" s="301">
        <f t="shared" si="81"/>
        <v>24555.96</v>
      </c>
      <c r="AI87" s="302">
        <f t="shared" si="81"/>
        <v>0</v>
      </c>
      <c r="AJ87" s="302">
        <f t="shared" si="81"/>
        <v>0</v>
      </c>
      <c r="AK87" s="302">
        <f t="shared" si="81"/>
        <v>1372.8</v>
      </c>
      <c r="AL87" s="571">
        <f t="shared" si="81"/>
        <v>1372.8</v>
      </c>
      <c r="AM87" s="577">
        <f t="shared" si="88"/>
        <v>27301.56</v>
      </c>
      <c r="AN87" s="665">
        <f t="shared" si="89"/>
        <v>275480.92</v>
      </c>
      <c r="AO87" s="18"/>
      <c r="AP87" s="18"/>
      <c r="AQ87" s="35"/>
    </row>
    <row r="88" spans="1:43" x14ac:dyDescent="0.25">
      <c r="A88" s="146" t="s">
        <v>7</v>
      </c>
      <c r="B88" s="294">
        <v>23</v>
      </c>
      <c r="C88" s="294"/>
      <c r="D88" s="294"/>
      <c r="E88" s="294"/>
      <c r="F88" s="295"/>
      <c r="G88" s="146">
        <f t="shared" ref="G88:G89" si="94">B88*8</f>
        <v>184</v>
      </c>
      <c r="H88" s="147">
        <f t="shared" si="90"/>
        <v>0</v>
      </c>
      <c r="I88" s="147">
        <f t="shared" si="91"/>
        <v>0</v>
      </c>
      <c r="J88" s="147">
        <f t="shared" si="92"/>
        <v>0</v>
      </c>
      <c r="K88" s="589">
        <f t="shared" si="93"/>
        <v>0</v>
      </c>
      <c r="L88" s="550">
        <v>5.72</v>
      </c>
      <c r="M88" s="512">
        <f t="shared" si="83"/>
        <v>2</v>
      </c>
      <c r="N88" s="280">
        <f t="shared" si="84"/>
        <v>1</v>
      </c>
      <c r="O88" s="490">
        <f t="shared" si="85"/>
        <v>250</v>
      </c>
      <c r="P88" s="281">
        <f t="shared" si="69"/>
        <v>57</v>
      </c>
      <c r="Q88" s="281">
        <f t="shared" si="70"/>
        <v>251</v>
      </c>
      <c r="R88" s="281">
        <f t="shared" si="71"/>
        <v>40</v>
      </c>
      <c r="S88" s="125">
        <f t="shared" si="72"/>
        <v>1</v>
      </c>
      <c r="T88" s="112">
        <f t="shared" si="73"/>
        <v>27</v>
      </c>
      <c r="U88" s="128">
        <f t="shared" si="74"/>
        <v>13</v>
      </c>
      <c r="V88" s="128">
        <f t="shared" si="75"/>
        <v>36</v>
      </c>
      <c r="W88" s="128">
        <f t="shared" si="76"/>
        <v>3</v>
      </c>
      <c r="X88" s="176">
        <f t="shared" si="77"/>
        <v>2</v>
      </c>
      <c r="Y88" s="340">
        <f t="shared" si="86"/>
        <v>683</v>
      </c>
      <c r="Z88" s="283">
        <f t="shared" si="78"/>
        <v>2104.96</v>
      </c>
      <c r="AA88" s="283">
        <f t="shared" si="79"/>
        <v>0</v>
      </c>
      <c r="AB88" s="284">
        <f t="shared" si="80"/>
        <v>263120</v>
      </c>
      <c r="AC88" s="285">
        <f t="shared" si="80"/>
        <v>0</v>
      </c>
      <c r="AD88" s="285">
        <f t="shared" si="80"/>
        <v>0</v>
      </c>
      <c r="AE88" s="285">
        <f t="shared" si="80"/>
        <v>0</v>
      </c>
      <c r="AF88" s="418">
        <f t="shared" si="80"/>
        <v>0</v>
      </c>
      <c r="AG88" s="423">
        <f t="shared" si="87"/>
        <v>263120</v>
      </c>
      <c r="AH88" s="284">
        <f t="shared" si="81"/>
        <v>28416.959999999999</v>
      </c>
      <c r="AI88" s="285">
        <f t="shared" si="81"/>
        <v>0</v>
      </c>
      <c r="AJ88" s="285">
        <f t="shared" si="81"/>
        <v>0</v>
      </c>
      <c r="AK88" s="285">
        <f t="shared" si="81"/>
        <v>0</v>
      </c>
      <c r="AL88" s="580">
        <f t="shared" si="81"/>
        <v>0</v>
      </c>
      <c r="AM88" s="576">
        <f t="shared" si="88"/>
        <v>28416.959999999999</v>
      </c>
      <c r="AN88" s="664">
        <f t="shared" si="89"/>
        <v>293641.92</v>
      </c>
      <c r="AO88" s="18"/>
      <c r="AP88" s="18"/>
      <c r="AQ88" s="35"/>
    </row>
    <row r="89" spans="1:43" ht="14.4" thickBot="1" x14ac:dyDescent="0.3">
      <c r="A89" s="140" t="s">
        <v>8</v>
      </c>
      <c r="B89" s="298">
        <v>21</v>
      </c>
      <c r="C89" s="298"/>
      <c r="D89" s="298"/>
      <c r="E89" s="298"/>
      <c r="F89" s="299"/>
      <c r="G89" s="140">
        <f t="shared" si="94"/>
        <v>168</v>
      </c>
      <c r="H89" s="141">
        <f t="shared" si="90"/>
        <v>0</v>
      </c>
      <c r="I89" s="141">
        <f t="shared" si="91"/>
        <v>0</v>
      </c>
      <c r="J89" s="141">
        <f t="shared" si="92"/>
        <v>0</v>
      </c>
      <c r="K89" s="384">
        <f t="shared" si="93"/>
        <v>0</v>
      </c>
      <c r="L89" s="551">
        <v>5.72</v>
      </c>
      <c r="M89" s="514">
        <f t="shared" si="83"/>
        <v>2</v>
      </c>
      <c r="N89" s="267">
        <f t="shared" si="84"/>
        <v>1</v>
      </c>
      <c r="O89" s="492">
        <f t="shared" si="85"/>
        <v>250</v>
      </c>
      <c r="P89" s="268">
        <f t="shared" si="69"/>
        <v>57</v>
      </c>
      <c r="Q89" s="268">
        <f t="shared" si="70"/>
        <v>251</v>
      </c>
      <c r="R89" s="268">
        <f t="shared" si="71"/>
        <v>40</v>
      </c>
      <c r="S89" s="127">
        <f t="shared" si="72"/>
        <v>1</v>
      </c>
      <c r="T89" s="111">
        <f t="shared" si="73"/>
        <v>27</v>
      </c>
      <c r="U89" s="129">
        <f t="shared" si="74"/>
        <v>13</v>
      </c>
      <c r="V89" s="129">
        <f t="shared" si="75"/>
        <v>36</v>
      </c>
      <c r="W89" s="129">
        <f t="shared" si="76"/>
        <v>3</v>
      </c>
      <c r="X89" s="178">
        <f t="shared" si="77"/>
        <v>2</v>
      </c>
      <c r="Y89" s="416">
        <f>SUM(M89:X89)</f>
        <v>683</v>
      </c>
      <c r="Z89" s="270">
        <f t="shared" si="78"/>
        <v>1921.92</v>
      </c>
      <c r="AA89" s="270">
        <f t="shared" si="79"/>
        <v>0</v>
      </c>
      <c r="AB89" s="271">
        <f t="shared" si="80"/>
        <v>240240</v>
      </c>
      <c r="AC89" s="272">
        <f t="shared" si="80"/>
        <v>0</v>
      </c>
      <c r="AD89" s="272">
        <f t="shared" si="80"/>
        <v>0</v>
      </c>
      <c r="AE89" s="272">
        <f t="shared" si="80"/>
        <v>0</v>
      </c>
      <c r="AF89" s="421">
        <f t="shared" si="80"/>
        <v>0</v>
      </c>
      <c r="AG89" s="426">
        <f t="shared" si="87"/>
        <v>240240</v>
      </c>
      <c r="AH89" s="271">
        <f t="shared" si="81"/>
        <v>25945.919999999998</v>
      </c>
      <c r="AI89" s="272">
        <f t="shared" si="81"/>
        <v>0</v>
      </c>
      <c r="AJ89" s="272">
        <f t="shared" si="81"/>
        <v>0</v>
      </c>
      <c r="AK89" s="272">
        <f t="shared" si="81"/>
        <v>0</v>
      </c>
      <c r="AL89" s="579">
        <f t="shared" si="81"/>
        <v>0</v>
      </c>
      <c r="AM89" s="575">
        <f t="shared" si="88"/>
        <v>25945.919999999998</v>
      </c>
      <c r="AN89" s="663">
        <f t="shared" si="89"/>
        <v>268107.84000000003</v>
      </c>
      <c r="AO89" s="18"/>
      <c r="AP89" s="18"/>
      <c r="AQ89" s="35"/>
    </row>
    <row r="90" spans="1:43" ht="14.4" thickBot="1" x14ac:dyDescent="0.3">
      <c r="A90" s="541"/>
      <c r="B90" s="85">
        <f>SUM(B82:B89)</f>
        <v>166</v>
      </c>
      <c r="C90" s="86">
        <f t="shared" ref="C90:F90" si="95">SUM(C82:C89)</f>
        <v>91</v>
      </c>
      <c r="D90" s="86">
        <f t="shared" si="95"/>
        <v>96</v>
      </c>
      <c r="E90" s="86">
        <f t="shared" si="95"/>
        <v>106</v>
      </c>
      <c r="F90" s="87">
        <f t="shared" si="95"/>
        <v>111</v>
      </c>
      <c r="G90" s="88">
        <f>SUM(G82:G89)</f>
        <v>1325</v>
      </c>
      <c r="H90" s="89">
        <f t="shared" ref="H90:K90" si="96">SUM(H82:H89)</f>
        <v>726</v>
      </c>
      <c r="I90" s="89">
        <f t="shared" si="96"/>
        <v>766</v>
      </c>
      <c r="J90" s="89">
        <f t="shared" si="96"/>
        <v>846</v>
      </c>
      <c r="K90" s="90">
        <f t="shared" si="96"/>
        <v>886</v>
      </c>
      <c r="L90" s="36"/>
      <c r="S90" s="22"/>
      <c r="T90" s="22"/>
      <c r="U90" s="22"/>
      <c r="V90" s="22"/>
      <c r="Y90" s="493"/>
      <c r="Z90" s="529">
        <f>SUM(Z82:Z89)</f>
        <v>15158</v>
      </c>
      <c r="AA90" s="427">
        <f>SUM(AA82:AA89)</f>
        <v>4152.72</v>
      </c>
      <c r="AB90" s="312">
        <f>SUM(AB82:AB89)</f>
        <v>1894750</v>
      </c>
      <c r="AC90" s="313">
        <f t="shared" ref="AC90:AM90" si="97">SUM(AC82:AC89)</f>
        <v>236705.04</v>
      </c>
      <c r="AD90" s="313">
        <f t="shared" si="97"/>
        <v>1099761.52</v>
      </c>
      <c r="AE90" s="313">
        <f t="shared" si="97"/>
        <v>193564.79999999999</v>
      </c>
      <c r="AF90" s="314">
        <f t="shared" si="97"/>
        <v>5067.92</v>
      </c>
      <c r="AG90" s="122">
        <f t="shared" si="97"/>
        <v>3429849.28</v>
      </c>
      <c r="AH90" s="312">
        <f>SUM(AH82:AH89)</f>
        <v>204633</v>
      </c>
      <c r="AI90" s="313">
        <f t="shared" ref="AI90:AL90" si="98">SUM(AI82:AI89)</f>
        <v>53985.36</v>
      </c>
      <c r="AJ90" s="313">
        <f t="shared" si="98"/>
        <v>157734.72</v>
      </c>
      <c r="AK90" s="313">
        <f>SUM(AK82:AK89)</f>
        <v>14517.36</v>
      </c>
      <c r="AL90" s="568">
        <f t="shared" si="98"/>
        <v>10135.84</v>
      </c>
      <c r="AM90" s="578">
        <f t="shared" si="97"/>
        <v>441006.28</v>
      </c>
      <c r="AN90" s="578">
        <f>SUM(AN82:AN89)</f>
        <v>3890166.28</v>
      </c>
      <c r="AO90" s="18"/>
      <c r="AP90" s="18"/>
      <c r="AQ90" s="61"/>
    </row>
    <row r="91" spans="1:43" ht="14.4" thickBot="1" x14ac:dyDescent="0.3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S91" s="22"/>
      <c r="T91" s="22"/>
      <c r="U91" s="22"/>
      <c r="V91" s="22"/>
      <c r="Y91" s="493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35"/>
      <c r="AO91" s="18"/>
      <c r="AP91" s="18"/>
      <c r="AQ91" s="35"/>
    </row>
    <row r="92" spans="1:43" ht="14.4" thickBot="1" x14ac:dyDescent="0.3">
      <c r="A92" s="385" t="s">
        <v>9</v>
      </c>
      <c r="B92" s="386">
        <v>22</v>
      </c>
      <c r="C92" s="387">
        <v>22</v>
      </c>
      <c r="D92" s="387">
        <v>22</v>
      </c>
      <c r="E92" s="387">
        <v>22</v>
      </c>
      <c r="F92" s="417">
        <v>22</v>
      </c>
      <c r="G92" s="389">
        <f>B92*8</f>
        <v>176</v>
      </c>
      <c r="H92" s="390">
        <f t="shared" ref="H92:H93" si="99">C92*8</f>
        <v>176</v>
      </c>
      <c r="I92" s="390">
        <f t="shared" ref="I92:I93" si="100">D92*8</f>
        <v>176</v>
      </c>
      <c r="J92" s="390">
        <f t="shared" ref="J92:J93" si="101">E92*8</f>
        <v>176</v>
      </c>
      <c r="K92" s="475">
        <f t="shared" ref="K92:K93" si="102">F92*8</f>
        <v>176</v>
      </c>
      <c r="L92" s="351">
        <v>5.72</v>
      </c>
      <c r="M92" s="515">
        <f>$E$15</f>
        <v>2</v>
      </c>
      <c r="N92" s="528">
        <f t="shared" ref="N92:N95" si="103">$E$16</f>
        <v>1</v>
      </c>
      <c r="O92" s="527">
        <f>$E$9</f>
        <v>250</v>
      </c>
      <c r="P92" s="395">
        <f>$E$10</f>
        <v>57</v>
      </c>
      <c r="Q92" s="395">
        <f>$E$11</f>
        <v>251</v>
      </c>
      <c r="R92" s="395">
        <f>$E$12</f>
        <v>40</v>
      </c>
      <c r="S92" s="396">
        <f>$E$13</f>
        <v>1</v>
      </c>
      <c r="T92" s="397">
        <f>$E$18</f>
        <v>27</v>
      </c>
      <c r="U92" s="398">
        <f>$E$19</f>
        <v>13</v>
      </c>
      <c r="V92" s="398">
        <f>$E$20</f>
        <v>36</v>
      </c>
      <c r="W92" s="398">
        <f>$E$21</f>
        <v>3</v>
      </c>
      <c r="X92" s="399">
        <f>$E$22</f>
        <v>2</v>
      </c>
      <c r="Y92" s="565">
        <f t="shared" ref="Y92:Y95" si="104">SUM(M92:X92)</f>
        <v>683</v>
      </c>
      <c r="Z92" s="519">
        <f>G92*L92*M92</f>
        <v>2013.44</v>
      </c>
      <c r="AA92" s="311">
        <f>H92*L92*N92</f>
        <v>1006.72</v>
      </c>
      <c r="AB92" s="312">
        <f t="shared" ref="AB92:AF95" si="105">G92*$L92*O92</f>
        <v>251680</v>
      </c>
      <c r="AC92" s="313">
        <f t="shared" si="105"/>
        <v>57383.040000000001</v>
      </c>
      <c r="AD92" s="313">
        <f t="shared" si="105"/>
        <v>252686.72</v>
      </c>
      <c r="AE92" s="313">
        <f t="shared" si="105"/>
        <v>40268.800000000003</v>
      </c>
      <c r="AF92" s="568">
        <f t="shared" si="105"/>
        <v>1006.72</v>
      </c>
      <c r="AG92" s="427">
        <f t="shared" ref="AG92:AG95" si="106">SUM(AB92:AF92)</f>
        <v>603025.28</v>
      </c>
      <c r="AH92" s="315">
        <f t="shared" ref="AH92:AL95" si="107">G92*$L92*T92</f>
        <v>27181.439999999999</v>
      </c>
      <c r="AI92" s="313">
        <f t="shared" si="107"/>
        <v>13087.36</v>
      </c>
      <c r="AJ92" s="313">
        <f t="shared" si="107"/>
        <v>36241.919999999998</v>
      </c>
      <c r="AK92" s="313">
        <f t="shared" si="107"/>
        <v>3020.16</v>
      </c>
      <c r="AL92" s="314">
        <f t="shared" si="107"/>
        <v>2013.44</v>
      </c>
      <c r="AM92" s="427">
        <f t="shared" ref="AM92:AM95" si="108">SUM(AH92:AL92)</f>
        <v>81544.320000000007</v>
      </c>
      <c r="AN92" s="666">
        <f>Z92+AA92+AG92+AM92</f>
        <v>687589.76</v>
      </c>
      <c r="AO92" s="18"/>
      <c r="AP92" s="18"/>
      <c r="AQ92" s="35"/>
    </row>
    <row r="93" spans="1:43" x14ac:dyDescent="0.25">
      <c r="A93" s="324" t="s">
        <v>10</v>
      </c>
      <c r="B93" s="325">
        <v>22</v>
      </c>
      <c r="C93" s="326">
        <v>17</v>
      </c>
      <c r="D93" s="326">
        <v>17</v>
      </c>
      <c r="E93" s="326">
        <v>17</v>
      </c>
      <c r="F93" s="543">
        <v>17</v>
      </c>
      <c r="G93" s="132">
        <f t="shared" ref="G93" si="109">B93*8</f>
        <v>176</v>
      </c>
      <c r="H93" s="133">
        <f t="shared" si="99"/>
        <v>136</v>
      </c>
      <c r="I93" s="133">
        <f t="shared" si="100"/>
        <v>136</v>
      </c>
      <c r="J93" s="133">
        <f t="shared" si="101"/>
        <v>136</v>
      </c>
      <c r="K93" s="164">
        <f t="shared" si="102"/>
        <v>136</v>
      </c>
      <c r="L93" s="242">
        <v>5.72</v>
      </c>
      <c r="M93" s="516">
        <f>$E$15</f>
        <v>2</v>
      </c>
      <c r="N93" s="280">
        <f t="shared" si="103"/>
        <v>1</v>
      </c>
      <c r="O93" s="490">
        <f>$E$9</f>
        <v>250</v>
      </c>
      <c r="P93" s="105">
        <f>$E$10</f>
        <v>57</v>
      </c>
      <c r="Q93" s="105">
        <f>$E$11</f>
        <v>251</v>
      </c>
      <c r="R93" s="105">
        <f>$E$12</f>
        <v>40</v>
      </c>
      <c r="S93" s="106">
        <f>$E$13</f>
        <v>1</v>
      </c>
      <c r="T93" s="112">
        <f>$E$18</f>
        <v>27</v>
      </c>
      <c r="U93" s="113">
        <f>$E$19</f>
        <v>13</v>
      </c>
      <c r="V93" s="113">
        <f>$E$20</f>
        <v>36</v>
      </c>
      <c r="W93" s="113">
        <f>$E$21</f>
        <v>3</v>
      </c>
      <c r="X93" s="167">
        <f>$E$22</f>
        <v>2</v>
      </c>
      <c r="Y93" s="341">
        <f t="shared" si="104"/>
        <v>683</v>
      </c>
      <c r="Z93" s="521">
        <f>G93*L93*M93</f>
        <v>2013.44</v>
      </c>
      <c r="AA93" s="250">
        <f>H93*L93*N93</f>
        <v>777.92</v>
      </c>
      <c r="AB93" s="251">
        <f t="shared" si="105"/>
        <v>251680</v>
      </c>
      <c r="AC93" s="252">
        <f t="shared" si="105"/>
        <v>44341.440000000002</v>
      </c>
      <c r="AD93" s="252">
        <f t="shared" si="105"/>
        <v>195257.92</v>
      </c>
      <c r="AE93" s="252">
        <f t="shared" si="105"/>
        <v>31116.799999999999</v>
      </c>
      <c r="AF93" s="569">
        <f t="shared" si="105"/>
        <v>777.92</v>
      </c>
      <c r="AG93" s="428">
        <f t="shared" si="106"/>
        <v>523174.08</v>
      </c>
      <c r="AH93" s="253">
        <f t="shared" si="107"/>
        <v>27181.439999999999</v>
      </c>
      <c r="AI93" s="252">
        <f t="shared" si="107"/>
        <v>10112.959999999999</v>
      </c>
      <c r="AJ93" s="252">
        <f t="shared" si="107"/>
        <v>28005.119999999999</v>
      </c>
      <c r="AK93" s="252">
        <f t="shared" si="107"/>
        <v>2333.7600000000002</v>
      </c>
      <c r="AL93" s="412">
        <f t="shared" si="107"/>
        <v>1555.84</v>
      </c>
      <c r="AM93" s="428">
        <f t="shared" si="108"/>
        <v>69189.119999999995</v>
      </c>
      <c r="AN93" s="667">
        <f t="shared" ref="AN93:AN94" si="110">Z93+AA93+AG93+AM93</f>
        <v>595154.56000000006</v>
      </c>
      <c r="AO93" s="18"/>
      <c r="AP93" s="18"/>
      <c r="AQ93" s="35"/>
    </row>
    <row r="94" spans="1:43" x14ac:dyDescent="0.25">
      <c r="A94" s="328" t="s">
        <v>11</v>
      </c>
      <c r="B94" s="92">
        <v>20</v>
      </c>
      <c r="C94" s="93">
        <v>20</v>
      </c>
      <c r="D94" s="93">
        <v>20</v>
      </c>
      <c r="E94" s="93">
        <v>20</v>
      </c>
      <c r="F94" s="406">
        <v>20</v>
      </c>
      <c r="G94" s="9">
        <f>(B94*8)-1</f>
        <v>159</v>
      </c>
      <c r="H94" s="10">
        <f>(C94*8)-1</f>
        <v>159</v>
      </c>
      <c r="I94" s="10">
        <f>(D94*8)-1</f>
        <v>159</v>
      </c>
      <c r="J94" s="10">
        <f>(E94*8)-1</f>
        <v>159</v>
      </c>
      <c r="K94" s="15">
        <f>(F94*8)-1</f>
        <v>159</v>
      </c>
      <c r="L94" s="255">
        <v>5.72</v>
      </c>
      <c r="M94" s="517">
        <f>$E$15</f>
        <v>2</v>
      </c>
      <c r="N94" s="257">
        <f t="shared" si="103"/>
        <v>1</v>
      </c>
      <c r="O94" s="491">
        <f>$E$9</f>
        <v>250</v>
      </c>
      <c r="P94" s="17">
        <f>$E$10</f>
        <v>57</v>
      </c>
      <c r="Q94" s="17">
        <f>$E$11</f>
        <v>251</v>
      </c>
      <c r="R94" s="17">
        <f>$E$12</f>
        <v>40</v>
      </c>
      <c r="S94" s="107">
        <f>$E$13</f>
        <v>1</v>
      </c>
      <c r="T94" s="114">
        <f>$E$18</f>
        <v>27</v>
      </c>
      <c r="U94" s="101">
        <f>$E$19</f>
        <v>13</v>
      </c>
      <c r="V94" s="101">
        <f>$E$20</f>
        <v>36</v>
      </c>
      <c r="W94" s="101">
        <f>$E$21</f>
        <v>3</v>
      </c>
      <c r="X94" s="168">
        <f>$E$22</f>
        <v>2</v>
      </c>
      <c r="Y94" s="414">
        <f t="shared" si="104"/>
        <v>683</v>
      </c>
      <c r="Z94" s="410">
        <f>G94*L94*M94</f>
        <v>1818.96</v>
      </c>
      <c r="AA94" s="258">
        <f>H94*L94*N94</f>
        <v>909.48</v>
      </c>
      <c r="AB94" s="259">
        <f t="shared" si="105"/>
        <v>227370</v>
      </c>
      <c r="AC94" s="260">
        <f t="shared" si="105"/>
        <v>51840.36</v>
      </c>
      <c r="AD94" s="260">
        <f t="shared" si="105"/>
        <v>228279.48</v>
      </c>
      <c r="AE94" s="260">
        <f t="shared" si="105"/>
        <v>36379.199999999997</v>
      </c>
      <c r="AF94" s="570">
        <f t="shared" si="105"/>
        <v>909.48</v>
      </c>
      <c r="AG94" s="424">
        <f>SUM(AB94:AF94)</f>
        <v>544778.52</v>
      </c>
      <c r="AH94" s="261">
        <f t="shared" si="107"/>
        <v>24555.96</v>
      </c>
      <c r="AI94" s="260">
        <f t="shared" si="107"/>
        <v>11823.24</v>
      </c>
      <c r="AJ94" s="260">
        <f t="shared" si="107"/>
        <v>32741.279999999999</v>
      </c>
      <c r="AK94" s="260">
        <f t="shared" si="107"/>
        <v>2728.44</v>
      </c>
      <c r="AL94" s="419">
        <f t="shared" si="107"/>
        <v>1818.96</v>
      </c>
      <c r="AM94" s="424">
        <f t="shared" si="108"/>
        <v>73667.88</v>
      </c>
      <c r="AN94" s="668">
        <f t="shared" si="110"/>
        <v>621174.84</v>
      </c>
      <c r="AO94" s="18"/>
      <c r="AP94" s="18"/>
      <c r="AQ94" s="35"/>
    </row>
    <row r="95" spans="1:43" ht="14.4" thickBot="1" x14ac:dyDescent="0.3">
      <c r="A95" s="329" t="s">
        <v>12</v>
      </c>
      <c r="B95" s="330">
        <v>20</v>
      </c>
      <c r="C95" s="350">
        <v>14</v>
      </c>
      <c r="D95" s="350">
        <v>14</v>
      </c>
      <c r="E95" s="350">
        <v>14</v>
      </c>
      <c r="F95" s="407">
        <v>14</v>
      </c>
      <c r="G95" s="135">
        <f>(B95*8)-2</f>
        <v>158</v>
      </c>
      <c r="H95" s="136">
        <f t="shared" ref="H95" si="111">C95*8</f>
        <v>112</v>
      </c>
      <c r="I95" s="136">
        <f t="shared" ref="I95" si="112">D95*8</f>
        <v>112</v>
      </c>
      <c r="J95" s="136">
        <f t="shared" ref="J95" si="113">E95*8</f>
        <v>112</v>
      </c>
      <c r="K95" s="165">
        <f t="shared" ref="K95" si="114">F95*8</f>
        <v>112</v>
      </c>
      <c r="L95" s="265">
        <v>5.72</v>
      </c>
      <c r="M95" s="518">
        <f>$E$15</f>
        <v>2</v>
      </c>
      <c r="N95" s="267">
        <f t="shared" si="103"/>
        <v>1</v>
      </c>
      <c r="O95" s="492">
        <f>$E$9</f>
        <v>250</v>
      </c>
      <c r="P95" s="108">
        <f>$E$10</f>
        <v>57</v>
      </c>
      <c r="Q95" s="108">
        <f>$E$11</f>
        <v>251</v>
      </c>
      <c r="R95" s="108">
        <f>$E$12</f>
        <v>40</v>
      </c>
      <c r="S95" s="109">
        <f>$E$13</f>
        <v>1</v>
      </c>
      <c r="T95" s="115">
        <f>$E$18</f>
        <v>27</v>
      </c>
      <c r="U95" s="116">
        <f>$E$19</f>
        <v>13</v>
      </c>
      <c r="V95" s="116">
        <f>$E$20</f>
        <v>36</v>
      </c>
      <c r="W95" s="116">
        <f>$E$21</f>
        <v>3</v>
      </c>
      <c r="X95" s="169">
        <f>$E$22</f>
        <v>2</v>
      </c>
      <c r="Y95" s="414">
        <f t="shared" si="104"/>
        <v>683</v>
      </c>
      <c r="Z95" s="411">
        <f>G95*L95*M95</f>
        <v>1807.52</v>
      </c>
      <c r="AA95" s="300">
        <f>H95*L95*N95</f>
        <v>640.64</v>
      </c>
      <c r="AB95" s="301">
        <f t="shared" si="105"/>
        <v>225940</v>
      </c>
      <c r="AC95" s="302">
        <f t="shared" si="105"/>
        <v>36516.480000000003</v>
      </c>
      <c r="AD95" s="302">
        <f t="shared" si="105"/>
        <v>160800.64000000001</v>
      </c>
      <c r="AE95" s="302">
        <f t="shared" si="105"/>
        <v>25625.599999999999</v>
      </c>
      <c r="AF95" s="571">
        <f t="shared" si="105"/>
        <v>640.64</v>
      </c>
      <c r="AG95" s="425">
        <f t="shared" si="106"/>
        <v>449523.36</v>
      </c>
      <c r="AH95" s="303">
        <f t="shared" si="107"/>
        <v>24401.52</v>
      </c>
      <c r="AI95" s="302">
        <f t="shared" si="107"/>
        <v>8328.32</v>
      </c>
      <c r="AJ95" s="302">
        <f t="shared" si="107"/>
        <v>23063.040000000001</v>
      </c>
      <c r="AK95" s="302">
        <f t="shared" si="107"/>
        <v>1921.92</v>
      </c>
      <c r="AL95" s="420">
        <f t="shared" si="107"/>
        <v>1281.28</v>
      </c>
      <c r="AM95" s="425">
        <f t="shared" si="108"/>
        <v>58996.08</v>
      </c>
      <c r="AN95" s="669">
        <f>Z95+AA95+AG95+AM95</f>
        <v>510967.6</v>
      </c>
      <c r="AO95" s="18"/>
      <c r="AP95" s="18"/>
      <c r="AQ95" s="35"/>
    </row>
    <row r="96" spans="1:43" ht="14.4" thickBot="1" x14ac:dyDescent="0.3">
      <c r="A96" s="36"/>
      <c r="B96" s="85">
        <f>SUM(B92:B95)</f>
        <v>84</v>
      </c>
      <c r="C96" s="86">
        <f t="shared" ref="C96:K96" si="115">SUM(C92:C95)</f>
        <v>73</v>
      </c>
      <c r="D96" s="86">
        <f t="shared" si="115"/>
        <v>73</v>
      </c>
      <c r="E96" s="86">
        <f t="shared" si="115"/>
        <v>73</v>
      </c>
      <c r="F96" s="95">
        <f t="shared" si="115"/>
        <v>73</v>
      </c>
      <c r="G96" s="85">
        <f t="shared" si="115"/>
        <v>669</v>
      </c>
      <c r="H96" s="86">
        <f t="shared" si="115"/>
        <v>583</v>
      </c>
      <c r="I96" s="86">
        <f t="shared" si="115"/>
        <v>583</v>
      </c>
      <c r="J96" s="86">
        <f t="shared" si="115"/>
        <v>583</v>
      </c>
      <c r="K96" s="95">
        <f t="shared" si="115"/>
        <v>583</v>
      </c>
      <c r="L96" s="36"/>
      <c r="M96" s="16"/>
      <c r="N96" s="16"/>
      <c r="O96" s="16"/>
      <c r="P96" s="16"/>
      <c r="Q96" s="16"/>
      <c r="R96" s="16"/>
      <c r="S96" s="29"/>
      <c r="T96" s="29"/>
      <c r="U96" s="29"/>
      <c r="V96" s="29"/>
      <c r="W96" s="29"/>
      <c r="X96" s="29"/>
      <c r="Y96" s="29"/>
      <c r="Z96" s="170">
        <f>SUM(Z92:Z95)</f>
        <v>7653.36</v>
      </c>
      <c r="AA96" s="122">
        <f>SUM(AA92:AA95)</f>
        <v>3334.76</v>
      </c>
      <c r="AB96" s="118">
        <f t="shared" ref="AB96:AM96" si="116">SUM(AB92:AB95)</f>
        <v>956670</v>
      </c>
      <c r="AC96" s="119">
        <f t="shared" si="116"/>
        <v>190081.32</v>
      </c>
      <c r="AD96" s="119">
        <f t="shared" si="116"/>
        <v>837024.76</v>
      </c>
      <c r="AE96" s="119">
        <f t="shared" si="116"/>
        <v>133390.39999999999</v>
      </c>
      <c r="AF96" s="530">
        <f t="shared" si="116"/>
        <v>3334.76</v>
      </c>
      <c r="AG96" s="122">
        <f t="shared" si="116"/>
        <v>2120501.2400000002</v>
      </c>
      <c r="AH96" s="121">
        <f>SUM(AH92:AH95)</f>
        <v>103320.36</v>
      </c>
      <c r="AI96" s="119">
        <f t="shared" ref="AI96:AL96" si="117">SUM(AI92:AI95)</f>
        <v>43351.88</v>
      </c>
      <c r="AJ96" s="119">
        <f t="shared" si="117"/>
        <v>120051.36</v>
      </c>
      <c r="AK96" s="119">
        <f t="shared" si="117"/>
        <v>10004.280000000001</v>
      </c>
      <c r="AL96" s="120">
        <f t="shared" si="117"/>
        <v>6669.52</v>
      </c>
      <c r="AM96" s="122">
        <f t="shared" si="116"/>
        <v>283397.40000000002</v>
      </c>
      <c r="AN96" s="122">
        <f>SUM(AN92:AN95)</f>
        <v>2414886.7599999998</v>
      </c>
      <c r="AO96" s="18"/>
      <c r="AP96" s="18"/>
      <c r="AQ96" s="61"/>
    </row>
    <row r="97" spans="1:44" ht="14.4" thickBot="1" x14ac:dyDescent="0.3">
      <c r="B97" s="96"/>
      <c r="C97" s="96"/>
      <c r="D97" s="96"/>
      <c r="E97" s="96"/>
      <c r="F97" s="96"/>
      <c r="G97" s="22"/>
      <c r="L97" s="36"/>
      <c r="M97" s="16"/>
      <c r="N97" s="16"/>
      <c r="O97" s="16"/>
      <c r="P97" s="16"/>
      <c r="Q97" s="16"/>
      <c r="R97" s="16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3"/>
      <c r="AO97" s="18"/>
      <c r="AP97" s="18"/>
      <c r="AQ97" s="35"/>
    </row>
    <row r="98" spans="1:44" ht="14.4" thickBot="1" x14ac:dyDescent="0.3">
      <c r="A98" s="345" t="s">
        <v>3</v>
      </c>
      <c r="B98" s="97">
        <f t="shared" ref="B98:K98" si="118">B90+B96</f>
        <v>250</v>
      </c>
      <c r="C98" s="86">
        <f t="shared" si="118"/>
        <v>164</v>
      </c>
      <c r="D98" s="86">
        <f t="shared" si="118"/>
        <v>169</v>
      </c>
      <c r="E98" s="86">
        <f t="shared" si="118"/>
        <v>179</v>
      </c>
      <c r="F98" s="95">
        <f t="shared" si="118"/>
        <v>184</v>
      </c>
      <c r="G98" s="98">
        <f t="shared" si="118"/>
        <v>1994</v>
      </c>
      <c r="H98" s="99">
        <f t="shared" si="118"/>
        <v>1309</v>
      </c>
      <c r="I98" s="99">
        <f t="shared" si="118"/>
        <v>1349</v>
      </c>
      <c r="J98" s="99">
        <f t="shared" si="118"/>
        <v>1429</v>
      </c>
      <c r="K98" s="100">
        <f t="shared" si="118"/>
        <v>1469</v>
      </c>
      <c r="L98" s="36"/>
      <c r="M98" s="16"/>
      <c r="N98" s="16"/>
      <c r="O98" s="16"/>
      <c r="P98" s="16"/>
      <c r="Q98" s="16"/>
      <c r="R98" s="16"/>
      <c r="S98" s="29"/>
      <c r="T98" s="29"/>
      <c r="U98" s="29"/>
      <c r="V98" s="29"/>
      <c r="W98" s="29"/>
      <c r="X98" s="29"/>
      <c r="Y98" s="29"/>
      <c r="Z98" s="123">
        <f>Z90+Z96</f>
        <v>22811.360000000001</v>
      </c>
      <c r="AA98" s="122">
        <f>AA90+AA96</f>
        <v>7487.48</v>
      </c>
      <c r="AB98" s="121">
        <f t="shared" ref="AB98:AM98" si="119">AB90+AB96</f>
        <v>2851420</v>
      </c>
      <c r="AC98" s="119">
        <f t="shared" si="119"/>
        <v>426786.36</v>
      </c>
      <c r="AD98" s="119">
        <f t="shared" si="119"/>
        <v>1936786.28</v>
      </c>
      <c r="AE98" s="119">
        <f t="shared" si="119"/>
        <v>326955.2</v>
      </c>
      <c r="AF98" s="120">
        <f t="shared" si="119"/>
        <v>8402.68</v>
      </c>
      <c r="AG98" s="122">
        <f t="shared" si="119"/>
        <v>5550350.5199999996</v>
      </c>
      <c r="AH98" s="121">
        <f t="shared" si="119"/>
        <v>307953.36</v>
      </c>
      <c r="AI98" s="119">
        <f t="shared" si="119"/>
        <v>97337.24</v>
      </c>
      <c r="AJ98" s="119">
        <f t="shared" si="119"/>
        <v>277786.08</v>
      </c>
      <c r="AK98" s="119">
        <f t="shared" si="119"/>
        <v>24521.64</v>
      </c>
      <c r="AL98" s="119">
        <f t="shared" si="119"/>
        <v>16805.36</v>
      </c>
      <c r="AM98" s="122">
        <f t="shared" si="119"/>
        <v>724403.68</v>
      </c>
      <c r="AN98" s="131">
        <f>AN90+AN96</f>
        <v>6305053.04</v>
      </c>
      <c r="AO98" s="18"/>
      <c r="AP98" s="18"/>
      <c r="AQ98" s="61"/>
    </row>
    <row r="100" spans="1:44" x14ac:dyDescent="0.25">
      <c r="AR100" s="23"/>
    </row>
  </sheetData>
  <mergeCells count="59">
    <mergeCell ref="A29:A30"/>
    <mergeCell ref="B29:F29"/>
    <mergeCell ref="G29:K29"/>
    <mergeCell ref="L29:L30"/>
    <mergeCell ref="L52:S52"/>
    <mergeCell ref="A8:F8"/>
    <mergeCell ref="A9:A13"/>
    <mergeCell ref="F9:F13"/>
    <mergeCell ref="A14:F14"/>
    <mergeCell ref="A17:F17"/>
    <mergeCell ref="F15:F16"/>
    <mergeCell ref="A1:W1"/>
    <mergeCell ref="A2:W2"/>
    <mergeCell ref="A4:F4"/>
    <mergeCell ref="A5:V5"/>
    <mergeCell ref="J7:L7"/>
    <mergeCell ref="N79:N80"/>
    <mergeCell ref="AA79:AA80"/>
    <mergeCell ref="AQ79:AQ80"/>
    <mergeCell ref="B79:F79"/>
    <mergeCell ref="G79:K79"/>
    <mergeCell ref="M79:M80"/>
    <mergeCell ref="O79:S79"/>
    <mergeCell ref="T79:X79"/>
    <mergeCell ref="Y79:Y80"/>
    <mergeCell ref="Z79:Z80"/>
    <mergeCell ref="AB79:AG79"/>
    <mergeCell ref="AQ52:AQ53"/>
    <mergeCell ref="F18:F22"/>
    <mergeCell ref="AD29:AD30"/>
    <mergeCell ref="AR29:AR30"/>
    <mergeCell ref="M29:M30"/>
    <mergeCell ref="P29:P30"/>
    <mergeCell ref="Q29:Q30"/>
    <mergeCell ref="S29:W29"/>
    <mergeCell ref="X29:AB29"/>
    <mergeCell ref="AC29:AC30"/>
    <mergeCell ref="R29:R30"/>
    <mergeCell ref="O29:O30"/>
    <mergeCell ref="AE29:AE30"/>
    <mergeCell ref="AL29:AQ29"/>
    <mergeCell ref="AF29:AK29"/>
    <mergeCell ref="AP52:AP53"/>
    <mergeCell ref="H21:K21"/>
    <mergeCell ref="H20:K20"/>
    <mergeCell ref="AN79:AN80"/>
    <mergeCell ref="A77:AN77"/>
    <mergeCell ref="AL52:AL53"/>
    <mergeCell ref="AM52:AM53"/>
    <mergeCell ref="AN52:AN53"/>
    <mergeCell ref="AH56:AK56"/>
    <mergeCell ref="AH57:AK57"/>
    <mergeCell ref="AH58:AK58"/>
    <mergeCell ref="AH55:AK55"/>
    <mergeCell ref="A79:A80"/>
    <mergeCell ref="A18:A22"/>
    <mergeCell ref="A25:C25"/>
    <mergeCell ref="A28:L28"/>
    <mergeCell ref="L79:L80"/>
  </mergeCells>
  <phoneticPr fontId="27" type="noConversion"/>
  <pageMargins left="0.70866141732283472" right="0.70866141732283472" top="0.74803149606299213" bottom="0.74803149606299213" header="0.31496062992125984" footer="0.31496062992125984"/>
  <pageSetup paperSize="8" scale="37" orientation="landscape" r:id="rId1"/>
  <colBreaks count="1" manualBreakCount="1"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6DEAA-8ACE-4FC9-904A-EF3756A9A9AF}">
  <sheetPr>
    <tabColor rgb="FFFFFF00"/>
  </sheetPr>
  <dimension ref="A1:AS97"/>
  <sheetViews>
    <sheetView topLeftCell="AB49" zoomScaleNormal="100" workbookViewId="0">
      <selection activeCell="AK67" sqref="AK67"/>
    </sheetView>
  </sheetViews>
  <sheetFormatPr defaultColWidth="9.109375" defaultRowHeight="13.8" x14ac:dyDescent="0.25"/>
  <cols>
    <col min="1" max="1" width="11.44140625" style="18" customWidth="1"/>
    <col min="2" max="2" width="11.5546875" style="18" customWidth="1"/>
    <col min="3" max="3" width="11.109375" style="18" customWidth="1"/>
    <col min="4" max="4" width="12.109375" style="18" customWidth="1"/>
    <col min="5" max="5" width="11" style="18" customWidth="1"/>
    <col min="6" max="6" width="12.6640625" style="18" customWidth="1"/>
    <col min="7" max="7" width="13.44140625" style="18" customWidth="1"/>
    <col min="8" max="8" width="13" style="18" customWidth="1"/>
    <col min="9" max="9" width="8.88671875" style="18" customWidth="1"/>
    <col min="10" max="10" width="12" style="18" customWidth="1"/>
    <col min="11" max="11" width="14" style="18" customWidth="1"/>
    <col min="12" max="12" width="14.5546875" style="18" customWidth="1"/>
    <col min="13" max="13" width="12.88671875" style="18" customWidth="1"/>
    <col min="14" max="14" width="13.5546875" style="18" customWidth="1"/>
    <col min="15" max="15" width="13.6640625" style="18" customWidth="1"/>
    <col min="16" max="16" width="9.6640625" style="18" customWidth="1"/>
    <col min="17" max="17" width="12.6640625" style="18" customWidth="1"/>
    <col min="18" max="18" width="10.33203125" style="18" customWidth="1"/>
    <col min="19" max="19" width="9.33203125" style="18" customWidth="1"/>
    <col min="20" max="20" width="7.44140625" style="18" customWidth="1"/>
    <col min="21" max="21" width="8.5546875" style="18" customWidth="1"/>
    <col min="22" max="22" width="7.6640625" style="18" customWidth="1"/>
    <col min="23" max="23" width="8.109375" style="22" customWidth="1"/>
    <col min="24" max="24" width="9.88671875" style="22" customWidth="1"/>
    <col min="25" max="25" width="10.33203125" style="22" customWidth="1"/>
    <col min="26" max="26" width="12.44140625" style="22" customWidth="1"/>
    <col min="27" max="28" width="12.6640625" style="22" customWidth="1"/>
    <col min="29" max="29" width="11.88671875" style="22" customWidth="1"/>
    <col min="30" max="31" width="12.44140625" style="22" customWidth="1"/>
    <col min="32" max="32" width="12.33203125" style="22" customWidth="1"/>
    <col min="33" max="33" width="14" style="22" customWidth="1"/>
    <col min="34" max="34" width="12.33203125" style="22" customWidth="1"/>
    <col min="35" max="35" width="13.88671875" style="22" customWidth="1"/>
    <col min="36" max="36" width="13.6640625" style="22" customWidth="1"/>
    <col min="37" max="37" width="14.88671875" style="22" customWidth="1"/>
    <col min="38" max="38" width="12.109375" style="22" customWidth="1"/>
    <col min="39" max="39" width="13.109375" style="22" customWidth="1"/>
    <col min="40" max="40" width="14.88671875" style="22" customWidth="1"/>
    <col min="41" max="41" width="14.109375" style="22" customWidth="1"/>
    <col min="42" max="42" width="13.44140625" style="22" customWidth="1"/>
    <col min="43" max="43" width="14" style="22" customWidth="1"/>
    <col min="44" max="44" width="14.33203125" style="18" customWidth="1"/>
    <col min="45" max="45" width="17.109375" style="18" customWidth="1"/>
    <col min="46" max="46" width="12.109375" style="18" customWidth="1"/>
    <col min="47" max="47" width="15.5546875" style="18" customWidth="1"/>
    <col min="48" max="48" width="12.5546875" style="18" customWidth="1"/>
    <col min="49" max="16384" width="9.109375" style="18"/>
  </cols>
  <sheetData>
    <row r="1" spans="1:44" ht="18.600000000000001" x14ac:dyDescent="0.3">
      <c r="A1" s="851" t="s">
        <v>71</v>
      </c>
      <c r="B1" s="851"/>
      <c r="C1" s="851"/>
      <c r="D1" s="851"/>
      <c r="E1" s="851"/>
      <c r="F1" s="851"/>
      <c r="G1" s="851"/>
      <c r="H1" s="851"/>
      <c r="I1" s="851"/>
      <c r="J1" s="851"/>
      <c r="K1" s="851"/>
      <c r="L1" s="851"/>
      <c r="M1" s="851"/>
      <c r="N1" s="851"/>
      <c r="O1" s="851"/>
      <c r="P1" s="851"/>
      <c r="Q1" s="851"/>
      <c r="R1" s="851"/>
      <c r="S1" s="851"/>
      <c r="T1" s="851"/>
      <c r="U1" s="851"/>
      <c r="V1" s="851"/>
      <c r="W1" s="851"/>
      <c r="X1" s="353"/>
      <c r="Y1" s="353"/>
      <c r="Z1" s="353"/>
      <c r="AA1" s="353"/>
      <c r="AB1" s="353"/>
      <c r="AC1" s="353"/>
      <c r="AD1" s="353"/>
      <c r="AE1" s="353"/>
      <c r="AF1" s="353"/>
      <c r="AG1" s="353"/>
      <c r="AH1" s="353"/>
      <c r="AI1" s="353"/>
      <c r="AJ1" s="353"/>
      <c r="AK1" s="353"/>
      <c r="AL1" s="353"/>
      <c r="AM1" s="353"/>
      <c r="AN1" s="353"/>
      <c r="AO1" s="353"/>
      <c r="AP1" s="353"/>
      <c r="AQ1" s="353"/>
      <c r="AR1" s="353"/>
    </row>
    <row r="2" spans="1:44" ht="18.600000000000001" x14ac:dyDescent="0.3">
      <c r="A2" s="851" t="s">
        <v>46</v>
      </c>
      <c r="B2" s="851"/>
      <c r="C2" s="851"/>
      <c r="D2" s="851"/>
      <c r="E2" s="851"/>
      <c r="F2" s="851"/>
      <c r="G2" s="851"/>
      <c r="H2" s="851"/>
      <c r="I2" s="851"/>
      <c r="J2" s="851"/>
      <c r="K2" s="851"/>
      <c r="L2" s="851"/>
      <c r="M2" s="851"/>
      <c r="N2" s="851"/>
      <c r="O2" s="851"/>
      <c r="P2" s="851"/>
      <c r="Q2" s="851"/>
      <c r="R2" s="851"/>
      <c r="S2" s="851"/>
      <c r="T2" s="851"/>
      <c r="U2" s="851"/>
      <c r="V2" s="851"/>
      <c r="W2" s="851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  <c r="AQ2" s="353"/>
      <c r="AR2" s="353"/>
    </row>
    <row r="3" spans="1:44" x14ac:dyDescent="0.25">
      <c r="A3" s="633"/>
      <c r="B3" s="633"/>
      <c r="C3" s="633"/>
      <c r="D3" s="633"/>
      <c r="E3" s="633"/>
      <c r="F3" s="633"/>
      <c r="G3" s="633"/>
      <c r="H3" s="633"/>
      <c r="I3" s="633"/>
      <c r="J3" s="633"/>
      <c r="K3" s="633"/>
      <c r="L3" s="633"/>
      <c r="M3" s="633"/>
      <c r="N3" s="633"/>
      <c r="O3" s="633"/>
      <c r="P3" s="633"/>
      <c r="Q3" s="633"/>
      <c r="R3" s="633"/>
      <c r="S3" s="633"/>
      <c r="T3" s="633"/>
      <c r="U3" s="633"/>
    </row>
    <row r="4" spans="1:44" x14ac:dyDescent="0.25">
      <c r="A4" s="852" t="s">
        <v>51</v>
      </c>
      <c r="B4" s="852"/>
      <c r="C4" s="852"/>
      <c r="D4" s="852"/>
      <c r="E4" s="852"/>
      <c r="F4" s="852"/>
      <c r="G4" s="633"/>
      <c r="H4" s="633"/>
      <c r="I4" s="633"/>
      <c r="J4" s="633"/>
      <c r="K4" s="633"/>
      <c r="L4" s="633"/>
      <c r="M4" s="633"/>
      <c r="N4" s="633"/>
      <c r="O4" s="633"/>
      <c r="P4" s="633"/>
      <c r="Q4" s="633"/>
      <c r="R4" s="633"/>
      <c r="S4" s="633"/>
      <c r="T4" s="633"/>
      <c r="U4" s="633"/>
    </row>
    <row r="5" spans="1:44" ht="14.4" thickBot="1" x14ac:dyDescent="0.3">
      <c r="A5" s="853"/>
      <c r="B5" s="853"/>
      <c r="C5" s="853"/>
      <c r="D5" s="853"/>
      <c r="E5" s="853"/>
      <c r="F5" s="853"/>
      <c r="G5" s="853"/>
      <c r="H5" s="853"/>
      <c r="I5" s="853"/>
      <c r="J5" s="853"/>
      <c r="K5" s="853"/>
      <c r="L5" s="853"/>
      <c r="M5" s="853"/>
      <c r="N5" s="853"/>
      <c r="O5" s="853"/>
      <c r="P5" s="853"/>
      <c r="Q5" s="853"/>
      <c r="R5" s="853"/>
      <c r="S5" s="853"/>
      <c r="T5" s="853"/>
      <c r="U5" s="853"/>
      <c r="V5" s="853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</row>
    <row r="6" spans="1:44" ht="55.2" x14ac:dyDescent="0.25">
      <c r="A6" s="19" t="s">
        <v>55</v>
      </c>
      <c r="B6" s="636" t="s">
        <v>30</v>
      </c>
      <c r="C6" s="636" t="s">
        <v>66</v>
      </c>
      <c r="D6" s="636" t="s">
        <v>135</v>
      </c>
      <c r="E6" s="636" t="s">
        <v>3</v>
      </c>
      <c r="F6" s="180"/>
      <c r="J6" s="62"/>
      <c r="K6" s="62"/>
      <c r="L6" s="62"/>
      <c r="M6" s="29"/>
      <c r="N6" s="26"/>
      <c r="O6" s="631"/>
      <c r="P6" s="631"/>
      <c r="Q6" s="631"/>
      <c r="R6" s="631"/>
      <c r="S6" s="631"/>
      <c r="T6" s="631"/>
      <c r="U6" s="631"/>
      <c r="V6" s="631"/>
      <c r="W6" s="631"/>
      <c r="X6" s="631"/>
      <c r="Y6" s="631"/>
      <c r="Z6" s="631"/>
      <c r="AA6" s="631"/>
      <c r="AB6" s="631"/>
      <c r="AC6" s="631"/>
      <c r="AD6" s="631"/>
      <c r="AE6" s="631"/>
      <c r="AF6" s="631"/>
      <c r="AG6" s="631"/>
      <c r="AH6" s="631"/>
      <c r="AI6" s="631"/>
      <c r="AJ6" s="631"/>
      <c r="AK6" s="631"/>
      <c r="AL6" s="631"/>
      <c r="AM6" s="631"/>
      <c r="AN6" s="631"/>
      <c r="AO6" s="631"/>
      <c r="AP6" s="631"/>
      <c r="AQ6" s="631"/>
    </row>
    <row r="7" spans="1:44" ht="15" customHeight="1" thickBot="1" x14ac:dyDescent="0.3">
      <c r="A7" s="181" t="s">
        <v>31</v>
      </c>
      <c r="B7" s="182" t="s">
        <v>56</v>
      </c>
      <c r="C7" s="182">
        <v>1</v>
      </c>
      <c r="D7" s="183" t="s">
        <v>136</v>
      </c>
      <c r="E7" s="182">
        <v>3</v>
      </c>
      <c r="F7" s="184"/>
      <c r="H7" s="631"/>
      <c r="I7" s="29"/>
      <c r="J7" s="854"/>
      <c r="K7" s="854"/>
      <c r="L7" s="854"/>
      <c r="M7" s="29"/>
      <c r="N7" s="26"/>
      <c r="O7" s="185"/>
      <c r="P7" s="185"/>
      <c r="Q7" s="185"/>
      <c r="R7" s="185"/>
      <c r="S7" s="185"/>
      <c r="T7" s="185"/>
      <c r="U7" s="185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</row>
    <row r="8" spans="1:44" ht="15" customHeight="1" thickBot="1" x14ac:dyDescent="0.3">
      <c r="A8" s="898" t="s">
        <v>53</v>
      </c>
      <c r="B8" s="899"/>
      <c r="C8" s="899"/>
      <c r="D8" s="899"/>
      <c r="E8" s="899"/>
      <c r="F8" s="900"/>
      <c r="H8" s="631"/>
      <c r="I8" s="29"/>
      <c r="J8" s="639"/>
      <c r="K8" s="639"/>
      <c r="L8" s="639"/>
      <c r="M8" s="29"/>
      <c r="N8" s="26"/>
      <c r="O8" s="185"/>
      <c r="P8" s="185"/>
      <c r="Q8" s="185"/>
      <c r="R8" s="185"/>
      <c r="S8" s="185"/>
      <c r="T8" s="185"/>
      <c r="U8" s="185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</row>
    <row r="9" spans="1:44" ht="27.6" x14ac:dyDescent="0.25">
      <c r="A9" s="901">
        <v>7460</v>
      </c>
      <c r="B9" s="188" t="s">
        <v>13</v>
      </c>
      <c r="C9" s="496">
        <f>'2026 budžeta aprēķins'!E9</f>
        <v>250</v>
      </c>
      <c r="D9" s="189">
        <v>19</v>
      </c>
      <c r="E9" s="190">
        <f>C9+D9</f>
        <v>269</v>
      </c>
      <c r="F9" s="814">
        <f>SUM(E9:E13)</f>
        <v>645</v>
      </c>
      <c r="I9" s="37"/>
      <c r="J9" s="29"/>
      <c r="K9" s="29"/>
      <c r="L9" s="29"/>
      <c r="M9" s="29"/>
      <c r="N9" s="191"/>
      <c r="O9" s="186"/>
      <c r="P9" s="186"/>
      <c r="Q9" s="192"/>
      <c r="R9" s="192"/>
      <c r="S9" s="193"/>
      <c r="T9" s="194"/>
      <c r="U9" s="186"/>
      <c r="V9" s="195"/>
      <c r="W9" s="195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195"/>
      <c r="AJ9" s="195"/>
      <c r="AK9" s="195"/>
      <c r="AL9" s="195"/>
      <c r="AM9" s="195"/>
      <c r="AN9" s="195"/>
      <c r="AO9" s="195"/>
      <c r="AP9" s="195"/>
      <c r="AQ9" s="195"/>
    </row>
    <row r="10" spans="1:44" x14ac:dyDescent="0.25">
      <c r="A10" s="858"/>
      <c r="B10" s="637" t="s">
        <v>14</v>
      </c>
      <c r="C10" s="196">
        <f>'2026 budžeta aprēķins'!E10</f>
        <v>57</v>
      </c>
      <c r="D10" s="197">
        <v>4</v>
      </c>
      <c r="E10" s="33">
        <f t="shared" ref="E10:E16" si="0">C10+D10</f>
        <v>61</v>
      </c>
      <c r="F10" s="815"/>
      <c r="I10" s="37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</row>
    <row r="11" spans="1:44" ht="27.6" x14ac:dyDescent="0.25">
      <c r="A11" s="858"/>
      <c r="B11" s="33" t="s">
        <v>15</v>
      </c>
      <c r="C11" s="196">
        <f>'2026 budžeta aprēķins'!E11</f>
        <v>251</v>
      </c>
      <c r="D11" s="197">
        <v>19</v>
      </c>
      <c r="E11" s="33">
        <f t="shared" si="0"/>
        <v>270</v>
      </c>
      <c r="F11" s="815"/>
      <c r="I11" s="37"/>
      <c r="J11" s="29"/>
      <c r="K11" s="29"/>
      <c r="L11" s="29"/>
      <c r="M11" s="198"/>
      <c r="N11" s="199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</row>
    <row r="12" spans="1:44" x14ac:dyDescent="0.25">
      <c r="A12" s="858"/>
      <c r="B12" s="637" t="s">
        <v>16</v>
      </c>
      <c r="C12" s="196">
        <f>'2026 budžeta aprēķins'!E12</f>
        <v>40</v>
      </c>
      <c r="D12" s="197">
        <v>3</v>
      </c>
      <c r="E12" s="33">
        <f>C12+D12</f>
        <v>43</v>
      </c>
      <c r="F12" s="815"/>
      <c r="I12" s="37"/>
      <c r="J12" s="29"/>
      <c r="K12" s="29"/>
      <c r="L12" s="29"/>
      <c r="M12" s="43"/>
      <c r="N12" s="199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</row>
    <row r="13" spans="1:44" ht="14.4" thickBot="1" x14ac:dyDescent="0.3">
      <c r="A13" s="859"/>
      <c r="B13" s="605" t="s">
        <v>17</v>
      </c>
      <c r="C13" s="201">
        <f>'2026 budžeta aprēķins'!E13</f>
        <v>1</v>
      </c>
      <c r="D13" s="72">
        <v>1</v>
      </c>
      <c r="E13" s="202">
        <f t="shared" si="0"/>
        <v>2</v>
      </c>
      <c r="F13" s="860"/>
      <c r="I13" s="37"/>
      <c r="J13" s="29"/>
      <c r="K13" s="29"/>
      <c r="L13" s="29"/>
      <c r="M13" s="29"/>
      <c r="N13" s="6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</row>
    <row r="14" spans="1:44" ht="15" customHeight="1" thickBot="1" x14ac:dyDescent="0.3">
      <c r="A14" s="902" t="s">
        <v>54</v>
      </c>
      <c r="B14" s="903"/>
      <c r="C14" s="903"/>
      <c r="D14" s="903"/>
      <c r="E14" s="903"/>
      <c r="F14" s="904"/>
      <c r="H14" s="38"/>
      <c r="I14" s="37"/>
      <c r="J14" s="29"/>
      <c r="K14" s="29"/>
      <c r="L14" s="29"/>
      <c r="M14" s="29"/>
      <c r="N14" s="6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</row>
    <row r="15" spans="1:44" x14ac:dyDescent="0.25">
      <c r="A15" s="524">
        <v>1000</v>
      </c>
      <c r="B15" s="636" t="s">
        <v>18</v>
      </c>
      <c r="C15" s="496">
        <f>'2026 budžeta aprēķins'!C15</f>
        <v>2</v>
      </c>
      <c r="D15" s="189">
        <v>1</v>
      </c>
      <c r="E15" s="190">
        <f t="shared" si="0"/>
        <v>3</v>
      </c>
      <c r="F15" s="867">
        <f>E15+E16</f>
        <v>4</v>
      </c>
      <c r="I15" s="37"/>
      <c r="J15" s="29"/>
      <c r="K15" s="29"/>
      <c r="L15" s="29"/>
      <c r="M15" s="29"/>
      <c r="N15" s="29"/>
      <c r="O15" s="204"/>
      <c r="P15" s="204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</row>
    <row r="16" spans="1:44" ht="14.4" thickBot="1" x14ac:dyDescent="0.3">
      <c r="A16" s="525">
        <v>7471</v>
      </c>
      <c r="B16" s="605" t="s">
        <v>18</v>
      </c>
      <c r="C16" s="201">
        <v>1</v>
      </c>
      <c r="D16" s="72"/>
      <c r="E16" s="202">
        <f t="shared" si="0"/>
        <v>1</v>
      </c>
      <c r="F16" s="868"/>
      <c r="I16" s="37"/>
      <c r="J16" s="29"/>
      <c r="K16" s="29"/>
      <c r="L16" s="29"/>
      <c r="M16" s="29"/>
      <c r="N16" s="29"/>
      <c r="O16" s="204"/>
      <c r="P16" s="204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</row>
    <row r="17" spans="1:40" ht="14.4" thickBot="1" x14ac:dyDescent="0.3">
      <c r="A17" s="864" t="s">
        <v>19</v>
      </c>
      <c r="B17" s="865"/>
      <c r="C17" s="865"/>
      <c r="D17" s="865"/>
      <c r="E17" s="865"/>
      <c r="F17" s="866"/>
      <c r="H17" s="38"/>
      <c r="I17" s="37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</row>
    <row r="18" spans="1:40" ht="27.6" x14ac:dyDescent="0.25">
      <c r="A18" s="807">
        <v>3000</v>
      </c>
      <c r="B18" s="205" t="s">
        <v>20</v>
      </c>
      <c r="C18" s="206">
        <f>'2026 budžeta aprēķins'!E18</f>
        <v>27</v>
      </c>
      <c r="D18" s="32">
        <v>2</v>
      </c>
      <c r="E18" s="207">
        <f>C18+D18</f>
        <v>29</v>
      </c>
      <c r="F18" s="814">
        <f>SUM(E18:E22)</f>
        <v>87</v>
      </c>
      <c r="I18" s="37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1:40" x14ac:dyDescent="0.25">
      <c r="A19" s="808"/>
      <c r="B19" s="637" t="s">
        <v>14</v>
      </c>
      <c r="C19" s="206">
        <f>'2026 budžeta aprēķins'!E19</f>
        <v>13</v>
      </c>
      <c r="D19" s="197">
        <v>1</v>
      </c>
      <c r="E19" s="33">
        <f t="shared" ref="E19:E22" si="1">C19+D19</f>
        <v>14</v>
      </c>
      <c r="F19" s="815"/>
      <c r="I19" s="37"/>
      <c r="J19" s="29"/>
      <c r="K19" s="29"/>
      <c r="L19" s="29"/>
      <c r="M19" s="29"/>
      <c r="N19" s="29"/>
      <c r="O19" s="62"/>
      <c r="P19" s="62"/>
      <c r="Q19" s="62"/>
      <c r="R19" s="62"/>
      <c r="S19" s="62"/>
      <c r="T19" s="62"/>
      <c r="U19" s="62"/>
      <c r="V19" s="29"/>
      <c r="W19" s="29"/>
      <c r="X19" s="29"/>
      <c r="Y19" s="29"/>
    </row>
    <row r="20" spans="1:40" ht="27.6" x14ac:dyDescent="0.25">
      <c r="A20" s="808"/>
      <c r="B20" s="637" t="s">
        <v>15</v>
      </c>
      <c r="C20" s="206">
        <f>'2026 budžeta aprēķins'!E20</f>
        <v>36</v>
      </c>
      <c r="D20" s="197">
        <v>3</v>
      </c>
      <c r="E20" s="33">
        <f t="shared" si="1"/>
        <v>39</v>
      </c>
      <c r="F20" s="815"/>
      <c r="I20" s="37"/>
      <c r="J20" s="29"/>
      <c r="K20" s="29"/>
      <c r="L20" s="29"/>
      <c r="M20" s="208"/>
      <c r="N20" s="199"/>
      <c r="O20" s="209"/>
      <c r="P20" s="209"/>
      <c r="Q20" s="209"/>
      <c r="R20" s="209"/>
      <c r="S20" s="209"/>
      <c r="T20" s="209"/>
      <c r="U20" s="210"/>
      <c r="V20" s="29"/>
      <c r="W20" s="29"/>
      <c r="X20" s="29"/>
      <c r="Y20" s="29"/>
    </row>
    <row r="21" spans="1:40" x14ac:dyDescent="0.25">
      <c r="A21" s="808"/>
      <c r="B21" s="637" t="s">
        <v>16</v>
      </c>
      <c r="C21" s="206">
        <f>'2026 budžeta aprēķins'!E21</f>
        <v>3</v>
      </c>
      <c r="D21" s="197"/>
      <c r="E21" s="33">
        <f t="shared" si="1"/>
        <v>3</v>
      </c>
      <c r="F21" s="815"/>
      <c r="I21" s="37"/>
      <c r="J21" s="29"/>
      <c r="K21" s="29"/>
      <c r="L21" s="29"/>
      <c r="M21" s="50"/>
      <c r="N21" s="211"/>
      <c r="O21" s="70"/>
      <c r="P21" s="70"/>
      <c r="Q21" s="70"/>
      <c r="R21" s="70"/>
      <c r="S21" s="70"/>
      <c r="T21" s="70"/>
      <c r="U21" s="212"/>
      <c r="V21" s="29"/>
      <c r="W21" s="29"/>
      <c r="X21" s="29"/>
      <c r="Y21" s="29"/>
    </row>
    <row r="22" spans="1:40" ht="14.4" thickBot="1" x14ac:dyDescent="0.3">
      <c r="A22" s="809"/>
      <c r="B22" s="605" t="s">
        <v>17</v>
      </c>
      <c r="C22" s="206">
        <f>'2026 budžeta aprēķins'!E22</f>
        <v>2</v>
      </c>
      <c r="D22" s="214"/>
      <c r="E22" s="215">
        <f t="shared" si="1"/>
        <v>2</v>
      </c>
      <c r="F22" s="815"/>
      <c r="I22" s="37"/>
      <c r="J22" s="29"/>
      <c r="K22" s="29"/>
      <c r="L22" s="29"/>
      <c r="M22" s="29"/>
      <c r="N22" s="216"/>
      <c r="O22" s="70"/>
      <c r="P22" s="70"/>
      <c r="Q22" s="70"/>
      <c r="R22" s="70"/>
      <c r="S22" s="70"/>
      <c r="T22" s="70"/>
      <c r="U22" s="212"/>
      <c r="V22" s="29"/>
      <c r="W22" s="29"/>
      <c r="X22" s="29"/>
      <c r="Y22" s="29"/>
    </row>
    <row r="23" spans="1:40" ht="14.4" thickBot="1" x14ac:dyDescent="0.3">
      <c r="C23" s="217">
        <f>SUM(C9:C22)</f>
        <v>683</v>
      </c>
      <c r="D23" s="218">
        <f>SUM(D9:D22)</f>
        <v>53</v>
      </c>
      <c r="E23" s="218">
        <f t="shared" ref="E23" si="2">SUM(E9:E22)</f>
        <v>736</v>
      </c>
      <c r="F23" s="219">
        <f>F9+F15+F18</f>
        <v>736</v>
      </c>
      <c r="G23" s="34"/>
      <c r="J23" s="29"/>
      <c r="K23" s="29"/>
      <c r="L23" s="29"/>
      <c r="M23" s="29"/>
      <c r="N23" s="29"/>
      <c r="O23" s="204"/>
      <c r="P23" s="204"/>
      <c r="Q23" s="204"/>
      <c r="R23" s="204"/>
      <c r="S23" s="204"/>
      <c r="T23" s="204"/>
      <c r="U23" s="204"/>
      <c r="V23" s="29"/>
      <c r="W23" s="29"/>
      <c r="X23" s="29"/>
      <c r="Y23" s="29"/>
    </row>
    <row r="24" spans="1:40" x14ac:dyDescent="0.25">
      <c r="C24" s="220"/>
      <c r="D24" s="220"/>
      <c r="E24" s="220"/>
      <c r="F24" s="221"/>
      <c r="G24" s="34"/>
      <c r="J24" s="29"/>
      <c r="K24" s="29"/>
      <c r="L24" s="29"/>
      <c r="M24" s="29"/>
      <c r="N24" s="29"/>
      <c r="O24" s="204"/>
      <c r="P24" s="204"/>
      <c r="Q24" s="204"/>
      <c r="R24" s="204"/>
      <c r="S24" s="204"/>
      <c r="T24" s="204"/>
      <c r="U24" s="204"/>
      <c r="V24" s="29"/>
      <c r="W24" s="29"/>
      <c r="X24" s="29"/>
      <c r="Y24" s="29"/>
    </row>
    <row r="25" spans="1:40" ht="46.5" customHeight="1" x14ac:dyDescent="0.25">
      <c r="A25" s="810" t="s">
        <v>134</v>
      </c>
      <c r="B25" s="810"/>
      <c r="C25" s="810"/>
      <c r="D25" s="355">
        <f>C23*0.0769</f>
        <v>52.52</v>
      </c>
      <c r="F25" s="34"/>
      <c r="G25" s="35"/>
      <c r="I25" s="606"/>
      <c r="J25" s="631"/>
      <c r="K25" s="631"/>
      <c r="L25" s="29"/>
      <c r="M25" s="631"/>
      <c r="N25" s="631"/>
      <c r="O25" s="29"/>
      <c r="P25" s="29"/>
      <c r="Q25" s="62"/>
      <c r="R25" s="62"/>
      <c r="S25" s="62"/>
      <c r="T25" s="29"/>
      <c r="U25" s="29"/>
      <c r="V25" s="29"/>
      <c r="W25" s="29"/>
      <c r="X25" s="29"/>
      <c r="Y25" s="29"/>
    </row>
    <row r="26" spans="1:40" ht="14.4" thickBot="1" x14ac:dyDescent="0.3">
      <c r="B26" s="36"/>
      <c r="C26" s="60"/>
      <c r="D26" s="42"/>
      <c r="E26" s="42"/>
      <c r="F26" s="61"/>
      <c r="G26" s="35"/>
      <c r="I26" s="62"/>
      <c r="J26" s="63"/>
      <c r="K26" s="56"/>
      <c r="L26" s="64"/>
      <c r="M26" s="65"/>
      <c r="N26" s="50"/>
      <c r="O26" s="66"/>
      <c r="P26" s="66"/>
      <c r="Q26" s="66"/>
      <c r="R26" s="66"/>
      <c r="S26" s="66"/>
      <c r="T26" s="66"/>
      <c r="U26" s="66"/>
    </row>
    <row r="27" spans="1:40" ht="63" customHeight="1" x14ac:dyDescent="0.25">
      <c r="A27" s="869" t="s">
        <v>43</v>
      </c>
      <c r="B27" s="871" t="s">
        <v>68</v>
      </c>
      <c r="C27" s="839"/>
      <c r="D27" s="839"/>
      <c r="E27" s="839"/>
      <c r="F27" s="872"/>
      <c r="G27" s="841" t="s">
        <v>59</v>
      </c>
      <c r="H27" s="841"/>
      <c r="I27" s="841"/>
      <c r="J27" s="841"/>
      <c r="K27" s="842"/>
      <c r="L27" s="893" t="s">
        <v>145</v>
      </c>
      <c r="M27" s="895" t="s">
        <v>48</v>
      </c>
      <c r="N27" s="822" t="s">
        <v>113</v>
      </c>
      <c r="O27" s="843" t="s">
        <v>47</v>
      </c>
      <c r="P27" s="844"/>
      <c r="Q27" s="844"/>
      <c r="R27" s="844"/>
      <c r="S27" s="845"/>
      <c r="T27" s="827" t="s">
        <v>58</v>
      </c>
      <c r="U27" s="828"/>
      <c r="V27" s="828"/>
      <c r="W27" s="828"/>
      <c r="X27" s="846"/>
      <c r="Y27" s="847" t="s">
        <v>3</v>
      </c>
      <c r="Z27" s="822" t="s">
        <v>63</v>
      </c>
      <c r="AA27" s="822" t="s">
        <v>115</v>
      </c>
      <c r="AB27" s="843" t="s">
        <v>64</v>
      </c>
      <c r="AC27" s="844"/>
      <c r="AD27" s="844"/>
      <c r="AE27" s="844"/>
      <c r="AF27" s="844"/>
      <c r="AG27" s="845"/>
      <c r="AH27" s="843" t="s">
        <v>65</v>
      </c>
      <c r="AI27" s="844"/>
      <c r="AJ27" s="844"/>
      <c r="AK27" s="844"/>
      <c r="AL27" s="844"/>
      <c r="AM27" s="845"/>
      <c r="AN27" s="784" t="s">
        <v>3</v>
      </c>
    </row>
    <row r="28" spans="1:40" ht="57.75" customHeight="1" thickBot="1" x14ac:dyDescent="0.3">
      <c r="A28" s="870"/>
      <c r="B28" s="71" t="s">
        <v>44</v>
      </c>
      <c r="C28" s="72" t="s">
        <v>14</v>
      </c>
      <c r="D28" s="73" t="s">
        <v>45</v>
      </c>
      <c r="E28" s="72" t="s">
        <v>16</v>
      </c>
      <c r="F28" s="74" t="s">
        <v>17</v>
      </c>
      <c r="G28" s="75" t="s">
        <v>44</v>
      </c>
      <c r="H28" s="20" t="s">
        <v>14</v>
      </c>
      <c r="I28" s="76" t="s">
        <v>45</v>
      </c>
      <c r="J28" s="20" t="s">
        <v>16</v>
      </c>
      <c r="K28" s="222" t="s">
        <v>17</v>
      </c>
      <c r="L28" s="894"/>
      <c r="M28" s="896"/>
      <c r="N28" s="823"/>
      <c r="O28" s="75" t="s">
        <v>49</v>
      </c>
      <c r="P28" s="20" t="s">
        <v>14</v>
      </c>
      <c r="Q28" s="76" t="s">
        <v>45</v>
      </c>
      <c r="R28" s="20" t="s">
        <v>16</v>
      </c>
      <c r="S28" s="91" t="s">
        <v>17</v>
      </c>
      <c r="T28" s="71" t="s">
        <v>49</v>
      </c>
      <c r="U28" s="72" t="s">
        <v>14</v>
      </c>
      <c r="V28" s="73" t="s">
        <v>45</v>
      </c>
      <c r="W28" s="72" t="s">
        <v>16</v>
      </c>
      <c r="X28" s="74" t="s">
        <v>17</v>
      </c>
      <c r="Y28" s="897"/>
      <c r="Z28" s="823"/>
      <c r="AA28" s="823"/>
      <c r="AB28" s="75" t="s">
        <v>49</v>
      </c>
      <c r="AC28" s="20" t="s">
        <v>14</v>
      </c>
      <c r="AD28" s="76" t="s">
        <v>45</v>
      </c>
      <c r="AE28" s="20" t="s">
        <v>16</v>
      </c>
      <c r="AF28" s="72" t="s">
        <v>17</v>
      </c>
      <c r="AG28" s="223" t="s">
        <v>50</v>
      </c>
      <c r="AH28" s="224" t="s">
        <v>49</v>
      </c>
      <c r="AI28" s="225" t="s">
        <v>14</v>
      </c>
      <c r="AJ28" s="226" t="s">
        <v>45</v>
      </c>
      <c r="AK28" s="225" t="s">
        <v>16</v>
      </c>
      <c r="AL28" s="214" t="s">
        <v>17</v>
      </c>
      <c r="AM28" s="227" t="s">
        <v>50</v>
      </c>
      <c r="AN28" s="875"/>
    </row>
    <row r="29" spans="1:40" ht="46.5" customHeight="1" thickBot="1" x14ac:dyDescent="0.3">
      <c r="A29" s="228" t="s">
        <v>31</v>
      </c>
      <c r="B29" s="229">
        <v>1</v>
      </c>
      <c r="C29" s="230">
        <v>2</v>
      </c>
      <c r="D29" s="231">
        <v>3</v>
      </c>
      <c r="E29" s="230">
        <v>4</v>
      </c>
      <c r="F29" s="232">
        <v>5</v>
      </c>
      <c r="G29" s="233">
        <v>6</v>
      </c>
      <c r="H29" s="234">
        <v>7</v>
      </c>
      <c r="I29" s="235">
        <v>8</v>
      </c>
      <c r="J29" s="234">
        <v>9</v>
      </c>
      <c r="K29" s="236">
        <v>10</v>
      </c>
      <c r="L29" s="581">
        <v>11</v>
      </c>
      <c r="M29" s="593">
        <v>12</v>
      </c>
      <c r="N29" s="562">
        <v>13</v>
      </c>
      <c r="O29" s="75">
        <v>14</v>
      </c>
      <c r="P29" s="76">
        <v>15</v>
      </c>
      <c r="Q29" s="76">
        <v>16</v>
      </c>
      <c r="R29" s="76">
        <v>17</v>
      </c>
      <c r="S29" s="563">
        <v>18</v>
      </c>
      <c r="T29" s="75">
        <v>19</v>
      </c>
      <c r="U29" s="76">
        <v>20</v>
      </c>
      <c r="V29" s="76">
        <v>21</v>
      </c>
      <c r="W29" s="76">
        <v>22</v>
      </c>
      <c r="X29" s="563">
        <v>23</v>
      </c>
      <c r="Y29" s="564" t="s">
        <v>154</v>
      </c>
      <c r="Z29" s="562" t="s">
        <v>155</v>
      </c>
      <c r="AA29" s="562" t="s">
        <v>156</v>
      </c>
      <c r="AB29" s="75" t="s">
        <v>133</v>
      </c>
      <c r="AC29" s="76" t="s">
        <v>157</v>
      </c>
      <c r="AD29" s="76" t="s">
        <v>158</v>
      </c>
      <c r="AE29" s="76" t="s">
        <v>159</v>
      </c>
      <c r="AF29" s="566" t="s">
        <v>160</v>
      </c>
      <c r="AG29" s="567" t="s">
        <v>161</v>
      </c>
      <c r="AH29" s="75" t="s">
        <v>162</v>
      </c>
      <c r="AI29" s="76" t="s">
        <v>163</v>
      </c>
      <c r="AJ29" s="76" t="s">
        <v>164</v>
      </c>
      <c r="AK29" s="76" t="s">
        <v>165</v>
      </c>
      <c r="AL29" s="563" t="s">
        <v>166</v>
      </c>
      <c r="AM29" s="567" t="s">
        <v>167</v>
      </c>
      <c r="AN29" s="572" t="s">
        <v>168</v>
      </c>
    </row>
    <row r="30" spans="1:40" x14ac:dyDescent="0.25">
      <c r="A30" s="241" t="s">
        <v>0</v>
      </c>
      <c r="B30" s="77">
        <v>20</v>
      </c>
      <c r="C30" s="78">
        <v>20</v>
      </c>
      <c r="D30" s="78">
        <v>20</v>
      </c>
      <c r="E30" s="78">
        <v>20</v>
      </c>
      <c r="F30" s="78">
        <v>20</v>
      </c>
      <c r="G30" s="1">
        <f>B30*8</f>
        <v>160</v>
      </c>
      <c r="H30" s="2">
        <f t="shared" ref="H30:K37" si="3">C30*8</f>
        <v>160</v>
      </c>
      <c r="I30" s="2">
        <f t="shared" si="3"/>
        <v>160</v>
      </c>
      <c r="J30" s="2">
        <f t="shared" si="3"/>
        <v>160</v>
      </c>
      <c r="K30" s="12">
        <f t="shared" si="3"/>
        <v>160</v>
      </c>
      <c r="L30" s="716">
        <f>'2026 budžeta aprēķins'!P32</f>
        <v>5.72</v>
      </c>
      <c r="M30" s="482">
        <f t="shared" ref="M30:M37" si="4">$E$15</f>
        <v>3</v>
      </c>
      <c r="N30" s="280">
        <f>$E$16</f>
        <v>1</v>
      </c>
      <c r="O30" s="117">
        <f>$E$9</f>
        <v>269</v>
      </c>
      <c r="P30" s="245">
        <f t="shared" ref="P30:P37" si="5">$E$10</f>
        <v>61</v>
      </c>
      <c r="Q30" s="245">
        <f t="shared" ref="Q30:Q37" si="6">$E$11</f>
        <v>270</v>
      </c>
      <c r="R30" s="245">
        <f t="shared" ref="R30:R37" si="7">$E$12</f>
        <v>43</v>
      </c>
      <c r="S30" s="246">
        <f t="shared" ref="S30:S37" si="8">$E$13</f>
        <v>2</v>
      </c>
      <c r="T30" s="114">
        <f t="shared" ref="T30:T37" si="9">$E$18</f>
        <v>29</v>
      </c>
      <c r="U30" s="247">
        <f t="shared" ref="U30:U37" si="10">$E$19</f>
        <v>14</v>
      </c>
      <c r="V30" s="247">
        <f t="shared" ref="V30:V37" si="11">$E$20</f>
        <v>39</v>
      </c>
      <c r="W30" s="247">
        <f t="shared" ref="W30:W37" si="12">$E$21</f>
        <v>3</v>
      </c>
      <c r="X30" s="248">
        <f t="shared" ref="X30:X37" si="13">$E$22</f>
        <v>2</v>
      </c>
      <c r="Y30" s="249">
        <f>SUM(M30:X30)</f>
        <v>736</v>
      </c>
      <c r="Z30" s="409">
        <f t="shared" ref="Z30:Z37" si="14">G30*L30*M30</f>
        <v>2745.6</v>
      </c>
      <c r="AA30" s="283">
        <f t="shared" ref="AA30:AA37" si="15">G30*L30*N30</f>
        <v>915.2</v>
      </c>
      <c r="AB30" s="286">
        <f t="shared" ref="AB30:AB37" si="16">G30*L30*O30</f>
        <v>246188.79999999999</v>
      </c>
      <c r="AC30" s="285">
        <f t="shared" ref="AC30:AC37" si="17">H30*L30*P30</f>
        <v>55827.199999999997</v>
      </c>
      <c r="AD30" s="285">
        <f t="shared" ref="AD30:AD37" si="18">I30*L30*Q30</f>
        <v>247104</v>
      </c>
      <c r="AE30" s="285">
        <f t="shared" ref="AE30:AE37" si="19">J30*L30*R30</f>
        <v>39353.599999999999</v>
      </c>
      <c r="AF30" s="418">
        <f t="shared" ref="AF30:AF37" si="20">K30*L30*S30</f>
        <v>1830.4</v>
      </c>
      <c r="AG30" s="423">
        <f>SUM(AB30:AF30)</f>
        <v>590304</v>
      </c>
      <c r="AH30" s="286">
        <f t="shared" ref="AH30:AH37" si="21">G30*L30*T30</f>
        <v>26540.799999999999</v>
      </c>
      <c r="AI30" s="285">
        <f t="shared" ref="AI30:AI37" si="22">H30*L30*U30</f>
        <v>12812.8</v>
      </c>
      <c r="AJ30" s="285">
        <f t="shared" ref="AJ30:AJ37" si="23">I30*L30*V30</f>
        <v>35692.800000000003</v>
      </c>
      <c r="AK30" s="285">
        <f t="shared" ref="AK30:AK37" si="24">J30*L30*W30</f>
        <v>2745.6</v>
      </c>
      <c r="AL30" s="418">
        <f t="shared" ref="AL30:AL37" si="25">K30*L30*X30</f>
        <v>1830.4</v>
      </c>
      <c r="AM30" s="531">
        <f>SUM(AH30:AL30)</f>
        <v>79622.399999999994</v>
      </c>
      <c r="AN30" s="670">
        <f>Z30+AA30+AG30+AM30</f>
        <v>673587.19999999995</v>
      </c>
    </row>
    <row r="31" spans="1:40" x14ac:dyDescent="0.25">
      <c r="A31" s="254" t="s">
        <v>1</v>
      </c>
      <c r="B31" s="79">
        <v>20</v>
      </c>
      <c r="C31" s="80">
        <v>15</v>
      </c>
      <c r="D31" s="80">
        <v>20</v>
      </c>
      <c r="E31" s="80">
        <v>20</v>
      </c>
      <c r="F31" s="81">
        <v>20</v>
      </c>
      <c r="G31" s="3">
        <f t="shared" ref="G31:G37" si="26">B31*8</f>
        <v>160</v>
      </c>
      <c r="H31" s="4">
        <f t="shared" si="3"/>
        <v>120</v>
      </c>
      <c r="I31" s="4">
        <f t="shared" si="3"/>
        <v>160</v>
      </c>
      <c r="J31" s="4">
        <f t="shared" si="3"/>
        <v>160</v>
      </c>
      <c r="K31" s="13">
        <f t="shared" si="3"/>
        <v>160</v>
      </c>
      <c r="L31" s="713">
        <f>'2026 budžeta aprēķins'!P33</f>
        <v>6.03</v>
      </c>
      <c r="M31" s="473">
        <f t="shared" si="4"/>
        <v>3</v>
      </c>
      <c r="N31" s="257">
        <f t="shared" ref="N31:N37" si="27">$E$16</f>
        <v>1</v>
      </c>
      <c r="O31" s="102">
        <f t="shared" ref="O31:O37" si="28">O30</f>
        <v>269</v>
      </c>
      <c r="P31" s="28">
        <f t="shared" si="5"/>
        <v>61</v>
      </c>
      <c r="Q31" s="28">
        <f t="shared" si="6"/>
        <v>270</v>
      </c>
      <c r="R31" s="28">
        <f t="shared" si="7"/>
        <v>43</v>
      </c>
      <c r="S31" s="126">
        <f t="shared" si="8"/>
        <v>2</v>
      </c>
      <c r="T31" s="110">
        <f t="shared" si="9"/>
        <v>29</v>
      </c>
      <c r="U31" s="124">
        <f t="shared" si="10"/>
        <v>14</v>
      </c>
      <c r="V31" s="124">
        <f t="shared" si="11"/>
        <v>39</v>
      </c>
      <c r="W31" s="124">
        <f t="shared" si="12"/>
        <v>3</v>
      </c>
      <c r="X31" s="177">
        <f t="shared" si="13"/>
        <v>2</v>
      </c>
      <c r="Y31" s="249">
        <f>SUM(M31:X31)</f>
        <v>736</v>
      </c>
      <c r="Z31" s="410">
        <f t="shared" si="14"/>
        <v>2894.4</v>
      </c>
      <c r="AA31" s="258">
        <f t="shared" si="15"/>
        <v>964.8</v>
      </c>
      <c r="AB31" s="261">
        <f t="shared" si="16"/>
        <v>259531.2</v>
      </c>
      <c r="AC31" s="260">
        <f t="shared" si="17"/>
        <v>44139.6</v>
      </c>
      <c r="AD31" s="260">
        <f t="shared" si="18"/>
        <v>260496</v>
      </c>
      <c r="AE31" s="260">
        <f t="shared" si="19"/>
        <v>41486.400000000001</v>
      </c>
      <c r="AF31" s="419">
        <f t="shared" si="20"/>
        <v>1929.6</v>
      </c>
      <c r="AG31" s="424">
        <f t="shared" ref="AG31:AG37" si="29">SUM(AB31:AF31)</f>
        <v>607582.80000000005</v>
      </c>
      <c r="AH31" s="261">
        <f t="shared" si="21"/>
        <v>27979.200000000001</v>
      </c>
      <c r="AI31" s="260">
        <f t="shared" si="22"/>
        <v>10130.4</v>
      </c>
      <c r="AJ31" s="260">
        <f t="shared" si="23"/>
        <v>37627.199999999997</v>
      </c>
      <c r="AK31" s="260">
        <f t="shared" si="24"/>
        <v>2894.4</v>
      </c>
      <c r="AL31" s="419">
        <f t="shared" si="25"/>
        <v>1929.6</v>
      </c>
      <c r="AM31" s="532">
        <f t="shared" ref="AM31:AM37" si="30">SUM(AH31:AL31)</f>
        <v>80560.800000000003</v>
      </c>
      <c r="AN31" s="668">
        <f t="shared" ref="AN31:AN37" si="31">Z31+AA31+AG31+AM31</f>
        <v>692002.8</v>
      </c>
    </row>
    <row r="32" spans="1:40" ht="14.4" thickBot="1" x14ac:dyDescent="0.3">
      <c r="A32" s="262" t="s">
        <v>2</v>
      </c>
      <c r="B32" s="263">
        <v>21</v>
      </c>
      <c r="C32" s="264">
        <v>16</v>
      </c>
      <c r="D32" s="264">
        <v>16</v>
      </c>
      <c r="E32" s="264">
        <v>16</v>
      </c>
      <c r="F32" s="264">
        <v>16</v>
      </c>
      <c r="G32" s="143">
        <f t="shared" ref="G32:K34" si="32">(B32*8)-1</f>
        <v>167</v>
      </c>
      <c r="H32" s="144">
        <f t="shared" si="32"/>
        <v>127</v>
      </c>
      <c r="I32" s="144">
        <f t="shared" si="32"/>
        <v>127</v>
      </c>
      <c r="J32" s="144">
        <f t="shared" si="32"/>
        <v>127</v>
      </c>
      <c r="K32" s="145">
        <f t="shared" si="32"/>
        <v>127</v>
      </c>
      <c r="L32" s="714">
        <f>'2026 budžeta aprēķins'!P34</f>
        <v>5.72</v>
      </c>
      <c r="M32" s="474">
        <f t="shared" si="4"/>
        <v>3</v>
      </c>
      <c r="N32" s="267">
        <f t="shared" si="27"/>
        <v>1</v>
      </c>
      <c r="O32" s="103">
        <f t="shared" si="28"/>
        <v>269</v>
      </c>
      <c r="P32" s="268">
        <f t="shared" si="5"/>
        <v>61</v>
      </c>
      <c r="Q32" s="268">
        <f t="shared" si="6"/>
        <v>270</v>
      </c>
      <c r="R32" s="268">
        <f t="shared" si="7"/>
        <v>43</v>
      </c>
      <c r="S32" s="127">
        <f t="shared" si="8"/>
        <v>2</v>
      </c>
      <c r="T32" s="111">
        <f t="shared" si="9"/>
        <v>29</v>
      </c>
      <c r="U32" s="129">
        <f t="shared" si="10"/>
        <v>14</v>
      </c>
      <c r="V32" s="129">
        <f t="shared" si="11"/>
        <v>39</v>
      </c>
      <c r="W32" s="129">
        <f t="shared" si="12"/>
        <v>3</v>
      </c>
      <c r="X32" s="178">
        <f t="shared" si="13"/>
        <v>2</v>
      </c>
      <c r="Y32" s="269">
        <f t="shared" ref="Y32:Y37" si="33">SUM(M32:X32)</f>
        <v>736</v>
      </c>
      <c r="Z32" s="411">
        <f t="shared" si="14"/>
        <v>2865.72</v>
      </c>
      <c r="AA32" s="270">
        <f t="shared" si="15"/>
        <v>955.24</v>
      </c>
      <c r="AB32" s="273">
        <f t="shared" si="16"/>
        <v>256959.56</v>
      </c>
      <c r="AC32" s="272">
        <f t="shared" si="17"/>
        <v>44312.84</v>
      </c>
      <c r="AD32" s="272">
        <f t="shared" si="18"/>
        <v>196138.8</v>
      </c>
      <c r="AE32" s="272">
        <f t="shared" si="19"/>
        <v>31236.92</v>
      </c>
      <c r="AF32" s="421">
        <f t="shared" si="20"/>
        <v>1452.88</v>
      </c>
      <c r="AG32" s="426">
        <f t="shared" si="29"/>
        <v>530101</v>
      </c>
      <c r="AH32" s="273">
        <f t="shared" si="21"/>
        <v>27701.96</v>
      </c>
      <c r="AI32" s="272">
        <f t="shared" si="22"/>
        <v>10170.16</v>
      </c>
      <c r="AJ32" s="272">
        <f t="shared" si="23"/>
        <v>28331.16</v>
      </c>
      <c r="AK32" s="272">
        <f t="shared" si="24"/>
        <v>2179.3200000000002</v>
      </c>
      <c r="AL32" s="421">
        <f t="shared" si="25"/>
        <v>1452.88</v>
      </c>
      <c r="AM32" s="533">
        <f t="shared" si="30"/>
        <v>69835.48</v>
      </c>
      <c r="AN32" s="671">
        <f t="shared" si="31"/>
        <v>603757.43999999994</v>
      </c>
    </row>
    <row r="33" spans="1:44" x14ac:dyDescent="0.25">
      <c r="A33" s="274" t="s">
        <v>4</v>
      </c>
      <c r="B33" s="275">
        <v>22</v>
      </c>
      <c r="C33" s="276">
        <v>22</v>
      </c>
      <c r="D33" s="276">
        <v>22</v>
      </c>
      <c r="E33" s="276">
        <v>22</v>
      </c>
      <c r="F33" s="277">
        <v>22</v>
      </c>
      <c r="G33" s="149">
        <f t="shared" si="32"/>
        <v>175</v>
      </c>
      <c r="H33" s="150">
        <f t="shared" si="32"/>
        <v>175</v>
      </c>
      <c r="I33" s="150">
        <f t="shared" si="32"/>
        <v>175</v>
      </c>
      <c r="J33" s="150">
        <f t="shared" si="32"/>
        <v>175</v>
      </c>
      <c r="K33" s="151">
        <f t="shared" si="32"/>
        <v>175</v>
      </c>
      <c r="L33" s="716">
        <f>'2026 budžeta aprēķins'!P35</f>
        <v>5.72</v>
      </c>
      <c r="M33" s="472">
        <f t="shared" si="4"/>
        <v>3</v>
      </c>
      <c r="N33" s="280">
        <f t="shared" si="27"/>
        <v>1</v>
      </c>
      <c r="O33" s="104">
        <f t="shared" si="28"/>
        <v>269</v>
      </c>
      <c r="P33" s="281">
        <f t="shared" si="5"/>
        <v>61</v>
      </c>
      <c r="Q33" s="281">
        <f t="shared" si="6"/>
        <v>270</v>
      </c>
      <c r="R33" s="281">
        <f t="shared" si="7"/>
        <v>43</v>
      </c>
      <c r="S33" s="125">
        <f t="shared" si="8"/>
        <v>2</v>
      </c>
      <c r="T33" s="112">
        <f t="shared" si="9"/>
        <v>29</v>
      </c>
      <c r="U33" s="128">
        <f t="shared" si="10"/>
        <v>14</v>
      </c>
      <c r="V33" s="128">
        <f t="shared" si="11"/>
        <v>39</v>
      </c>
      <c r="W33" s="128">
        <f t="shared" si="12"/>
        <v>3</v>
      </c>
      <c r="X33" s="176">
        <f t="shared" si="13"/>
        <v>2</v>
      </c>
      <c r="Y33" s="282">
        <f t="shared" si="33"/>
        <v>736</v>
      </c>
      <c r="Z33" s="409">
        <f t="shared" si="14"/>
        <v>3003</v>
      </c>
      <c r="AA33" s="283">
        <f t="shared" si="15"/>
        <v>1001</v>
      </c>
      <c r="AB33" s="286">
        <f t="shared" si="16"/>
        <v>269269</v>
      </c>
      <c r="AC33" s="285">
        <f t="shared" si="17"/>
        <v>61061</v>
      </c>
      <c r="AD33" s="285">
        <f t="shared" si="18"/>
        <v>270270</v>
      </c>
      <c r="AE33" s="285">
        <f t="shared" si="19"/>
        <v>43043</v>
      </c>
      <c r="AF33" s="418">
        <f t="shared" si="20"/>
        <v>2002</v>
      </c>
      <c r="AG33" s="423">
        <f t="shared" si="29"/>
        <v>645645</v>
      </c>
      <c r="AH33" s="286">
        <f t="shared" si="21"/>
        <v>29029</v>
      </c>
      <c r="AI33" s="285">
        <f t="shared" si="22"/>
        <v>14014</v>
      </c>
      <c r="AJ33" s="285">
        <f t="shared" si="23"/>
        <v>39039</v>
      </c>
      <c r="AK33" s="285">
        <f t="shared" si="24"/>
        <v>3003</v>
      </c>
      <c r="AL33" s="418">
        <f t="shared" si="25"/>
        <v>2002</v>
      </c>
      <c r="AM33" s="531">
        <f t="shared" si="30"/>
        <v>87087</v>
      </c>
      <c r="AN33" s="670">
        <f t="shared" si="31"/>
        <v>736736</v>
      </c>
    </row>
    <row r="34" spans="1:44" x14ac:dyDescent="0.25">
      <c r="A34" s="287" t="s">
        <v>5</v>
      </c>
      <c r="B34" s="82">
        <v>20</v>
      </c>
      <c r="C34" s="83">
        <v>20</v>
      </c>
      <c r="D34" s="83">
        <v>20</v>
      </c>
      <c r="E34" s="83">
        <v>20</v>
      </c>
      <c r="F34" s="84">
        <v>20</v>
      </c>
      <c r="G34" s="6">
        <f t="shared" si="32"/>
        <v>159</v>
      </c>
      <c r="H34" s="7">
        <f t="shared" si="32"/>
        <v>159</v>
      </c>
      <c r="I34" s="7">
        <f t="shared" si="32"/>
        <v>159</v>
      </c>
      <c r="J34" s="7">
        <f t="shared" si="32"/>
        <v>159</v>
      </c>
      <c r="K34" s="14">
        <f t="shared" si="32"/>
        <v>159</v>
      </c>
      <c r="L34" s="713">
        <f>'2026 budžeta aprēķins'!P36</f>
        <v>5.74</v>
      </c>
      <c r="M34" s="473">
        <f t="shared" si="4"/>
        <v>3</v>
      </c>
      <c r="N34" s="257">
        <f t="shared" si="27"/>
        <v>1</v>
      </c>
      <c r="O34" s="102">
        <f t="shared" si="28"/>
        <v>269</v>
      </c>
      <c r="P34" s="28">
        <f t="shared" si="5"/>
        <v>61</v>
      </c>
      <c r="Q34" s="28">
        <f t="shared" si="6"/>
        <v>270</v>
      </c>
      <c r="R34" s="28">
        <f t="shared" si="7"/>
        <v>43</v>
      </c>
      <c r="S34" s="126">
        <f t="shared" si="8"/>
        <v>2</v>
      </c>
      <c r="T34" s="110">
        <f t="shared" si="9"/>
        <v>29</v>
      </c>
      <c r="U34" s="124">
        <f t="shared" si="10"/>
        <v>14</v>
      </c>
      <c r="V34" s="124">
        <f t="shared" si="11"/>
        <v>39</v>
      </c>
      <c r="W34" s="124">
        <f t="shared" si="12"/>
        <v>3</v>
      </c>
      <c r="X34" s="177">
        <f t="shared" si="13"/>
        <v>2</v>
      </c>
      <c r="Y34" s="249">
        <f t="shared" si="33"/>
        <v>736</v>
      </c>
      <c r="Z34" s="410">
        <f t="shared" si="14"/>
        <v>2737.98</v>
      </c>
      <c r="AA34" s="258">
        <f t="shared" si="15"/>
        <v>912.66</v>
      </c>
      <c r="AB34" s="261">
        <f t="shared" si="16"/>
        <v>245505.54</v>
      </c>
      <c r="AC34" s="260">
        <f t="shared" si="17"/>
        <v>55672.26</v>
      </c>
      <c r="AD34" s="260">
        <f t="shared" si="18"/>
        <v>246418.2</v>
      </c>
      <c r="AE34" s="260">
        <f t="shared" si="19"/>
        <v>39244.379999999997</v>
      </c>
      <c r="AF34" s="419">
        <f t="shared" si="20"/>
        <v>1825.32</v>
      </c>
      <c r="AG34" s="424">
        <f t="shared" si="29"/>
        <v>588665.69999999995</v>
      </c>
      <c r="AH34" s="261">
        <f t="shared" si="21"/>
        <v>26467.14</v>
      </c>
      <c r="AI34" s="260">
        <f t="shared" si="22"/>
        <v>12777.24</v>
      </c>
      <c r="AJ34" s="260">
        <f t="shared" si="23"/>
        <v>35593.74</v>
      </c>
      <c r="AK34" s="260">
        <f t="shared" si="24"/>
        <v>2737.98</v>
      </c>
      <c r="AL34" s="419">
        <f t="shared" si="25"/>
        <v>1825.32</v>
      </c>
      <c r="AM34" s="532">
        <f t="shared" si="30"/>
        <v>79401.42</v>
      </c>
      <c r="AN34" s="668">
        <f t="shared" si="31"/>
        <v>671717.76</v>
      </c>
    </row>
    <row r="35" spans="1:44" ht="14.4" thickBot="1" x14ac:dyDescent="0.3">
      <c r="A35" s="288" t="s">
        <v>6</v>
      </c>
      <c r="B35" s="289">
        <v>20</v>
      </c>
      <c r="C35" s="290"/>
      <c r="D35" s="290"/>
      <c r="E35" s="290">
        <v>9</v>
      </c>
      <c r="F35" s="291">
        <v>14</v>
      </c>
      <c r="G35" s="152">
        <f>(B35*8)-1</f>
        <v>159</v>
      </c>
      <c r="H35" s="153">
        <f t="shared" si="3"/>
        <v>0</v>
      </c>
      <c r="I35" s="153">
        <f t="shared" si="3"/>
        <v>0</v>
      </c>
      <c r="J35" s="153">
        <f t="shared" si="3"/>
        <v>72</v>
      </c>
      <c r="K35" s="154">
        <f>F35*8</f>
        <v>112</v>
      </c>
      <c r="L35" s="714">
        <f>'2026 budžeta aprēķins'!P37</f>
        <v>5.72</v>
      </c>
      <c r="M35" s="474">
        <f t="shared" si="4"/>
        <v>3</v>
      </c>
      <c r="N35" s="267">
        <f t="shared" si="27"/>
        <v>1</v>
      </c>
      <c r="O35" s="103">
        <f t="shared" si="28"/>
        <v>269</v>
      </c>
      <c r="P35" s="268">
        <f t="shared" si="5"/>
        <v>61</v>
      </c>
      <c r="Q35" s="268">
        <f t="shared" si="6"/>
        <v>270</v>
      </c>
      <c r="R35" s="268">
        <f t="shared" si="7"/>
        <v>43</v>
      </c>
      <c r="S35" s="127">
        <f t="shared" si="8"/>
        <v>2</v>
      </c>
      <c r="T35" s="111">
        <f t="shared" si="9"/>
        <v>29</v>
      </c>
      <c r="U35" s="129">
        <f t="shared" si="10"/>
        <v>14</v>
      </c>
      <c r="V35" s="129">
        <f t="shared" si="11"/>
        <v>39</v>
      </c>
      <c r="W35" s="129">
        <f t="shared" si="12"/>
        <v>3</v>
      </c>
      <c r="X35" s="178">
        <f t="shared" si="13"/>
        <v>2</v>
      </c>
      <c r="Y35" s="269">
        <f t="shared" si="33"/>
        <v>736</v>
      </c>
      <c r="Z35" s="411">
        <f t="shared" si="14"/>
        <v>2728.44</v>
      </c>
      <c r="AA35" s="270">
        <f t="shared" si="15"/>
        <v>909.48</v>
      </c>
      <c r="AB35" s="273">
        <f t="shared" si="16"/>
        <v>244650.12</v>
      </c>
      <c r="AC35" s="272">
        <f t="shared" si="17"/>
        <v>0</v>
      </c>
      <c r="AD35" s="272">
        <f t="shared" si="18"/>
        <v>0</v>
      </c>
      <c r="AE35" s="272">
        <f t="shared" si="19"/>
        <v>17709.12</v>
      </c>
      <c r="AF35" s="421">
        <f t="shared" si="20"/>
        <v>1281.28</v>
      </c>
      <c r="AG35" s="426">
        <f t="shared" si="29"/>
        <v>263640.52</v>
      </c>
      <c r="AH35" s="273">
        <f t="shared" si="21"/>
        <v>26374.92</v>
      </c>
      <c r="AI35" s="272">
        <f t="shared" si="22"/>
        <v>0</v>
      </c>
      <c r="AJ35" s="272">
        <f t="shared" si="23"/>
        <v>0</v>
      </c>
      <c r="AK35" s="272">
        <f t="shared" si="24"/>
        <v>1235.52</v>
      </c>
      <c r="AL35" s="421">
        <f t="shared" si="25"/>
        <v>1281.28</v>
      </c>
      <c r="AM35" s="533">
        <f t="shared" si="30"/>
        <v>28891.72</v>
      </c>
      <c r="AN35" s="671">
        <f t="shared" si="31"/>
        <v>296170.15999999997</v>
      </c>
    </row>
    <row r="36" spans="1:44" x14ac:dyDescent="0.25">
      <c r="A36" s="292" t="s">
        <v>7</v>
      </c>
      <c r="B36" s="293">
        <v>22</v>
      </c>
      <c r="C36" s="294"/>
      <c r="D36" s="294"/>
      <c r="E36" s="294"/>
      <c r="F36" s="295"/>
      <c r="G36" s="146">
        <f t="shared" si="26"/>
        <v>176</v>
      </c>
      <c r="H36" s="147">
        <f t="shared" si="3"/>
        <v>0</v>
      </c>
      <c r="I36" s="147">
        <f t="shared" si="3"/>
        <v>0</v>
      </c>
      <c r="J36" s="147">
        <f t="shared" si="3"/>
        <v>0</v>
      </c>
      <c r="K36" s="148">
        <f t="shared" si="3"/>
        <v>0</v>
      </c>
      <c r="L36" s="715">
        <f>'2026 budžeta aprēķins'!P38</f>
        <v>5.72</v>
      </c>
      <c r="M36" s="482">
        <f t="shared" si="4"/>
        <v>3</v>
      </c>
      <c r="N36" s="280">
        <f t="shared" si="27"/>
        <v>1</v>
      </c>
      <c r="O36" s="117">
        <f t="shared" si="28"/>
        <v>269</v>
      </c>
      <c r="P36" s="245">
        <f t="shared" si="5"/>
        <v>61</v>
      </c>
      <c r="Q36" s="245">
        <f t="shared" si="6"/>
        <v>270</v>
      </c>
      <c r="R36" s="245">
        <f t="shared" si="7"/>
        <v>43</v>
      </c>
      <c r="S36" s="246">
        <f t="shared" si="8"/>
        <v>2</v>
      </c>
      <c r="T36" s="114">
        <f t="shared" si="9"/>
        <v>29</v>
      </c>
      <c r="U36" s="247">
        <f t="shared" si="10"/>
        <v>14</v>
      </c>
      <c r="V36" s="247">
        <f t="shared" si="11"/>
        <v>39</v>
      </c>
      <c r="W36" s="247">
        <f t="shared" si="12"/>
        <v>3</v>
      </c>
      <c r="X36" s="248">
        <f t="shared" si="13"/>
        <v>2</v>
      </c>
      <c r="Y36" s="249">
        <f t="shared" si="33"/>
        <v>736</v>
      </c>
      <c r="Z36" s="409">
        <f t="shared" si="14"/>
        <v>3020.16</v>
      </c>
      <c r="AA36" s="283">
        <f t="shared" si="15"/>
        <v>1006.72</v>
      </c>
      <c r="AB36" s="286">
        <f t="shared" si="16"/>
        <v>270807.67999999999</v>
      </c>
      <c r="AC36" s="285">
        <f t="shared" si="17"/>
        <v>0</v>
      </c>
      <c r="AD36" s="285">
        <f t="shared" si="18"/>
        <v>0</v>
      </c>
      <c r="AE36" s="285">
        <f t="shared" si="19"/>
        <v>0</v>
      </c>
      <c r="AF36" s="418">
        <f t="shared" si="20"/>
        <v>0</v>
      </c>
      <c r="AG36" s="423">
        <f t="shared" si="29"/>
        <v>270807.67999999999</v>
      </c>
      <c r="AH36" s="286">
        <f t="shared" si="21"/>
        <v>29194.880000000001</v>
      </c>
      <c r="AI36" s="285">
        <f t="shared" si="22"/>
        <v>0</v>
      </c>
      <c r="AJ36" s="285">
        <f t="shared" si="23"/>
        <v>0</v>
      </c>
      <c r="AK36" s="285">
        <f t="shared" si="24"/>
        <v>0</v>
      </c>
      <c r="AL36" s="418">
        <f t="shared" si="25"/>
        <v>0</v>
      </c>
      <c r="AM36" s="531">
        <f t="shared" si="30"/>
        <v>29194.880000000001</v>
      </c>
      <c r="AN36" s="670">
        <f t="shared" si="31"/>
        <v>304029.44</v>
      </c>
    </row>
    <row r="37" spans="1:44" ht="14.4" thickBot="1" x14ac:dyDescent="0.3">
      <c r="A37" s="296" t="s">
        <v>8</v>
      </c>
      <c r="B37" s="297">
        <v>22</v>
      </c>
      <c r="C37" s="298"/>
      <c r="D37" s="298"/>
      <c r="E37" s="298"/>
      <c r="F37" s="299"/>
      <c r="G37" s="140">
        <f t="shared" si="26"/>
        <v>176</v>
      </c>
      <c r="H37" s="141">
        <f t="shared" si="3"/>
        <v>0</v>
      </c>
      <c r="I37" s="141">
        <f t="shared" si="3"/>
        <v>0</v>
      </c>
      <c r="J37" s="141">
        <f t="shared" si="3"/>
        <v>0</v>
      </c>
      <c r="K37" s="142">
        <f t="shared" si="3"/>
        <v>0</v>
      </c>
      <c r="L37" s="714">
        <f>'2026 budžeta aprēķins'!P39</f>
        <v>5.74</v>
      </c>
      <c r="M37" s="474">
        <f t="shared" si="4"/>
        <v>3</v>
      </c>
      <c r="N37" s="267">
        <f t="shared" si="27"/>
        <v>1</v>
      </c>
      <c r="O37" s="103">
        <f t="shared" si="28"/>
        <v>269</v>
      </c>
      <c r="P37" s="268">
        <f t="shared" si="5"/>
        <v>61</v>
      </c>
      <c r="Q37" s="268">
        <f t="shared" si="6"/>
        <v>270</v>
      </c>
      <c r="R37" s="268">
        <f t="shared" si="7"/>
        <v>43</v>
      </c>
      <c r="S37" s="127">
        <f t="shared" si="8"/>
        <v>2</v>
      </c>
      <c r="T37" s="111">
        <f t="shared" si="9"/>
        <v>29</v>
      </c>
      <c r="U37" s="129">
        <f t="shared" si="10"/>
        <v>14</v>
      </c>
      <c r="V37" s="129">
        <f t="shared" si="11"/>
        <v>39</v>
      </c>
      <c r="W37" s="129">
        <f t="shared" si="12"/>
        <v>3</v>
      </c>
      <c r="X37" s="178">
        <f t="shared" si="13"/>
        <v>2</v>
      </c>
      <c r="Y37" s="269">
        <f t="shared" si="33"/>
        <v>736</v>
      </c>
      <c r="Z37" s="411">
        <f t="shared" si="14"/>
        <v>3030.72</v>
      </c>
      <c r="AA37" s="270">
        <f t="shared" si="15"/>
        <v>1010.24</v>
      </c>
      <c r="AB37" s="273">
        <f t="shared" si="16"/>
        <v>271754.56</v>
      </c>
      <c r="AC37" s="272">
        <f t="shared" si="17"/>
        <v>0</v>
      </c>
      <c r="AD37" s="272">
        <f t="shared" si="18"/>
        <v>0</v>
      </c>
      <c r="AE37" s="272">
        <f t="shared" si="19"/>
        <v>0</v>
      </c>
      <c r="AF37" s="421">
        <f t="shared" si="20"/>
        <v>0</v>
      </c>
      <c r="AG37" s="426">
        <f t="shared" si="29"/>
        <v>271754.56</v>
      </c>
      <c r="AH37" s="273">
        <f t="shared" si="21"/>
        <v>29296.959999999999</v>
      </c>
      <c r="AI37" s="272">
        <f t="shared" si="22"/>
        <v>0</v>
      </c>
      <c r="AJ37" s="272">
        <f t="shared" si="23"/>
        <v>0</v>
      </c>
      <c r="AK37" s="272">
        <f t="shared" si="24"/>
        <v>0</v>
      </c>
      <c r="AL37" s="421">
        <f t="shared" si="25"/>
        <v>0</v>
      </c>
      <c r="AM37" s="533">
        <f t="shared" si="30"/>
        <v>29296.959999999999</v>
      </c>
      <c r="AN37" s="671">
        <f t="shared" si="31"/>
        <v>305092.47999999998</v>
      </c>
    </row>
    <row r="38" spans="1:44" ht="14.4" thickBot="1" x14ac:dyDescent="0.3">
      <c r="B38" s="304">
        <f>SUM(B30:B37)</f>
        <v>167</v>
      </c>
      <c r="C38" s="305">
        <f t="shared" ref="C38:F38" si="34">SUM(C30:C37)</f>
        <v>93</v>
      </c>
      <c r="D38" s="305">
        <f t="shared" si="34"/>
        <v>98</v>
      </c>
      <c r="E38" s="305">
        <f t="shared" si="34"/>
        <v>107</v>
      </c>
      <c r="F38" s="306">
        <f t="shared" si="34"/>
        <v>112</v>
      </c>
      <c r="G38" s="307">
        <f>SUM(G30:G37)</f>
        <v>1332</v>
      </c>
      <c r="H38" s="308">
        <f t="shared" ref="H38:K38" si="35">SUM(H30:H37)</f>
        <v>741</v>
      </c>
      <c r="I38" s="308">
        <f t="shared" si="35"/>
        <v>781</v>
      </c>
      <c r="J38" s="308">
        <f t="shared" si="35"/>
        <v>853</v>
      </c>
      <c r="K38" s="309">
        <f t="shared" si="35"/>
        <v>893</v>
      </c>
      <c r="L38" s="645"/>
      <c r="S38" s="22"/>
      <c r="T38" s="22"/>
      <c r="U38" s="22"/>
      <c r="V38" s="22"/>
      <c r="Y38" s="179"/>
      <c r="Z38" s="529">
        <f>SUM(Z30:Z37)</f>
        <v>23026.02</v>
      </c>
      <c r="AA38" s="427">
        <f>SUM(AA30:AA37)</f>
        <v>7675.34</v>
      </c>
      <c r="AB38" s="315">
        <f t="shared" ref="AB38:AM38" si="36">SUM(AB30:AB37)</f>
        <v>2064666.46</v>
      </c>
      <c r="AC38" s="313">
        <f t="shared" si="36"/>
        <v>261012.9</v>
      </c>
      <c r="AD38" s="313">
        <f t="shared" si="36"/>
        <v>1220427</v>
      </c>
      <c r="AE38" s="313">
        <f t="shared" si="36"/>
        <v>212073.42</v>
      </c>
      <c r="AF38" s="314">
        <f t="shared" si="36"/>
        <v>10321.48</v>
      </c>
      <c r="AG38" s="122">
        <f t="shared" si="36"/>
        <v>3768501.26</v>
      </c>
      <c r="AH38" s="349">
        <f t="shared" si="36"/>
        <v>222584.86</v>
      </c>
      <c r="AI38" s="347">
        <f t="shared" si="36"/>
        <v>59904.6</v>
      </c>
      <c r="AJ38" s="347">
        <f t="shared" si="36"/>
        <v>176283.9</v>
      </c>
      <c r="AK38" s="347">
        <f t="shared" si="36"/>
        <v>14795.82</v>
      </c>
      <c r="AL38" s="348">
        <f t="shared" si="36"/>
        <v>10321.48</v>
      </c>
      <c r="AM38" s="520">
        <f t="shared" si="36"/>
        <v>483890.66</v>
      </c>
      <c r="AN38" s="122">
        <f>SUM(AN30:AN37)</f>
        <v>4283093.28</v>
      </c>
    </row>
    <row r="39" spans="1:44" ht="14.4" thickBot="1" x14ac:dyDescent="0.3">
      <c r="L39" s="449"/>
      <c r="S39" s="22"/>
      <c r="T39" s="22"/>
      <c r="U39" s="22"/>
      <c r="V39" s="22"/>
      <c r="Y39" s="179"/>
      <c r="Z39" s="317"/>
      <c r="AA39" s="317"/>
      <c r="AB39" s="317"/>
      <c r="AC39" s="317"/>
      <c r="AD39" s="317"/>
      <c r="AE39" s="317"/>
      <c r="AF39" s="317"/>
      <c r="AG39" s="317"/>
      <c r="AH39" s="317"/>
      <c r="AI39" s="317"/>
      <c r="AJ39" s="317"/>
      <c r="AK39" s="317"/>
      <c r="AL39" s="317"/>
      <c r="AM39" s="317"/>
      <c r="AN39" s="333"/>
    </row>
    <row r="40" spans="1:44" ht="14.4" thickBot="1" x14ac:dyDescent="0.3">
      <c r="A40" s="318" t="s">
        <v>9</v>
      </c>
      <c r="B40" s="319">
        <v>22</v>
      </c>
      <c r="C40" s="320">
        <v>22</v>
      </c>
      <c r="D40" s="320">
        <v>22</v>
      </c>
      <c r="E40" s="320">
        <v>22</v>
      </c>
      <c r="F40" s="321">
        <v>22</v>
      </c>
      <c r="G40" s="155">
        <f>B40*8</f>
        <v>176</v>
      </c>
      <c r="H40" s="156">
        <f t="shared" ref="H40:K43" si="37">C40*8</f>
        <v>176</v>
      </c>
      <c r="I40" s="156">
        <f t="shared" si="37"/>
        <v>176</v>
      </c>
      <c r="J40" s="156">
        <f t="shared" si="37"/>
        <v>176</v>
      </c>
      <c r="K40" s="171">
        <f t="shared" si="37"/>
        <v>176</v>
      </c>
      <c r="L40" s="717">
        <f>'2026 budžeta aprēķins'!P42</f>
        <v>5.72</v>
      </c>
      <c r="M40" s="483">
        <f>$E$15</f>
        <v>3</v>
      </c>
      <c r="N40" s="528">
        <f t="shared" ref="N40:N43" si="38">$E$16</f>
        <v>1</v>
      </c>
      <c r="O40" s="159">
        <f>$E$9</f>
        <v>269</v>
      </c>
      <c r="P40" s="160">
        <f>$E$10</f>
        <v>61</v>
      </c>
      <c r="Q40" s="160">
        <f>$E$11</f>
        <v>270</v>
      </c>
      <c r="R40" s="160">
        <f>$E$12</f>
        <v>43</v>
      </c>
      <c r="S40" s="161">
        <f>$E$13</f>
        <v>2</v>
      </c>
      <c r="T40" s="162">
        <f>$E$18</f>
        <v>29</v>
      </c>
      <c r="U40" s="163">
        <f>$E$19</f>
        <v>14</v>
      </c>
      <c r="V40" s="163">
        <f>$E$20</f>
        <v>39</v>
      </c>
      <c r="W40" s="163">
        <f>$E$21</f>
        <v>3</v>
      </c>
      <c r="X40" s="166">
        <f>$E$22</f>
        <v>2</v>
      </c>
      <c r="Y40" s="322">
        <f t="shared" ref="Y40:Y43" si="39">SUM(M40:X40)</f>
        <v>736</v>
      </c>
      <c r="Z40" s="519">
        <f>G40*L40*M40</f>
        <v>3020.16</v>
      </c>
      <c r="AA40" s="311">
        <f>G40*L40*N40</f>
        <v>1006.72</v>
      </c>
      <c r="AB40" s="315">
        <f>G40*L40*O40</f>
        <v>270807.67999999999</v>
      </c>
      <c r="AC40" s="313">
        <f>H40*L40*P40</f>
        <v>61409.919999999998</v>
      </c>
      <c r="AD40" s="313">
        <f>I40*L40*Q40</f>
        <v>271814.40000000002</v>
      </c>
      <c r="AE40" s="313">
        <f>J40*L40*R40</f>
        <v>43288.959999999999</v>
      </c>
      <c r="AF40" s="314">
        <f>K40*L40*S40</f>
        <v>2013.44</v>
      </c>
      <c r="AG40" s="427">
        <f t="shared" ref="AG40:AG43" si="40">SUM(AB40:AF40)</f>
        <v>649334.4</v>
      </c>
      <c r="AH40" s="312">
        <f>G40*L40*T40</f>
        <v>29194.880000000001</v>
      </c>
      <c r="AI40" s="313">
        <f>H40*L40*U40</f>
        <v>14094.08</v>
      </c>
      <c r="AJ40" s="313">
        <f>I40*L40*V40</f>
        <v>39262.080000000002</v>
      </c>
      <c r="AK40" s="313">
        <f>J40*L40*W40</f>
        <v>3020.16</v>
      </c>
      <c r="AL40" s="314">
        <f>K40*L40*X40</f>
        <v>2013.44</v>
      </c>
      <c r="AM40" s="529">
        <f t="shared" ref="AM40:AM43" si="41">SUM(AH40:AL40)</f>
        <v>87584.639999999999</v>
      </c>
      <c r="AN40" s="666">
        <f t="shared" ref="AN40:AN43" si="42">Z40+AA40+AG40+AM40</f>
        <v>740945.92000000004</v>
      </c>
    </row>
    <row r="41" spans="1:44" x14ac:dyDescent="0.25">
      <c r="A41" s="324" t="s">
        <v>10</v>
      </c>
      <c r="B41" s="325">
        <v>21</v>
      </c>
      <c r="C41" s="326">
        <v>16</v>
      </c>
      <c r="D41" s="326">
        <v>16</v>
      </c>
      <c r="E41" s="326">
        <v>16</v>
      </c>
      <c r="F41" s="327">
        <v>16</v>
      </c>
      <c r="G41" s="132">
        <f t="shared" ref="G41" si="43">B41*8</f>
        <v>168</v>
      </c>
      <c r="H41" s="133">
        <f t="shared" si="37"/>
        <v>128</v>
      </c>
      <c r="I41" s="133">
        <f t="shared" si="37"/>
        <v>128</v>
      </c>
      <c r="J41" s="133">
        <f t="shared" si="37"/>
        <v>128</v>
      </c>
      <c r="K41" s="164">
        <f t="shared" si="37"/>
        <v>128</v>
      </c>
      <c r="L41" s="715">
        <f>'2026 budžeta aprēķins'!P43</f>
        <v>5.72</v>
      </c>
      <c r="M41" s="481">
        <f>$E$15</f>
        <v>3</v>
      </c>
      <c r="N41" s="280">
        <f t="shared" si="38"/>
        <v>1</v>
      </c>
      <c r="O41" s="104">
        <f>$E$9</f>
        <v>269</v>
      </c>
      <c r="P41" s="105">
        <f>$E$10</f>
        <v>61</v>
      </c>
      <c r="Q41" s="105">
        <f>$E$11</f>
        <v>270</v>
      </c>
      <c r="R41" s="105">
        <f>$E$12</f>
        <v>43</v>
      </c>
      <c r="S41" s="106">
        <f>$E$13</f>
        <v>2</v>
      </c>
      <c r="T41" s="112">
        <f>$E$18</f>
        <v>29</v>
      </c>
      <c r="U41" s="113">
        <f>$E$19</f>
        <v>14</v>
      </c>
      <c r="V41" s="113">
        <f>$E$20</f>
        <v>39</v>
      </c>
      <c r="W41" s="113">
        <f>$E$21</f>
        <v>3</v>
      </c>
      <c r="X41" s="167">
        <f>$E$22</f>
        <v>2</v>
      </c>
      <c r="Y41" s="282">
        <f t="shared" si="39"/>
        <v>736</v>
      </c>
      <c r="Z41" s="409">
        <f>G41*L41*M41</f>
        <v>2882.88</v>
      </c>
      <c r="AA41" s="283">
        <f>G41*L41*N41</f>
        <v>960.96</v>
      </c>
      <c r="AB41" s="286">
        <f>G41*L41*O41</f>
        <v>258498.24</v>
      </c>
      <c r="AC41" s="285">
        <f>H41*L41*P41</f>
        <v>44661.760000000002</v>
      </c>
      <c r="AD41" s="285">
        <f>I41*L41*Q41</f>
        <v>197683.20000000001</v>
      </c>
      <c r="AE41" s="285">
        <f>J41*L41*R41</f>
        <v>31482.880000000001</v>
      </c>
      <c r="AF41" s="418">
        <f>K41*L41*S41</f>
        <v>1464.32</v>
      </c>
      <c r="AG41" s="423">
        <f t="shared" si="40"/>
        <v>533790.4</v>
      </c>
      <c r="AH41" s="284">
        <f>G41*L41*T41</f>
        <v>27867.84</v>
      </c>
      <c r="AI41" s="285">
        <f>H41*L41*U41</f>
        <v>10250.24</v>
      </c>
      <c r="AJ41" s="285">
        <f>I41*L41*V41</f>
        <v>28554.240000000002</v>
      </c>
      <c r="AK41" s="285">
        <f>J41*L41*W41</f>
        <v>2196.48</v>
      </c>
      <c r="AL41" s="418">
        <f>K41*L41*X41</f>
        <v>1464.32</v>
      </c>
      <c r="AM41" s="531">
        <f t="shared" si="41"/>
        <v>70333.119999999995</v>
      </c>
      <c r="AN41" s="670">
        <f t="shared" si="42"/>
        <v>607967.36</v>
      </c>
    </row>
    <row r="42" spans="1:44" x14ac:dyDescent="0.25">
      <c r="A42" s="328" t="s">
        <v>11</v>
      </c>
      <c r="B42" s="92">
        <v>21</v>
      </c>
      <c r="C42" s="93">
        <v>21</v>
      </c>
      <c r="D42" s="93">
        <v>21</v>
      </c>
      <c r="E42" s="93">
        <v>21</v>
      </c>
      <c r="F42" s="94">
        <v>21</v>
      </c>
      <c r="G42" s="9">
        <f>(B42*8)-1</f>
        <v>167</v>
      </c>
      <c r="H42" s="10">
        <f>(C42*8)-1</f>
        <v>167</v>
      </c>
      <c r="I42" s="10">
        <f>(D42*8)-1</f>
        <v>167</v>
      </c>
      <c r="J42" s="10">
        <f>(E42*8)-1</f>
        <v>167</v>
      </c>
      <c r="K42" s="15">
        <f>(F42*8)-1</f>
        <v>167</v>
      </c>
      <c r="L42" s="713">
        <f>'2026 budžeta aprēķins'!P44</f>
        <v>5.74</v>
      </c>
      <c r="M42" s="476">
        <f>$E$15</f>
        <v>3</v>
      </c>
      <c r="N42" s="257">
        <f t="shared" si="38"/>
        <v>1</v>
      </c>
      <c r="O42" s="102">
        <f>$E$9</f>
        <v>269</v>
      </c>
      <c r="P42" s="17">
        <f>$E$10</f>
        <v>61</v>
      </c>
      <c r="Q42" s="17">
        <f>$E$11</f>
        <v>270</v>
      </c>
      <c r="R42" s="17">
        <f>$E$12</f>
        <v>43</v>
      </c>
      <c r="S42" s="107">
        <f>$E$13</f>
        <v>2</v>
      </c>
      <c r="T42" s="114">
        <f>$E$18</f>
        <v>29</v>
      </c>
      <c r="U42" s="101">
        <f>$E$19</f>
        <v>14</v>
      </c>
      <c r="V42" s="101">
        <f>$E$20</f>
        <v>39</v>
      </c>
      <c r="W42" s="101">
        <f>$E$21</f>
        <v>3</v>
      </c>
      <c r="X42" s="168">
        <f>$E$22</f>
        <v>2</v>
      </c>
      <c r="Y42" s="249">
        <f t="shared" si="39"/>
        <v>736</v>
      </c>
      <c r="Z42" s="410">
        <f>G42*L42*M42</f>
        <v>2875.74</v>
      </c>
      <c r="AA42" s="258">
        <f>G42*L42*N42</f>
        <v>958.58</v>
      </c>
      <c r="AB42" s="261">
        <f>G42*L42*O42</f>
        <v>257858.02</v>
      </c>
      <c r="AC42" s="260">
        <f>H42*L42*P42</f>
        <v>58473.38</v>
      </c>
      <c r="AD42" s="260">
        <f>I42*L42*Q42</f>
        <v>258816.6</v>
      </c>
      <c r="AE42" s="260">
        <f>J42*L42*R42</f>
        <v>41218.94</v>
      </c>
      <c r="AF42" s="419">
        <f>K42*L42*S42</f>
        <v>1917.16</v>
      </c>
      <c r="AG42" s="424">
        <f t="shared" si="40"/>
        <v>618284.1</v>
      </c>
      <c r="AH42" s="259">
        <f>G42*L42*T42</f>
        <v>27798.82</v>
      </c>
      <c r="AI42" s="260">
        <f>H42*L42*U42</f>
        <v>13420.12</v>
      </c>
      <c r="AJ42" s="260">
        <f>I42*L42*V42</f>
        <v>37384.620000000003</v>
      </c>
      <c r="AK42" s="260">
        <f>J42*L42*W42</f>
        <v>2875.74</v>
      </c>
      <c r="AL42" s="419">
        <f>K42*L42*X42</f>
        <v>1917.16</v>
      </c>
      <c r="AM42" s="532">
        <f t="shared" si="41"/>
        <v>83396.460000000006</v>
      </c>
      <c r="AN42" s="668">
        <f t="shared" si="42"/>
        <v>705514.88</v>
      </c>
    </row>
    <row r="43" spans="1:44" ht="14.4" thickBot="1" x14ac:dyDescent="0.3">
      <c r="A43" s="329" t="s">
        <v>12</v>
      </c>
      <c r="B43" s="330">
        <v>21</v>
      </c>
      <c r="C43" s="331">
        <v>13</v>
      </c>
      <c r="D43" s="331">
        <v>13</v>
      </c>
      <c r="E43" s="331">
        <v>13</v>
      </c>
      <c r="F43" s="332">
        <v>13</v>
      </c>
      <c r="G43" s="135">
        <f>(B43*8)-2</f>
        <v>166</v>
      </c>
      <c r="H43" s="136">
        <f t="shared" si="37"/>
        <v>104</v>
      </c>
      <c r="I43" s="136">
        <f t="shared" si="37"/>
        <v>104</v>
      </c>
      <c r="J43" s="136">
        <f t="shared" si="37"/>
        <v>104</v>
      </c>
      <c r="K43" s="165">
        <f t="shared" si="37"/>
        <v>104</v>
      </c>
      <c r="L43" s="714">
        <f>'2026 budžeta aprēķins'!P45</f>
        <v>5.72</v>
      </c>
      <c r="M43" s="477">
        <f>$E$15</f>
        <v>3</v>
      </c>
      <c r="N43" s="267">
        <f t="shared" si="38"/>
        <v>1</v>
      </c>
      <c r="O43" s="103">
        <f>$E$9</f>
        <v>269</v>
      </c>
      <c r="P43" s="108">
        <f>$E$10</f>
        <v>61</v>
      </c>
      <c r="Q43" s="108">
        <f>$E$11</f>
        <v>270</v>
      </c>
      <c r="R43" s="108">
        <f>$E$12</f>
        <v>43</v>
      </c>
      <c r="S43" s="109">
        <f>$E$13</f>
        <v>2</v>
      </c>
      <c r="T43" s="115">
        <f>$E$18</f>
        <v>29</v>
      </c>
      <c r="U43" s="116">
        <f>$E$19</f>
        <v>14</v>
      </c>
      <c r="V43" s="116">
        <f>$E$20</f>
        <v>39</v>
      </c>
      <c r="W43" s="116">
        <f>$E$21</f>
        <v>3</v>
      </c>
      <c r="X43" s="169">
        <f>$E$22</f>
        <v>2</v>
      </c>
      <c r="Y43" s="269">
        <f t="shared" si="39"/>
        <v>736</v>
      </c>
      <c r="Z43" s="411">
        <f>G43*L43*M43</f>
        <v>2848.56</v>
      </c>
      <c r="AA43" s="270">
        <f>G43*L43*N43</f>
        <v>949.52</v>
      </c>
      <c r="AB43" s="273">
        <f>G43*L43*O43</f>
        <v>255420.88</v>
      </c>
      <c r="AC43" s="272">
        <f>H43*L43*P43</f>
        <v>36287.68</v>
      </c>
      <c r="AD43" s="272">
        <f>I43*L43*Q43</f>
        <v>160617.60000000001</v>
      </c>
      <c r="AE43" s="272">
        <f>J43*L43*R43</f>
        <v>25579.84</v>
      </c>
      <c r="AF43" s="421">
        <f>K43*L43*S43</f>
        <v>1189.76</v>
      </c>
      <c r="AG43" s="426">
        <f t="shared" si="40"/>
        <v>479095.76</v>
      </c>
      <c r="AH43" s="271">
        <f>G43*L43*T43</f>
        <v>27536.080000000002</v>
      </c>
      <c r="AI43" s="272">
        <f>H43*L43*U43</f>
        <v>8328.32</v>
      </c>
      <c r="AJ43" s="272">
        <f>I43*L43*V43</f>
        <v>23200.32</v>
      </c>
      <c r="AK43" s="272">
        <f>J43*L43*W43</f>
        <v>1784.64</v>
      </c>
      <c r="AL43" s="421">
        <f>K43*L43*X43</f>
        <v>1189.76</v>
      </c>
      <c r="AM43" s="533">
        <f t="shared" si="41"/>
        <v>62039.12</v>
      </c>
      <c r="AN43" s="671">
        <f t="shared" si="42"/>
        <v>544932.96</v>
      </c>
    </row>
    <row r="44" spans="1:44" ht="14.4" thickBot="1" x14ac:dyDescent="0.3">
      <c r="B44" s="304">
        <f>SUM(B40:B43)</f>
        <v>85</v>
      </c>
      <c r="C44" s="305">
        <f t="shared" ref="C44:K44" si="44">SUM(C40:C43)</f>
        <v>72</v>
      </c>
      <c r="D44" s="305">
        <f t="shared" si="44"/>
        <v>72</v>
      </c>
      <c r="E44" s="305">
        <f t="shared" si="44"/>
        <v>72</v>
      </c>
      <c r="F44" s="306">
        <f t="shared" si="44"/>
        <v>72</v>
      </c>
      <c r="G44" s="85">
        <f t="shared" si="44"/>
        <v>677</v>
      </c>
      <c r="H44" s="86">
        <f t="shared" si="44"/>
        <v>575</v>
      </c>
      <c r="I44" s="86">
        <f t="shared" si="44"/>
        <v>575</v>
      </c>
      <c r="J44" s="86">
        <f t="shared" si="44"/>
        <v>575</v>
      </c>
      <c r="K44" s="95">
        <f t="shared" si="44"/>
        <v>575</v>
      </c>
      <c r="L44" s="36"/>
      <c r="M44" s="16"/>
      <c r="N44" s="16"/>
      <c r="O44" s="16"/>
      <c r="P44" s="16"/>
      <c r="Q44" s="16"/>
      <c r="R44" s="16"/>
      <c r="S44" s="29"/>
      <c r="T44" s="29"/>
      <c r="U44" s="29"/>
      <c r="V44" s="29"/>
      <c r="W44" s="29"/>
      <c r="X44" s="29"/>
      <c r="Y44" s="29"/>
      <c r="Z44" s="170">
        <f>SUM(Z40:Z43)</f>
        <v>11627.34</v>
      </c>
      <c r="AA44" s="122">
        <f>SUM(AA40:AA43)</f>
        <v>3875.78</v>
      </c>
      <c r="AB44" s="121">
        <f t="shared" ref="AB44:AM44" si="45">SUM(AB40:AB43)</f>
        <v>1042584.82</v>
      </c>
      <c r="AC44" s="119">
        <f t="shared" si="45"/>
        <v>200832.74</v>
      </c>
      <c r="AD44" s="119">
        <f t="shared" si="45"/>
        <v>888931.8</v>
      </c>
      <c r="AE44" s="119">
        <f t="shared" si="45"/>
        <v>141570.62</v>
      </c>
      <c r="AF44" s="530">
        <f t="shared" si="45"/>
        <v>6584.68</v>
      </c>
      <c r="AG44" s="175">
        <f t="shared" si="45"/>
        <v>2280504.66</v>
      </c>
      <c r="AH44" s="172">
        <f t="shared" si="45"/>
        <v>112397.62</v>
      </c>
      <c r="AI44" s="173">
        <f t="shared" si="45"/>
        <v>46092.76</v>
      </c>
      <c r="AJ44" s="173">
        <f t="shared" si="45"/>
        <v>128401.26</v>
      </c>
      <c r="AK44" s="173">
        <f t="shared" si="45"/>
        <v>9877.02</v>
      </c>
      <c r="AL44" s="174">
        <f t="shared" si="45"/>
        <v>6584.68</v>
      </c>
      <c r="AM44" s="520">
        <f t="shared" si="45"/>
        <v>303353.34000000003</v>
      </c>
      <c r="AN44" s="122">
        <f>SUM(AN40:AN43)</f>
        <v>2599361.12</v>
      </c>
    </row>
    <row r="45" spans="1:44" ht="14.4" thickBot="1" x14ac:dyDescent="0.3">
      <c r="B45" s="96"/>
      <c r="C45" s="96"/>
      <c r="D45" s="96"/>
      <c r="E45" s="96"/>
      <c r="F45" s="96"/>
      <c r="G45" s="22"/>
      <c r="L45" s="36"/>
      <c r="M45" s="16"/>
      <c r="N45" s="16"/>
      <c r="O45" s="16"/>
      <c r="P45" s="16"/>
      <c r="Q45" s="16"/>
      <c r="R45" s="16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3"/>
    </row>
    <row r="46" spans="1:44" ht="14.4" thickBot="1" x14ac:dyDescent="0.3">
      <c r="A46" s="28" t="s">
        <v>3</v>
      </c>
      <c r="B46" s="97">
        <f t="shared" ref="B46:K46" si="46">B38+B44</f>
        <v>252</v>
      </c>
      <c r="C46" s="86">
        <f t="shared" si="46"/>
        <v>165</v>
      </c>
      <c r="D46" s="86">
        <f t="shared" si="46"/>
        <v>170</v>
      </c>
      <c r="E46" s="86">
        <f t="shared" si="46"/>
        <v>179</v>
      </c>
      <c r="F46" s="87">
        <f t="shared" si="46"/>
        <v>184</v>
      </c>
      <c r="G46" s="98">
        <f t="shared" si="46"/>
        <v>2009</v>
      </c>
      <c r="H46" s="99">
        <f t="shared" si="46"/>
        <v>1316</v>
      </c>
      <c r="I46" s="99">
        <f t="shared" si="46"/>
        <v>1356</v>
      </c>
      <c r="J46" s="99">
        <f t="shared" si="46"/>
        <v>1428</v>
      </c>
      <c r="K46" s="100">
        <f t="shared" si="46"/>
        <v>1468</v>
      </c>
      <c r="L46" s="36"/>
      <c r="M46" s="16"/>
      <c r="N46" s="16"/>
      <c r="O46" s="16"/>
      <c r="P46" s="16"/>
      <c r="Q46" s="16"/>
      <c r="R46" s="16"/>
      <c r="S46" s="29"/>
      <c r="T46" s="29"/>
      <c r="U46" s="29"/>
      <c r="V46" s="29"/>
      <c r="W46" s="29"/>
      <c r="X46" s="29"/>
      <c r="Y46" s="29"/>
      <c r="Z46" s="123">
        <f>Z38+Z44</f>
        <v>34653.360000000001</v>
      </c>
      <c r="AA46" s="123">
        <f>AA38+AA44</f>
        <v>11551.12</v>
      </c>
      <c r="AB46" s="119">
        <f t="shared" ref="AB46:AM46" si="47">AB38+AB44</f>
        <v>3107251.28</v>
      </c>
      <c r="AC46" s="119">
        <f t="shared" si="47"/>
        <v>461845.64</v>
      </c>
      <c r="AD46" s="119">
        <f t="shared" si="47"/>
        <v>2109358.7999999998</v>
      </c>
      <c r="AE46" s="119">
        <f t="shared" si="47"/>
        <v>353644.04</v>
      </c>
      <c r="AF46" s="120">
        <f t="shared" si="47"/>
        <v>16906.16</v>
      </c>
      <c r="AG46" s="122">
        <f t="shared" si="47"/>
        <v>6049005.9199999999</v>
      </c>
      <c r="AH46" s="121">
        <f t="shared" si="47"/>
        <v>334982.48</v>
      </c>
      <c r="AI46" s="119">
        <f t="shared" si="47"/>
        <v>105997.36</v>
      </c>
      <c r="AJ46" s="119">
        <f t="shared" si="47"/>
        <v>304685.15999999997</v>
      </c>
      <c r="AK46" s="119">
        <f t="shared" si="47"/>
        <v>24672.84</v>
      </c>
      <c r="AL46" s="119">
        <f t="shared" si="47"/>
        <v>16906.16</v>
      </c>
      <c r="AM46" s="122">
        <f t="shared" si="47"/>
        <v>787244</v>
      </c>
      <c r="AN46" s="672">
        <f>AN38+AN44</f>
        <v>6882454.4000000004</v>
      </c>
    </row>
    <row r="47" spans="1:44" x14ac:dyDescent="0.25">
      <c r="AR47" s="36"/>
    </row>
    <row r="48" spans="1:44" x14ac:dyDescent="0.25">
      <c r="Z48" s="644"/>
      <c r="AA48" s="644"/>
      <c r="AB48" s="644"/>
      <c r="AC48" s="644"/>
      <c r="AD48" s="644"/>
      <c r="AE48" s="644"/>
      <c r="AF48" s="644"/>
      <c r="AG48" s="644"/>
      <c r="AH48" s="644"/>
    </row>
    <row r="49" spans="12:45" ht="14.4" thickBot="1" x14ac:dyDescent="0.3">
      <c r="Z49" s="644"/>
      <c r="AA49" s="644"/>
      <c r="AB49" s="644"/>
      <c r="AC49" s="644"/>
      <c r="AD49" s="644"/>
      <c r="AE49" s="644"/>
      <c r="AF49" s="644"/>
      <c r="AG49" s="644"/>
    </row>
    <row r="50" spans="12:45" ht="85.5" customHeight="1" x14ac:dyDescent="0.3">
      <c r="L50" s="874"/>
      <c r="M50" s="874"/>
      <c r="N50" s="874"/>
      <c r="O50" s="874"/>
      <c r="P50" s="874"/>
      <c r="Q50" s="874"/>
      <c r="R50" s="874"/>
      <c r="S50" s="874"/>
      <c r="Z50" s="644"/>
      <c r="AA50" s="644"/>
      <c r="AB50" s="644"/>
      <c r="AC50" s="644"/>
      <c r="AD50" s="18"/>
      <c r="AH50" s="26"/>
      <c r="AI50" s="787" t="s">
        <v>170</v>
      </c>
      <c r="AJ50" s="789" t="s">
        <v>171</v>
      </c>
      <c r="AK50" s="791" t="s">
        <v>172</v>
      </c>
      <c r="AL50" s="190" t="s">
        <v>177</v>
      </c>
      <c r="AM50" s="789" t="s">
        <v>153</v>
      </c>
      <c r="AN50" s="812" t="s">
        <v>173</v>
      </c>
      <c r="AO50" s="53"/>
      <c r="AP50" s="18"/>
      <c r="AQ50" s="18"/>
      <c r="AS50" s="508"/>
    </row>
    <row r="51" spans="12:45" ht="15" customHeight="1" x14ac:dyDescent="0.3">
      <c r="L51" s="634"/>
      <c r="M51" s="634"/>
      <c r="N51" s="634"/>
      <c r="O51" s="634"/>
      <c r="P51" s="634"/>
      <c r="Q51" s="634"/>
      <c r="R51" s="634"/>
      <c r="S51" s="634"/>
      <c r="Z51" s="644"/>
      <c r="AA51" s="644"/>
      <c r="AB51" s="644"/>
      <c r="AC51" s="644"/>
      <c r="AD51" s="18"/>
      <c r="AH51" s="26"/>
      <c r="AI51" s="788"/>
      <c r="AJ51" s="790"/>
      <c r="AK51" s="792"/>
      <c r="AL51" s="608">
        <v>0.85</v>
      </c>
      <c r="AM51" s="790"/>
      <c r="AN51" s="813"/>
      <c r="AO51" s="53"/>
      <c r="AP51" s="18"/>
      <c r="AQ51" s="18"/>
      <c r="AS51" s="508"/>
    </row>
    <row r="52" spans="12:45" ht="16.2" thickBot="1" x14ac:dyDescent="0.35">
      <c r="Z52" s="644"/>
      <c r="AA52" s="644"/>
      <c r="AB52" s="644"/>
      <c r="AC52" s="644"/>
      <c r="AD52" s="18"/>
      <c r="AH52" s="26"/>
      <c r="AI52" s="676">
        <v>1</v>
      </c>
      <c r="AJ52" s="20">
        <v>2</v>
      </c>
      <c r="AK52" s="20" t="s">
        <v>140</v>
      </c>
      <c r="AL52" s="72">
        <v>4</v>
      </c>
      <c r="AM52" s="20" t="s">
        <v>150</v>
      </c>
      <c r="AN52" s="677" t="s">
        <v>151</v>
      </c>
      <c r="AO52" s="186"/>
      <c r="AP52" s="18"/>
      <c r="AQ52" s="18"/>
      <c r="AS52" s="508"/>
    </row>
    <row r="53" spans="12:45" ht="16.2" thickBot="1" x14ac:dyDescent="0.35">
      <c r="Z53" s="644"/>
      <c r="AA53" s="644"/>
      <c r="AB53" s="644"/>
      <c r="AC53" s="644"/>
      <c r="AD53" s="18"/>
      <c r="AE53" s="884" t="s">
        <v>141</v>
      </c>
      <c r="AF53" s="885"/>
      <c r="AG53" s="885"/>
      <c r="AH53" s="885"/>
      <c r="AI53" s="686">
        <v>5068087</v>
      </c>
      <c r="AJ53" s="718">
        <f>AN46</f>
        <v>6882454</v>
      </c>
      <c r="AK53" s="687">
        <f>AI53-AJ53</f>
        <v>-1814367</v>
      </c>
      <c r="AL53" s="736">
        <f>(100%-AL51)*AJ53</f>
        <v>1032368</v>
      </c>
      <c r="AM53" s="689">
        <f>AJ53-AL53</f>
        <v>5850086</v>
      </c>
      <c r="AN53" s="690">
        <f>AI53-AM53</f>
        <v>-781999</v>
      </c>
      <c r="AO53" s="186"/>
      <c r="AP53" s="18"/>
      <c r="AQ53" s="18"/>
      <c r="AS53" s="508"/>
    </row>
    <row r="54" spans="12:45" ht="31.5" customHeight="1" x14ac:dyDescent="0.3">
      <c r="Z54" s="644"/>
      <c r="AA54" s="644"/>
      <c r="AB54" s="644"/>
      <c r="AC54" s="644"/>
      <c r="AD54" s="18"/>
      <c r="AE54" s="793" t="s">
        <v>138</v>
      </c>
      <c r="AF54" s="794"/>
      <c r="AG54" s="794"/>
      <c r="AH54" s="795"/>
      <c r="AI54" s="733"/>
      <c r="AJ54" s="732">
        <f>AN97</f>
        <v>6841017</v>
      </c>
      <c r="AK54" s="734"/>
      <c r="AL54" s="247"/>
      <c r="AM54" s="675"/>
      <c r="AN54" s="735"/>
      <c r="AO54" s="186"/>
      <c r="AP54" s="18"/>
      <c r="AQ54" s="18"/>
      <c r="AS54" s="508"/>
    </row>
    <row r="55" spans="12:45" ht="15.6" x14ac:dyDescent="0.3">
      <c r="Z55" s="644"/>
      <c r="AA55" s="644"/>
      <c r="AB55" s="644"/>
      <c r="AC55" s="644"/>
      <c r="AD55" s="18"/>
      <c r="AE55" s="796" t="s">
        <v>152</v>
      </c>
      <c r="AF55" s="797"/>
      <c r="AG55" s="797"/>
      <c r="AH55" s="798"/>
      <c r="AI55" s="356"/>
      <c r="AJ55" s="247"/>
      <c r="AK55" s="609">
        <f>-(AJ54-AI53)</f>
        <v>-1772930</v>
      </c>
      <c r="AL55" s="124"/>
      <c r="AM55" s="607"/>
      <c r="AN55" s="712">
        <f>AL53+AK55+AK56</f>
        <v>-781999</v>
      </c>
      <c r="AO55" s="186"/>
      <c r="AP55" s="18"/>
      <c r="AQ55" s="18"/>
      <c r="AS55" s="508"/>
    </row>
    <row r="56" spans="12:45" ht="16.2" customHeight="1" thickBot="1" x14ac:dyDescent="0.35">
      <c r="Z56" s="644"/>
      <c r="AA56" s="644"/>
      <c r="AB56" s="644"/>
      <c r="AC56" s="644"/>
      <c r="AD56" s="18"/>
      <c r="AE56" s="799" t="s">
        <v>175</v>
      </c>
      <c r="AF56" s="800"/>
      <c r="AG56" s="800"/>
      <c r="AH56" s="801"/>
      <c r="AI56" s="356"/>
      <c r="AJ56" s="124"/>
      <c r="AK56" s="609">
        <f>-(AJ53-AJ54)</f>
        <v>-41437</v>
      </c>
      <c r="AL56" s="124"/>
      <c r="AM56" s="607"/>
      <c r="AN56" s="630">
        <v>0</v>
      </c>
      <c r="AO56" s="186"/>
      <c r="AP56" s="18"/>
      <c r="AQ56" s="18"/>
      <c r="AS56" s="508"/>
    </row>
    <row r="57" spans="12:45" ht="15.6" x14ac:dyDescent="0.3">
      <c r="Z57" s="644"/>
      <c r="AA57" s="644"/>
      <c r="AB57" s="644"/>
      <c r="AC57" s="644"/>
      <c r="AD57" s="18"/>
      <c r="AH57" s="18"/>
      <c r="AI57" s="18"/>
      <c r="AJ57" s="18"/>
      <c r="AK57" s="18"/>
      <c r="AM57" s="18"/>
      <c r="AN57" s="18"/>
      <c r="AO57" s="34"/>
      <c r="AP57" s="18"/>
      <c r="AQ57" s="18"/>
      <c r="AS57" s="508"/>
    </row>
    <row r="58" spans="12:45" ht="85.5" customHeight="1" x14ac:dyDescent="0.3">
      <c r="Z58" s="644"/>
      <c r="AA58" s="644"/>
      <c r="AB58" s="644"/>
      <c r="AC58" s="644"/>
      <c r="AD58" s="18"/>
      <c r="AE58" s="643"/>
      <c r="AF58" s="643"/>
      <c r="AG58" s="643"/>
      <c r="AH58" s="44" t="s">
        <v>55</v>
      </c>
      <c r="AI58" s="650" t="str">
        <f>AI50</f>
        <v>Maksimāli pieļaujamais valsts pamatbudžeta izdevumu apjoms</v>
      </c>
      <c r="AJ58" s="650" t="str">
        <f>AM50</f>
        <v>Finansējuma aprēķins ņemot vērā potenciālo ietaupījumu</v>
      </c>
      <c r="AK58" s="650" t="str">
        <f>AN50</f>
        <v>Plānotais Iztrūkums (-) / Ekonomija (+)</v>
      </c>
      <c r="AM58" s="18"/>
      <c r="AN58" s="18"/>
      <c r="AO58" s="36"/>
      <c r="AP58" s="18"/>
      <c r="AQ58" s="18"/>
      <c r="AS58" s="508"/>
    </row>
    <row r="59" spans="12:45" ht="15.6" x14ac:dyDescent="0.3">
      <c r="Z59" s="644"/>
      <c r="AA59" s="644"/>
      <c r="AB59" s="644"/>
      <c r="AC59" s="644"/>
      <c r="AD59" s="18"/>
      <c r="AE59" s="643"/>
      <c r="AF59" s="643"/>
      <c r="AG59" s="643"/>
      <c r="AH59" s="39">
        <v>1000</v>
      </c>
      <c r="AI59" s="535">
        <v>18379</v>
      </c>
      <c r="AJ59" s="48">
        <f>Z46*AL51</f>
        <v>29455</v>
      </c>
      <c r="AK59" s="48">
        <f>AI59-AJ59</f>
        <v>-11076</v>
      </c>
      <c r="AM59" s="34"/>
      <c r="AN59" s="34"/>
      <c r="AO59" s="34"/>
      <c r="AP59" s="18"/>
      <c r="AQ59" s="18"/>
      <c r="AS59" s="509"/>
    </row>
    <row r="60" spans="12:45" ht="15.6" x14ac:dyDescent="0.3">
      <c r="Z60" s="644"/>
      <c r="AA60" s="644"/>
      <c r="AB60" s="644"/>
      <c r="AC60" s="644"/>
      <c r="AD60" s="18"/>
      <c r="AE60" s="643"/>
      <c r="AF60" s="643"/>
      <c r="AG60" s="643"/>
      <c r="AH60" s="39">
        <v>3000</v>
      </c>
      <c r="AI60" s="40">
        <v>596061</v>
      </c>
      <c r="AJ60" s="51">
        <f>AM46*AL51</f>
        <v>669157</v>
      </c>
      <c r="AK60" s="51">
        <f>AI60-AJ60</f>
        <v>-73096</v>
      </c>
      <c r="AM60" s="34"/>
      <c r="AN60" s="34"/>
      <c r="AO60" s="34"/>
      <c r="AP60" s="18"/>
      <c r="AQ60" s="18"/>
      <c r="AS60" s="509"/>
    </row>
    <row r="61" spans="12:45" ht="15.6" x14ac:dyDescent="0.3">
      <c r="Z61" s="644"/>
      <c r="AA61" s="644"/>
      <c r="AB61" s="644"/>
      <c r="AC61" s="644"/>
      <c r="AD61" s="18"/>
      <c r="AE61" s="643"/>
      <c r="AF61" s="643"/>
      <c r="AG61" s="643"/>
      <c r="AH61" s="44">
        <v>7460</v>
      </c>
      <c r="AI61" s="40">
        <v>4453647</v>
      </c>
      <c r="AJ61" s="51">
        <f>AG46*AL51+1</f>
        <v>5141656</v>
      </c>
      <c r="AK61" s="51">
        <f>AI61-AJ61</f>
        <v>-688009</v>
      </c>
      <c r="AM61" s="34"/>
      <c r="AN61" s="34"/>
      <c r="AO61" s="34"/>
      <c r="AP61" s="18"/>
      <c r="AQ61" s="18"/>
      <c r="AS61" s="509"/>
    </row>
    <row r="62" spans="12:45" ht="15.6" x14ac:dyDescent="0.3">
      <c r="Z62" s="644"/>
      <c r="AA62" s="644"/>
      <c r="AB62" s="644"/>
      <c r="AC62" s="644"/>
      <c r="AD62" s="18"/>
      <c r="AE62" s="643"/>
      <c r="AF62" s="643"/>
      <c r="AG62" s="643"/>
      <c r="AH62" s="44">
        <v>7471</v>
      </c>
      <c r="AI62" s="40">
        <v>0</v>
      </c>
      <c r="AJ62" s="51">
        <f>AA46*AL51</f>
        <v>9818</v>
      </c>
      <c r="AK62" s="51">
        <f>AI62-AJ62</f>
        <v>-9818</v>
      </c>
      <c r="AM62" s="34"/>
      <c r="AN62" s="34"/>
      <c r="AO62" s="34"/>
      <c r="AP62" s="18"/>
      <c r="AQ62" s="18"/>
      <c r="AS62" s="509"/>
    </row>
    <row r="63" spans="12:45" ht="15.6" x14ac:dyDescent="0.3">
      <c r="Z63" s="644"/>
      <c r="AA63" s="644"/>
      <c r="AB63" s="644"/>
      <c r="AC63" s="644"/>
      <c r="AD63" s="18"/>
      <c r="AE63" s="643"/>
      <c r="AF63" s="643"/>
      <c r="AG63" s="643"/>
      <c r="AH63" s="28"/>
      <c r="AI63" s="45">
        <f>SUM(AI59:AI62)</f>
        <v>5068087</v>
      </c>
      <c r="AJ63" s="335">
        <f>SUM(AJ59:AJ62)</f>
        <v>5850086</v>
      </c>
      <c r="AK63" s="335">
        <f>SUM(AK59:AK62)</f>
        <v>-781999</v>
      </c>
      <c r="AM63" s="523"/>
      <c r="AN63" s="523"/>
      <c r="AO63" s="523"/>
      <c r="AP63" s="18"/>
      <c r="AQ63" s="18"/>
      <c r="AS63" s="509"/>
    </row>
    <row r="64" spans="12:45" ht="15.6" x14ac:dyDescent="0.3">
      <c r="Z64" s="644"/>
      <c r="AA64" s="644"/>
      <c r="AB64" s="644"/>
      <c r="AC64" s="644"/>
      <c r="AD64" s="18"/>
      <c r="AE64" s="644"/>
      <c r="AF64" s="643"/>
      <c r="AG64" s="643"/>
      <c r="AH64" s="643"/>
      <c r="AI64" s="18"/>
      <c r="AJ64" s="18"/>
      <c r="AK64" s="18"/>
      <c r="AL64" s="18"/>
      <c r="AM64" s="18"/>
      <c r="AN64" s="18"/>
      <c r="AO64" s="18"/>
      <c r="AP64" s="18"/>
      <c r="AQ64" s="18"/>
      <c r="AS64" s="508"/>
    </row>
    <row r="65" spans="1:45" ht="15.6" x14ac:dyDescent="0.3">
      <c r="Z65" s="644"/>
      <c r="AA65" s="644"/>
      <c r="AB65" s="644"/>
      <c r="AC65" s="644"/>
      <c r="AD65" s="18"/>
      <c r="AE65" s="644"/>
      <c r="AF65" s="643"/>
      <c r="AG65" s="643"/>
      <c r="AH65" s="643"/>
      <c r="AI65" s="18"/>
      <c r="AJ65" s="18"/>
      <c r="AK65" s="18"/>
      <c r="AL65" s="18"/>
      <c r="AM65" s="18"/>
      <c r="AN65" s="18"/>
      <c r="AO65" s="18"/>
      <c r="AP65" s="18"/>
      <c r="AQ65" s="18"/>
      <c r="AS65" s="508"/>
    </row>
    <row r="66" spans="1:45" ht="27.6" x14ac:dyDescent="0.3">
      <c r="Z66" s="644"/>
      <c r="AA66" s="644"/>
      <c r="AB66" s="644"/>
      <c r="AC66" s="644"/>
      <c r="AD66" s="18"/>
      <c r="AE66" s="644"/>
      <c r="AF66" s="643"/>
      <c r="AG66" s="643"/>
      <c r="AH66" s="650" t="s">
        <v>55</v>
      </c>
      <c r="AI66" s="650" t="s">
        <v>39</v>
      </c>
      <c r="AJ66" s="650" t="s">
        <v>40</v>
      </c>
      <c r="AK66" s="650" t="s">
        <v>41</v>
      </c>
      <c r="AL66" s="650" t="s">
        <v>42</v>
      </c>
      <c r="AM66" s="650" t="s">
        <v>3</v>
      </c>
      <c r="AO66" s="18"/>
      <c r="AP66" s="18"/>
      <c r="AQ66" s="18"/>
      <c r="AS66" s="508"/>
    </row>
    <row r="67" spans="1:45" ht="15.6" x14ac:dyDescent="0.3">
      <c r="Z67" s="644"/>
      <c r="AA67" s="644"/>
      <c r="AB67" s="644"/>
      <c r="AC67" s="644"/>
      <c r="AD67" s="18"/>
      <c r="AE67" s="644"/>
      <c r="AF67" s="643"/>
      <c r="AG67" s="643"/>
      <c r="AH67" s="39">
        <v>1000</v>
      </c>
      <c r="AI67" s="48">
        <f>SUM(Z30:Z32)*AL51</f>
        <v>7230</v>
      </c>
      <c r="AJ67" s="48">
        <f>SUM(Z33:Z35)*AL51</f>
        <v>7199</v>
      </c>
      <c r="AK67" s="48">
        <f>(SUM(Z36:Z37)+Z40)*AL51</f>
        <v>7710</v>
      </c>
      <c r="AL67" s="48">
        <f>SUM(Z41:Z43)*AL51</f>
        <v>7316</v>
      </c>
      <c r="AM67" s="49">
        <f>SUM(AI67:AL67)</f>
        <v>29455</v>
      </c>
      <c r="AO67" s="23"/>
      <c r="AP67" s="18"/>
      <c r="AQ67" s="18"/>
      <c r="AS67" s="508"/>
    </row>
    <row r="68" spans="1:45" ht="15.6" x14ac:dyDescent="0.3">
      <c r="Z68" s="644"/>
      <c r="AA68" s="644"/>
      <c r="AB68" s="644"/>
      <c r="AC68" s="644"/>
      <c r="AD68" s="18"/>
      <c r="AE68" s="644"/>
      <c r="AF68" s="643"/>
      <c r="AG68" s="643"/>
      <c r="AH68" s="39">
        <v>3000</v>
      </c>
      <c r="AI68" s="51">
        <f>SUM(AM30:AM32)*AL51</f>
        <v>195516</v>
      </c>
      <c r="AJ68" s="51">
        <f>SUM(AM33:AM35)*AL51</f>
        <v>166073</v>
      </c>
      <c r="AK68" s="51">
        <f>(SUM(AM36:AM37)+AM40)*AL51</f>
        <v>124165</v>
      </c>
      <c r="AL68" s="51">
        <f>SUM(AM41:AM43)*AL51</f>
        <v>183403</v>
      </c>
      <c r="AM68" s="52">
        <f t="shared" ref="AM68:AM70" si="48">SUM(AI68:AL68)</f>
        <v>669157</v>
      </c>
      <c r="AO68" s="23"/>
      <c r="AP68" s="18"/>
      <c r="AQ68" s="18"/>
      <c r="AS68" s="508"/>
    </row>
    <row r="69" spans="1:45" ht="15.6" x14ac:dyDescent="0.3">
      <c r="Z69" s="644"/>
      <c r="AA69" s="644"/>
      <c r="AB69" s="644"/>
      <c r="AC69" s="644"/>
      <c r="AD69" s="18"/>
      <c r="AE69" s="644"/>
      <c r="AF69" s="643"/>
      <c r="AG69" s="643"/>
      <c r="AH69" s="44">
        <v>7460</v>
      </c>
      <c r="AI69" s="51">
        <f>SUM(AG30:AG32)*AL51</f>
        <v>1468790</v>
      </c>
      <c r="AJ69" s="51">
        <f>SUM(AG33:AG35)*AL51</f>
        <v>1273259</v>
      </c>
      <c r="AK69" s="51">
        <f>(SUM(AG36:AG37)+AG40)*AL51</f>
        <v>1013112</v>
      </c>
      <c r="AL69" s="51">
        <f>SUM(AG41:AG43)*AL51</f>
        <v>1386495</v>
      </c>
      <c r="AM69" s="52">
        <f>SUM(AI69:AL69)</f>
        <v>5141656</v>
      </c>
      <c r="AO69" s="23"/>
      <c r="AP69" s="18"/>
      <c r="AQ69" s="18"/>
      <c r="AS69" s="508"/>
    </row>
    <row r="70" spans="1:45" ht="15.6" x14ac:dyDescent="0.3">
      <c r="Z70" s="644"/>
      <c r="AA70" s="644"/>
      <c r="AB70" s="644"/>
      <c r="AC70" s="644"/>
      <c r="AD70" s="18"/>
      <c r="AE70" s="644"/>
      <c r="AF70" s="643"/>
      <c r="AG70" s="643"/>
      <c r="AH70" s="44">
        <v>7471</v>
      </c>
      <c r="AI70" s="51">
        <f>SUM(AA30:AA32)*AL51</f>
        <v>2410</v>
      </c>
      <c r="AJ70" s="51">
        <f>SUM(AA33:AA35)*AL51</f>
        <v>2400</v>
      </c>
      <c r="AK70" s="51">
        <f>(SUM(AA36:AA37)+AA40)*AL51</f>
        <v>2570</v>
      </c>
      <c r="AL70" s="51">
        <f>SUM(AA41:AA43)*AL51-1</f>
        <v>2438</v>
      </c>
      <c r="AM70" s="52">
        <f t="shared" si="48"/>
        <v>9818</v>
      </c>
      <c r="AO70" s="23"/>
      <c r="AP70" s="18"/>
      <c r="AQ70" s="18"/>
      <c r="AS70" s="508"/>
    </row>
    <row r="71" spans="1:45" ht="15.6" x14ac:dyDescent="0.3">
      <c r="Z71" s="644"/>
      <c r="AA71" s="644"/>
      <c r="AB71" s="644"/>
      <c r="AC71" s="644"/>
      <c r="AD71" s="18"/>
      <c r="AE71" s="644"/>
      <c r="AF71" s="643"/>
      <c r="AG71" s="643"/>
      <c r="AH71" s="28"/>
      <c r="AI71" s="335">
        <f>SUM(AI67:AI70)</f>
        <v>1673946</v>
      </c>
      <c r="AJ71" s="335">
        <f>SUM(AJ67:AJ70)</f>
        <v>1448931</v>
      </c>
      <c r="AK71" s="335">
        <f>SUM(AK67:AK70)</f>
        <v>1147557</v>
      </c>
      <c r="AL71" s="335">
        <f>SUM(AL67:AL70)</f>
        <v>1579652</v>
      </c>
      <c r="AM71" s="45">
        <f>SUM(AM67:AM70)</f>
        <v>5850086</v>
      </c>
      <c r="AO71" s="18"/>
      <c r="AP71" s="18"/>
      <c r="AQ71" s="18"/>
      <c r="AS71" s="508"/>
    </row>
    <row r="72" spans="1:45" ht="15.6" x14ac:dyDescent="0.3">
      <c r="Z72" s="644"/>
      <c r="AA72" s="644"/>
      <c r="AB72" s="644"/>
      <c r="AC72" s="644"/>
      <c r="AD72" s="644"/>
      <c r="AE72" s="644"/>
      <c r="AF72" s="644"/>
      <c r="AG72" s="644"/>
      <c r="AH72" s="644"/>
      <c r="AI72" s="643"/>
      <c r="AJ72" s="643"/>
      <c r="AK72" s="643"/>
      <c r="AL72" s="508"/>
      <c r="AM72" s="510"/>
      <c r="AN72" s="510"/>
      <c r="AO72" s="510"/>
      <c r="AP72" s="510"/>
      <c r="AQ72" s="511"/>
      <c r="AR72" s="508"/>
      <c r="AS72" s="508"/>
    </row>
    <row r="73" spans="1:45" x14ac:dyDescent="0.25">
      <c r="Z73" s="644"/>
      <c r="AA73" s="644"/>
      <c r="AB73" s="644"/>
      <c r="AC73" s="644"/>
      <c r="AD73" s="644"/>
      <c r="AE73" s="644"/>
      <c r="AF73" s="644"/>
      <c r="AG73" s="644"/>
      <c r="AH73" s="644"/>
      <c r="AL73" s="18"/>
      <c r="AM73" s="336"/>
      <c r="AN73" s="336"/>
      <c r="AO73" s="336"/>
      <c r="AP73" s="336"/>
      <c r="AQ73" s="204"/>
    </row>
    <row r="74" spans="1:45" x14ac:dyDescent="0.25">
      <c r="A74" s="353"/>
      <c r="B74" s="353"/>
      <c r="C74" s="353"/>
      <c r="D74" s="353"/>
      <c r="E74" s="353"/>
      <c r="F74" s="353"/>
      <c r="G74" s="353"/>
      <c r="H74" s="353"/>
      <c r="I74" s="353"/>
      <c r="J74" s="353"/>
      <c r="K74" s="353"/>
      <c r="L74" s="353"/>
      <c r="M74" s="353"/>
      <c r="N74" s="353"/>
      <c r="O74" s="353"/>
      <c r="P74" s="353"/>
      <c r="Q74" s="353"/>
      <c r="R74" s="353"/>
      <c r="S74" s="353"/>
      <c r="T74" s="353"/>
      <c r="U74" s="353"/>
      <c r="V74" s="353"/>
      <c r="W74" s="353"/>
      <c r="X74" s="353"/>
      <c r="Y74" s="353"/>
      <c r="Z74" s="353"/>
      <c r="AA74" s="353"/>
      <c r="AB74" s="353"/>
      <c r="AC74" s="353"/>
      <c r="AD74" s="353"/>
      <c r="AE74" s="353"/>
      <c r="AF74" s="353"/>
      <c r="AG74" s="353"/>
      <c r="AH74" s="353"/>
      <c r="AI74" s="353"/>
      <c r="AJ74" s="353"/>
      <c r="AK74" s="353"/>
      <c r="AL74" s="353"/>
      <c r="AM74" s="353"/>
      <c r="AN74" s="353"/>
      <c r="AO74" s="353"/>
      <c r="AP74" s="353"/>
      <c r="AQ74" s="353"/>
      <c r="AR74" s="353"/>
    </row>
    <row r="75" spans="1:45" x14ac:dyDescent="0.25">
      <c r="AL75" s="18"/>
      <c r="AM75" s="336"/>
      <c r="AN75" s="336"/>
      <c r="AO75" s="336"/>
      <c r="AP75" s="336"/>
      <c r="AQ75" s="204"/>
    </row>
    <row r="76" spans="1:45" ht="16.8" x14ac:dyDescent="0.3">
      <c r="A76" s="691" t="s">
        <v>169</v>
      </c>
      <c r="B76" s="353"/>
      <c r="C76" s="353"/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  <c r="AG76" s="353"/>
      <c r="AH76" s="353"/>
      <c r="AI76" s="353"/>
      <c r="AJ76" s="353"/>
      <c r="AK76" s="353"/>
      <c r="AL76" s="353"/>
      <c r="AM76" s="353"/>
      <c r="AN76" s="353"/>
      <c r="AO76" s="353"/>
      <c r="AP76" s="353"/>
      <c r="AQ76" s="353"/>
      <c r="AR76" s="353"/>
      <c r="AS76" s="353"/>
    </row>
    <row r="77" spans="1:45" ht="14.4" thickBot="1" x14ac:dyDescent="0.3">
      <c r="AL77" s="18"/>
      <c r="AM77" s="336"/>
      <c r="AN77" s="336"/>
      <c r="AO77" s="336"/>
      <c r="AP77" s="336"/>
      <c r="AQ77" s="204"/>
    </row>
    <row r="78" spans="1:45" ht="34.5" customHeight="1" thickBot="1" x14ac:dyDescent="0.3">
      <c r="A78" s="886" t="s">
        <v>43</v>
      </c>
      <c r="B78" s="888" t="s">
        <v>68</v>
      </c>
      <c r="C78" s="889"/>
      <c r="D78" s="889"/>
      <c r="E78" s="889"/>
      <c r="F78" s="812"/>
      <c r="G78" s="840" t="s">
        <v>59</v>
      </c>
      <c r="H78" s="841"/>
      <c r="I78" s="841"/>
      <c r="J78" s="841"/>
      <c r="K78" s="890"/>
      <c r="L78" s="891" t="s">
        <v>132</v>
      </c>
      <c r="M78" s="816" t="s">
        <v>48</v>
      </c>
      <c r="N78" s="816" t="s">
        <v>113</v>
      </c>
      <c r="O78" s="824" t="s">
        <v>47</v>
      </c>
      <c r="P78" s="825"/>
      <c r="Q78" s="825"/>
      <c r="R78" s="825"/>
      <c r="S78" s="826"/>
      <c r="T78" s="876" t="s">
        <v>58</v>
      </c>
      <c r="U78" s="877"/>
      <c r="V78" s="877"/>
      <c r="W78" s="877"/>
      <c r="X78" s="878"/>
      <c r="Y78" s="829" t="s">
        <v>3</v>
      </c>
      <c r="Z78" s="816" t="s">
        <v>63</v>
      </c>
      <c r="AA78" s="816" t="s">
        <v>115</v>
      </c>
      <c r="AB78" s="876" t="s">
        <v>64</v>
      </c>
      <c r="AC78" s="877"/>
      <c r="AD78" s="877"/>
      <c r="AE78" s="877"/>
      <c r="AF78" s="877"/>
      <c r="AG78" s="881"/>
      <c r="AH78" s="824" t="s">
        <v>65</v>
      </c>
      <c r="AI78" s="825"/>
      <c r="AJ78" s="825"/>
      <c r="AK78" s="825"/>
      <c r="AL78" s="825"/>
      <c r="AM78" s="833"/>
      <c r="AN78" s="882" t="s">
        <v>3</v>
      </c>
      <c r="AQ78" s="838"/>
    </row>
    <row r="79" spans="1:45" ht="183.75" customHeight="1" x14ac:dyDescent="0.25">
      <c r="A79" s="887"/>
      <c r="B79" s="693" t="s">
        <v>44</v>
      </c>
      <c r="C79" s="197" t="s">
        <v>14</v>
      </c>
      <c r="D79" s="642" t="s">
        <v>45</v>
      </c>
      <c r="E79" s="197" t="s">
        <v>16</v>
      </c>
      <c r="F79" s="694" t="s">
        <v>17</v>
      </c>
      <c r="G79" s="651" t="s">
        <v>44</v>
      </c>
      <c r="H79" s="21" t="s">
        <v>14</v>
      </c>
      <c r="I79" s="652" t="s">
        <v>45</v>
      </c>
      <c r="J79" s="21" t="s">
        <v>16</v>
      </c>
      <c r="K79" s="703" t="s">
        <v>17</v>
      </c>
      <c r="L79" s="892"/>
      <c r="M79" s="880"/>
      <c r="N79" s="880"/>
      <c r="O79" s="651" t="s">
        <v>49</v>
      </c>
      <c r="P79" s="21" t="s">
        <v>14</v>
      </c>
      <c r="Q79" s="652" t="s">
        <v>45</v>
      </c>
      <c r="R79" s="21" t="s">
        <v>16</v>
      </c>
      <c r="S79" s="694" t="s">
        <v>17</v>
      </c>
      <c r="T79" s="693" t="s">
        <v>49</v>
      </c>
      <c r="U79" s="197" t="s">
        <v>14</v>
      </c>
      <c r="V79" s="642" t="s">
        <v>45</v>
      </c>
      <c r="W79" s="197" t="s">
        <v>16</v>
      </c>
      <c r="X79" s="694" t="s">
        <v>17</v>
      </c>
      <c r="Y79" s="879"/>
      <c r="Z79" s="880"/>
      <c r="AA79" s="880"/>
      <c r="AB79" s="651" t="s">
        <v>49</v>
      </c>
      <c r="AC79" s="21" t="s">
        <v>14</v>
      </c>
      <c r="AD79" s="652" t="s">
        <v>45</v>
      </c>
      <c r="AE79" s="21" t="s">
        <v>16</v>
      </c>
      <c r="AF79" s="709" t="s">
        <v>17</v>
      </c>
      <c r="AG79" s="710" t="s">
        <v>50</v>
      </c>
      <c r="AH79" s="693" t="s">
        <v>49</v>
      </c>
      <c r="AI79" s="197" t="s">
        <v>14</v>
      </c>
      <c r="AJ79" s="642" t="s">
        <v>45</v>
      </c>
      <c r="AK79" s="197" t="s">
        <v>16</v>
      </c>
      <c r="AL79" s="709" t="s">
        <v>17</v>
      </c>
      <c r="AM79" s="710" t="s">
        <v>50</v>
      </c>
      <c r="AN79" s="883"/>
      <c r="AQ79" s="838"/>
    </row>
    <row r="80" spans="1:45" ht="48" customHeight="1" thickBot="1" x14ac:dyDescent="0.3">
      <c r="A80" s="560" t="s">
        <v>31</v>
      </c>
      <c r="B80" s="71">
        <v>1</v>
      </c>
      <c r="C80" s="72">
        <v>2</v>
      </c>
      <c r="D80" s="73">
        <v>3</v>
      </c>
      <c r="E80" s="72">
        <v>4</v>
      </c>
      <c r="F80" s="91">
        <v>5</v>
      </c>
      <c r="G80" s="75">
        <v>6</v>
      </c>
      <c r="H80" s="20">
        <v>7</v>
      </c>
      <c r="I80" s="76">
        <v>8</v>
      </c>
      <c r="J80" s="20">
        <v>9</v>
      </c>
      <c r="K80" s="677">
        <v>10</v>
      </c>
      <c r="L80" s="562">
        <v>11</v>
      </c>
      <c r="M80" s="562">
        <v>12</v>
      </c>
      <c r="N80" s="562">
        <v>13</v>
      </c>
      <c r="O80" s="75">
        <v>14</v>
      </c>
      <c r="P80" s="76">
        <v>15</v>
      </c>
      <c r="Q80" s="76">
        <v>16</v>
      </c>
      <c r="R80" s="76">
        <v>17</v>
      </c>
      <c r="S80" s="563">
        <v>18</v>
      </c>
      <c r="T80" s="75">
        <v>19</v>
      </c>
      <c r="U80" s="76">
        <v>20</v>
      </c>
      <c r="V80" s="76">
        <v>21</v>
      </c>
      <c r="W80" s="76">
        <v>22</v>
      </c>
      <c r="X80" s="563">
        <v>23</v>
      </c>
      <c r="Y80" s="564" t="s">
        <v>154</v>
      </c>
      <c r="Z80" s="562" t="s">
        <v>155</v>
      </c>
      <c r="AA80" s="562" t="s">
        <v>156</v>
      </c>
      <c r="AB80" s="75" t="s">
        <v>133</v>
      </c>
      <c r="AC80" s="76" t="s">
        <v>157</v>
      </c>
      <c r="AD80" s="76" t="s">
        <v>158</v>
      </c>
      <c r="AE80" s="76" t="s">
        <v>159</v>
      </c>
      <c r="AF80" s="566" t="s">
        <v>160</v>
      </c>
      <c r="AG80" s="567" t="s">
        <v>161</v>
      </c>
      <c r="AH80" s="75" t="s">
        <v>162</v>
      </c>
      <c r="AI80" s="76" t="s">
        <v>163</v>
      </c>
      <c r="AJ80" s="76" t="s">
        <v>164</v>
      </c>
      <c r="AK80" s="76" t="s">
        <v>165</v>
      </c>
      <c r="AL80" s="563" t="s">
        <v>166</v>
      </c>
      <c r="AM80" s="567" t="s">
        <v>167</v>
      </c>
      <c r="AN80" s="572" t="s">
        <v>168</v>
      </c>
      <c r="AQ80" s="631"/>
    </row>
    <row r="81" spans="1:43" x14ac:dyDescent="0.25">
      <c r="A81" s="557" t="s">
        <v>0</v>
      </c>
      <c r="B81" s="77">
        <v>20</v>
      </c>
      <c r="C81" s="78">
        <v>20</v>
      </c>
      <c r="D81" s="78">
        <v>20</v>
      </c>
      <c r="E81" s="78">
        <v>20</v>
      </c>
      <c r="F81" s="695">
        <v>20</v>
      </c>
      <c r="G81" s="1">
        <f>B81*8</f>
        <v>160</v>
      </c>
      <c r="H81" s="2">
        <f t="shared" ref="H81:K82" si="49">C81*8</f>
        <v>160</v>
      </c>
      <c r="I81" s="2">
        <f t="shared" si="49"/>
        <v>160</v>
      </c>
      <c r="J81" s="2">
        <f t="shared" si="49"/>
        <v>160</v>
      </c>
      <c r="K81" s="704">
        <f t="shared" si="49"/>
        <v>160</v>
      </c>
      <c r="L81" s="280">
        <v>5.72</v>
      </c>
      <c r="M81" s="244">
        <f t="shared" ref="M81:M88" si="50">$E$15</f>
        <v>3</v>
      </c>
      <c r="N81" s="280">
        <f>$E$16</f>
        <v>1</v>
      </c>
      <c r="O81" s="117">
        <f>$E$9</f>
        <v>269</v>
      </c>
      <c r="P81" s="245">
        <f t="shared" ref="P81:P88" si="51">$E$10</f>
        <v>61</v>
      </c>
      <c r="Q81" s="245">
        <f t="shared" ref="Q81:Q88" si="52">$E$11</f>
        <v>270</v>
      </c>
      <c r="R81" s="245">
        <f t="shared" ref="R81:R88" si="53">$E$12</f>
        <v>43</v>
      </c>
      <c r="S81" s="246">
        <f t="shared" ref="S81:S88" si="54">$E$13</f>
        <v>2</v>
      </c>
      <c r="T81" s="114">
        <f t="shared" ref="T81:T88" si="55">$E$18</f>
        <v>29</v>
      </c>
      <c r="U81" s="247">
        <f t="shared" ref="U81:U88" si="56">$E$19</f>
        <v>14</v>
      </c>
      <c r="V81" s="247">
        <f t="shared" ref="V81:V88" si="57">$E$20</f>
        <v>39</v>
      </c>
      <c r="W81" s="247">
        <f t="shared" ref="W81:W88" si="58">$E$21</f>
        <v>3</v>
      </c>
      <c r="X81" s="246">
        <f t="shared" ref="X81:X88" si="59">$E$22</f>
        <v>2</v>
      </c>
      <c r="Y81" s="249">
        <f>SUM(M81:X81)</f>
        <v>736</v>
      </c>
      <c r="Z81" s="283">
        <f t="shared" ref="Z81:Z88" si="60">G81*L81*M81</f>
        <v>2745.6</v>
      </c>
      <c r="AA81" s="283">
        <f t="shared" ref="AA81:AA88" si="61">G81*L81*N81</f>
        <v>915.2</v>
      </c>
      <c r="AB81" s="284">
        <f t="shared" ref="AB81:AB88" si="62">G81*L81*O81</f>
        <v>246188.79999999999</v>
      </c>
      <c r="AC81" s="285">
        <f t="shared" ref="AC81:AF88" si="63">H81*$L81*P81</f>
        <v>55827.199999999997</v>
      </c>
      <c r="AD81" s="285">
        <f t="shared" si="63"/>
        <v>247104</v>
      </c>
      <c r="AE81" s="285">
        <f t="shared" si="63"/>
        <v>39353.599999999999</v>
      </c>
      <c r="AF81" s="418">
        <f t="shared" si="63"/>
        <v>1830.4</v>
      </c>
      <c r="AG81" s="423">
        <f>SUM(AB81:AF81)</f>
        <v>590304</v>
      </c>
      <c r="AH81" s="284">
        <f t="shared" ref="AH81:AL88" si="64">G81*$L81*T81</f>
        <v>26540.799999999999</v>
      </c>
      <c r="AI81" s="285">
        <f t="shared" si="64"/>
        <v>12812.8</v>
      </c>
      <c r="AJ81" s="285">
        <f t="shared" si="64"/>
        <v>35692.800000000003</v>
      </c>
      <c r="AK81" s="285">
        <f t="shared" si="64"/>
        <v>2745.6</v>
      </c>
      <c r="AL81" s="418">
        <f t="shared" si="64"/>
        <v>1830.4</v>
      </c>
      <c r="AM81" s="423">
        <f>SUM(AH81:AL81)</f>
        <v>79622.399999999994</v>
      </c>
      <c r="AN81" s="664">
        <f>Z81+AA81+AG81+AM81</f>
        <v>673587.19999999995</v>
      </c>
      <c r="AQ81" s="35"/>
    </row>
    <row r="82" spans="1:43" x14ac:dyDescent="0.25">
      <c r="A82" s="558" t="s">
        <v>1</v>
      </c>
      <c r="B82" s="79">
        <v>20</v>
      </c>
      <c r="C82" s="80">
        <v>15</v>
      </c>
      <c r="D82" s="80">
        <v>20</v>
      </c>
      <c r="E82" s="80">
        <v>20</v>
      </c>
      <c r="F82" s="696">
        <v>20</v>
      </c>
      <c r="G82" s="3">
        <f t="shared" ref="G82" si="65">B82*8</f>
        <v>160</v>
      </c>
      <c r="H82" s="4">
        <f t="shared" si="49"/>
        <v>120</v>
      </c>
      <c r="I82" s="4">
        <f t="shared" si="49"/>
        <v>160</v>
      </c>
      <c r="J82" s="4">
        <f t="shared" si="49"/>
        <v>160</v>
      </c>
      <c r="K82" s="5">
        <f t="shared" si="49"/>
        <v>160</v>
      </c>
      <c r="L82" s="244">
        <v>5.72</v>
      </c>
      <c r="M82" s="257">
        <f t="shared" si="50"/>
        <v>3</v>
      </c>
      <c r="N82" s="257">
        <f t="shared" ref="N82:N88" si="66">$E$16</f>
        <v>1</v>
      </c>
      <c r="O82" s="102">
        <f t="shared" ref="O82:O88" si="67">O81</f>
        <v>269</v>
      </c>
      <c r="P82" s="28">
        <f t="shared" si="51"/>
        <v>61</v>
      </c>
      <c r="Q82" s="28">
        <f t="shared" si="52"/>
        <v>270</v>
      </c>
      <c r="R82" s="28">
        <f t="shared" si="53"/>
        <v>43</v>
      </c>
      <c r="S82" s="126">
        <f t="shared" si="54"/>
        <v>2</v>
      </c>
      <c r="T82" s="110">
        <f t="shared" si="55"/>
        <v>29</v>
      </c>
      <c r="U82" s="124">
        <f t="shared" si="56"/>
        <v>14</v>
      </c>
      <c r="V82" s="124">
        <f t="shared" si="57"/>
        <v>39</v>
      </c>
      <c r="W82" s="124">
        <f t="shared" si="58"/>
        <v>3</v>
      </c>
      <c r="X82" s="126">
        <f t="shared" si="59"/>
        <v>2</v>
      </c>
      <c r="Y82" s="342">
        <f t="shared" ref="Y82:Y87" si="68">SUM(M82:X82)</f>
        <v>736</v>
      </c>
      <c r="Z82" s="250">
        <f t="shared" si="60"/>
        <v>2745.6</v>
      </c>
      <c r="AA82" s="250">
        <f t="shared" si="61"/>
        <v>915.2</v>
      </c>
      <c r="AB82" s="251">
        <f t="shared" si="62"/>
        <v>246188.79999999999</v>
      </c>
      <c r="AC82" s="252">
        <f t="shared" si="63"/>
        <v>41870.400000000001</v>
      </c>
      <c r="AD82" s="252">
        <f t="shared" si="63"/>
        <v>247104</v>
      </c>
      <c r="AE82" s="252">
        <f t="shared" si="63"/>
        <v>39353.599999999999</v>
      </c>
      <c r="AF82" s="419">
        <f t="shared" si="63"/>
        <v>1830.4</v>
      </c>
      <c r="AG82" s="424">
        <f>SUM(AB82:AF82)</f>
        <v>576347.19999999995</v>
      </c>
      <c r="AH82" s="259">
        <f t="shared" si="64"/>
        <v>26540.799999999999</v>
      </c>
      <c r="AI82" s="252">
        <f t="shared" si="64"/>
        <v>9609.6</v>
      </c>
      <c r="AJ82" s="252">
        <f t="shared" si="64"/>
        <v>35692.800000000003</v>
      </c>
      <c r="AK82" s="260">
        <f t="shared" si="64"/>
        <v>2745.6</v>
      </c>
      <c r="AL82" s="419">
        <f t="shared" si="64"/>
        <v>1830.4</v>
      </c>
      <c r="AM82" s="424">
        <f t="shared" ref="AM82:AM88" si="69">SUM(AH82:AL82)</f>
        <v>76419.199999999997</v>
      </c>
      <c r="AN82" s="662">
        <f t="shared" ref="AN82:AN88" si="70">Z82+AA82+AG82+AM82</f>
        <v>656427.19999999995</v>
      </c>
      <c r="AQ82" s="35"/>
    </row>
    <row r="83" spans="1:43" ht="14.4" thickBot="1" x14ac:dyDescent="0.3">
      <c r="A83" s="559" t="s">
        <v>2</v>
      </c>
      <c r="B83" s="263">
        <v>21</v>
      </c>
      <c r="C83" s="264">
        <v>16</v>
      </c>
      <c r="D83" s="264">
        <v>16</v>
      </c>
      <c r="E83" s="264">
        <v>16</v>
      </c>
      <c r="F83" s="697">
        <v>16</v>
      </c>
      <c r="G83" s="143">
        <f t="shared" ref="G83:K85" si="71">(B83*8)-1</f>
        <v>167</v>
      </c>
      <c r="H83" s="144">
        <f t="shared" si="71"/>
        <v>127</v>
      </c>
      <c r="I83" s="144">
        <f t="shared" si="71"/>
        <v>127</v>
      </c>
      <c r="J83" s="144">
        <f t="shared" si="71"/>
        <v>127</v>
      </c>
      <c r="K83" s="370">
        <f t="shared" si="71"/>
        <v>127</v>
      </c>
      <c r="L83" s="552">
        <v>5.72</v>
      </c>
      <c r="M83" s="267">
        <f t="shared" si="50"/>
        <v>3</v>
      </c>
      <c r="N83" s="267">
        <f t="shared" si="66"/>
        <v>1</v>
      </c>
      <c r="O83" s="103">
        <f t="shared" si="67"/>
        <v>269</v>
      </c>
      <c r="P83" s="268">
        <f t="shared" si="51"/>
        <v>61</v>
      </c>
      <c r="Q83" s="268">
        <f t="shared" si="52"/>
        <v>270</v>
      </c>
      <c r="R83" s="268">
        <f t="shared" si="53"/>
        <v>43</v>
      </c>
      <c r="S83" s="127">
        <f t="shared" si="54"/>
        <v>2</v>
      </c>
      <c r="T83" s="111">
        <f t="shared" si="55"/>
        <v>29</v>
      </c>
      <c r="U83" s="129">
        <f t="shared" si="56"/>
        <v>14</v>
      </c>
      <c r="V83" s="129">
        <f t="shared" si="57"/>
        <v>39</v>
      </c>
      <c r="W83" s="129">
        <f t="shared" si="58"/>
        <v>3</v>
      </c>
      <c r="X83" s="127">
        <f t="shared" si="59"/>
        <v>2</v>
      </c>
      <c r="Y83" s="343">
        <f t="shared" si="68"/>
        <v>736</v>
      </c>
      <c r="Z83" s="707">
        <f t="shared" si="60"/>
        <v>2865.72</v>
      </c>
      <c r="AA83" s="707">
        <f t="shared" si="61"/>
        <v>955.24</v>
      </c>
      <c r="AB83" s="346">
        <f t="shared" si="62"/>
        <v>256959.56</v>
      </c>
      <c r="AC83" s="347">
        <f t="shared" si="63"/>
        <v>44312.84</v>
      </c>
      <c r="AD83" s="347">
        <f t="shared" si="63"/>
        <v>196138.8</v>
      </c>
      <c r="AE83" s="347">
        <f t="shared" si="63"/>
        <v>31236.92</v>
      </c>
      <c r="AF83" s="421">
        <f t="shared" si="63"/>
        <v>1452.88</v>
      </c>
      <c r="AG83" s="426">
        <f t="shared" ref="AG83:AG88" si="72">SUM(AB83:AF83)</f>
        <v>530101</v>
      </c>
      <c r="AH83" s="271">
        <f t="shared" si="64"/>
        <v>27701.96</v>
      </c>
      <c r="AI83" s="347">
        <f t="shared" si="64"/>
        <v>10170.16</v>
      </c>
      <c r="AJ83" s="347">
        <f t="shared" si="64"/>
        <v>28331.16</v>
      </c>
      <c r="AK83" s="272">
        <f t="shared" si="64"/>
        <v>2179.3200000000002</v>
      </c>
      <c r="AL83" s="421">
        <f t="shared" si="64"/>
        <v>1452.88</v>
      </c>
      <c r="AM83" s="426">
        <f t="shared" si="69"/>
        <v>69835.48</v>
      </c>
      <c r="AN83" s="663">
        <f t="shared" si="70"/>
        <v>603757.43999999994</v>
      </c>
      <c r="AQ83" s="35"/>
    </row>
    <row r="84" spans="1:43" x14ac:dyDescent="0.25">
      <c r="A84" s="582" t="s">
        <v>4</v>
      </c>
      <c r="B84" s="275">
        <v>22</v>
      </c>
      <c r="C84" s="276">
        <v>22</v>
      </c>
      <c r="D84" s="276">
        <v>22</v>
      </c>
      <c r="E84" s="276">
        <v>22</v>
      </c>
      <c r="F84" s="698">
        <v>22</v>
      </c>
      <c r="G84" s="149">
        <f t="shared" si="71"/>
        <v>175</v>
      </c>
      <c r="H84" s="150">
        <f t="shared" si="71"/>
        <v>175</v>
      </c>
      <c r="I84" s="150">
        <f t="shared" si="71"/>
        <v>175</v>
      </c>
      <c r="J84" s="150">
        <f t="shared" si="71"/>
        <v>175</v>
      </c>
      <c r="K84" s="372">
        <f t="shared" si="71"/>
        <v>175</v>
      </c>
      <c r="L84" s="244">
        <v>5.72</v>
      </c>
      <c r="M84" s="280">
        <f t="shared" si="50"/>
        <v>3</v>
      </c>
      <c r="N84" s="280">
        <f t="shared" si="66"/>
        <v>1</v>
      </c>
      <c r="O84" s="104">
        <f t="shared" si="67"/>
        <v>269</v>
      </c>
      <c r="P84" s="281">
        <f t="shared" si="51"/>
        <v>61</v>
      </c>
      <c r="Q84" s="281">
        <f t="shared" si="52"/>
        <v>270</v>
      </c>
      <c r="R84" s="281">
        <f t="shared" si="53"/>
        <v>43</v>
      </c>
      <c r="S84" s="125">
        <f t="shared" si="54"/>
        <v>2</v>
      </c>
      <c r="T84" s="112">
        <f t="shared" si="55"/>
        <v>29</v>
      </c>
      <c r="U84" s="128">
        <f t="shared" si="56"/>
        <v>14</v>
      </c>
      <c r="V84" s="128">
        <f t="shared" si="57"/>
        <v>39</v>
      </c>
      <c r="W84" s="128">
        <f t="shared" si="58"/>
        <v>3</v>
      </c>
      <c r="X84" s="125">
        <f t="shared" si="59"/>
        <v>2</v>
      </c>
      <c r="Y84" s="282">
        <f t="shared" si="68"/>
        <v>736</v>
      </c>
      <c r="Z84" s="283">
        <f t="shared" si="60"/>
        <v>3003</v>
      </c>
      <c r="AA84" s="283">
        <f t="shared" si="61"/>
        <v>1001</v>
      </c>
      <c r="AB84" s="284">
        <f t="shared" si="62"/>
        <v>269269</v>
      </c>
      <c r="AC84" s="285">
        <f t="shared" si="63"/>
        <v>61061</v>
      </c>
      <c r="AD84" s="285">
        <f t="shared" si="63"/>
        <v>270270</v>
      </c>
      <c r="AE84" s="285">
        <f t="shared" si="63"/>
        <v>43043</v>
      </c>
      <c r="AF84" s="418">
        <f t="shared" si="63"/>
        <v>2002</v>
      </c>
      <c r="AG84" s="423">
        <f t="shared" si="72"/>
        <v>645645</v>
      </c>
      <c r="AH84" s="284">
        <f t="shared" si="64"/>
        <v>29029</v>
      </c>
      <c r="AI84" s="285">
        <f t="shared" si="64"/>
        <v>14014</v>
      </c>
      <c r="AJ84" s="285">
        <f t="shared" si="64"/>
        <v>39039</v>
      </c>
      <c r="AK84" s="285">
        <f t="shared" si="64"/>
        <v>3003</v>
      </c>
      <c r="AL84" s="418">
        <f t="shared" si="64"/>
        <v>2002</v>
      </c>
      <c r="AM84" s="423">
        <f>SUM(AH84:AL84)</f>
        <v>87087</v>
      </c>
      <c r="AN84" s="664">
        <f>Z84+AA84+AG84+AM84</f>
        <v>736736</v>
      </c>
      <c r="AQ84" s="35"/>
    </row>
    <row r="85" spans="1:43" x14ac:dyDescent="0.25">
      <c r="A85" s="583" t="s">
        <v>5</v>
      </c>
      <c r="B85" s="82">
        <v>20</v>
      </c>
      <c r="C85" s="83">
        <v>20</v>
      </c>
      <c r="D85" s="83">
        <v>20</v>
      </c>
      <c r="E85" s="83">
        <v>20</v>
      </c>
      <c r="F85" s="699">
        <v>20</v>
      </c>
      <c r="G85" s="6">
        <f t="shared" si="71"/>
        <v>159</v>
      </c>
      <c r="H85" s="7">
        <f t="shared" si="71"/>
        <v>159</v>
      </c>
      <c r="I85" s="7">
        <f t="shared" si="71"/>
        <v>159</v>
      </c>
      <c r="J85" s="7">
        <f t="shared" si="71"/>
        <v>159</v>
      </c>
      <c r="K85" s="8">
        <f t="shared" si="71"/>
        <v>159</v>
      </c>
      <c r="L85" s="244">
        <v>5.72</v>
      </c>
      <c r="M85" s="257">
        <f t="shared" si="50"/>
        <v>3</v>
      </c>
      <c r="N85" s="257">
        <f t="shared" si="66"/>
        <v>1</v>
      </c>
      <c r="O85" s="102">
        <f t="shared" si="67"/>
        <v>269</v>
      </c>
      <c r="P85" s="28">
        <f t="shared" si="51"/>
        <v>61</v>
      </c>
      <c r="Q85" s="28">
        <f t="shared" si="52"/>
        <v>270</v>
      </c>
      <c r="R85" s="28">
        <f t="shared" si="53"/>
        <v>43</v>
      </c>
      <c r="S85" s="126">
        <f t="shared" si="54"/>
        <v>2</v>
      </c>
      <c r="T85" s="110">
        <f t="shared" si="55"/>
        <v>29</v>
      </c>
      <c r="U85" s="124">
        <f t="shared" si="56"/>
        <v>14</v>
      </c>
      <c r="V85" s="124">
        <f t="shared" si="57"/>
        <v>39</v>
      </c>
      <c r="W85" s="124">
        <f t="shared" si="58"/>
        <v>3</v>
      </c>
      <c r="X85" s="126">
        <f t="shared" si="59"/>
        <v>2</v>
      </c>
      <c r="Y85" s="342">
        <f t="shared" si="68"/>
        <v>736</v>
      </c>
      <c r="Z85" s="250">
        <f t="shared" si="60"/>
        <v>2728.44</v>
      </c>
      <c r="AA85" s="250">
        <f t="shared" si="61"/>
        <v>909.48</v>
      </c>
      <c r="AB85" s="251">
        <f t="shared" si="62"/>
        <v>244650.12</v>
      </c>
      <c r="AC85" s="252">
        <f t="shared" si="63"/>
        <v>55478.28</v>
      </c>
      <c r="AD85" s="252">
        <f t="shared" si="63"/>
        <v>245559.6</v>
      </c>
      <c r="AE85" s="252">
        <f t="shared" si="63"/>
        <v>39107.64</v>
      </c>
      <c r="AF85" s="419">
        <f t="shared" si="63"/>
        <v>1818.96</v>
      </c>
      <c r="AG85" s="424">
        <f t="shared" si="72"/>
        <v>586614.6</v>
      </c>
      <c r="AH85" s="259">
        <f t="shared" si="64"/>
        <v>26374.92</v>
      </c>
      <c r="AI85" s="252">
        <f t="shared" si="64"/>
        <v>12732.72</v>
      </c>
      <c r="AJ85" s="252">
        <f t="shared" si="64"/>
        <v>35469.72</v>
      </c>
      <c r="AK85" s="260">
        <f t="shared" si="64"/>
        <v>2728.44</v>
      </c>
      <c r="AL85" s="419">
        <f t="shared" si="64"/>
        <v>1818.96</v>
      </c>
      <c r="AM85" s="424">
        <f t="shared" si="69"/>
        <v>79124.759999999995</v>
      </c>
      <c r="AN85" s="662">
        <f t="shared" si="70"/>
        <v>669377.28000000003</v>
      </c>
      <c r="AQ85" s="35"/>
    </row>
    <row r="86" spans="1:43" ht="14.4" thickBot="1" x14ac:dyDescent="0.3">
      <c r="A86" s="584" t="s">
        <v>6</v>
      </c>
      <c r="B86" s="289">
        <v>20</v>
      </c>
      <c r="C86" s="290"/>
      <c r="D86" s="290"/>
      <c r="E86" s="290">
        <v>9</v>
      </c>
      <c r="F86" s="700">
        <v>14</v>
      </c>
      <c r="G86" s="152">
        <f>(B86*8)-1</f>
        <v>159</v>
      </c>
      <c r="H86" s="153">
        <f t="shared" ref="H86:K88" si="73">C86*8</f>
        <v>0</v>
      </c>
      <c r="I86" s="153">
        <f t="shared" si="73"/>
        <v>0</v>
      </c>
      <c r="J86" s="153">
        <f t="shared" si="73"/>
        <v>72</v>
      </c>
      <c r="K86" s="373">
        <f>F86*8</f>
        <v>112</v>
      </c>
      <c r="L86" s="705">
        <v>5.72</v>
      </c>
      <c r="M86" s="267">
        <f t="shared" si="50"/>
        <v>3</v>
      </c>
      <c r="N86" s="267">
        <f t="shared" si="66"/>
        <v>1</v>
      </c>
      <c r="O86" s="103">
        <f t="shared" si="67"/>
        <v>269</v>
      </c>
      <c r="P86" s="268">
        <f t="shared" si="51"/>
        <v>61</v>
      </c>
      <c r="Q86" s="268">
        <f t="shared" si="52"/>
        <v>270</v>
      </c>
      <c r="R86" s="268">
        <f t="shared" si="53"/>
        <v>43</v>
      </c>
      <c r="S86" s="127">
        <f t="shared" si="54"/>
        <v>2</v>
      </c>
      <c r="T86" s="111">
        <f t="shared" si="55"/>
        <v>29</v>
      </c>
      <c r="U86" s="129">
        <f t="shared" si="56"/>
        <v>14</v>
      </c>
      <c r="V86" s="129">
        <f t="shared" si="57"/>
        <v>39</v>
      </c>
      <c r="W86" s="129">
        <f t="shared" si="58"/>
        <v>3</v>
      </c>
      <c r="X86" s="127">
        <f t="shared" si="59"/>
        <v>2</v>
      </c>
      <c r="Y86" s="706">
        <f t="shared" si="68"/>
        <v>736</v>
      </c>
      <c r="Z86" s="707">
        <f t="shared" si="60"/>
        <v>2728.44</v>
      </c>
      <c r="AA86" s="707">
        <f t="shared" si="61"/>
        <v>909.48</v>
      </c>
      <c r="AB86" s="346">
        <f t="shared" si="62"/>
        <v>244650.12</v>
      </c>
      <c r="AC86" s="347">
        <f t="shared" si="63"/>
        <v>0</v>
      </c>
      <c r="AD86" s="347">
        <f t="shared" si="63"/>
        <v>0</v>
      </c>
      <c r="AE86" s="347">
        <f t="shared" si="63"/>
        <v>17709.12</v>
      </c>
      <c r="AF86" s="421">
        <f t="shared" si="63"/>
        <v>1281.28</v>
      </c>
      <c r="AG86" s="426">
        <f>SUM(AB86:AF86)</f>
        <v>263640.52</v>
      </c>
      <c r="AH86" s="271">
        <f t="shared" si="64"/>
        <v>26374.92</v>
      </c>
      <c r="AI86" s="347">
        <f t="shared" si="64"/>
        <v>0</v>
      </c>
      <c r="AJ86" s="347">
        <f t="shared" si="64"/>
        <v>0</v>
      </c>
      <c r="AK86" s="272">
        <f t="shared" si="64"/>
        <v>1235.52</v>
      </c>
      <c r="AL86" s="421">
        <f t="shared" si="64"/>
        <v>1281.28</v>
      </c>
      <c r="AM86" s="426">
        <f t="shared" si="69"/>
        <v>28891.72</v>
      </c>
      <c r="AN86" s="663">
        <f t="shared" si="70"/>
        <v>296170.15999999997</v>
      </c>
      <c r="AQ86" s="35"/>
    </row>
    <row r="87" spans="1:43" x14ac:dyDescent="0.25">
      <c r="A87" s="585" t="s">
        <v>7</v>
      </c>
      <c r="B87" s="293">
        <v>22</v>
      </c>
      <c r="C87" s="294"/>
      <c r="D87" s="294"/>
      <c r="E87" s="294"/>
      <c r="F87" s="701"/>
      <c r="G87" s="146">
        <f t="shared" ref="G87:G88" si="74">B87*8</f>
        <v>176</v>
      </c>
      <c r="H87" s="147">
        <f t="shared" si="73"/>
        <v>0</v>
      </c>
      <c r="I87" s="147">
        <f t="shared" si="73"/>
        <v>0</v>
      </c>
      <c r="J87" s="147">
        <f t="shared" si="73"/>
        <v>0</v>
      </c>
      <c r="K87" s="589">
        <f t="shared" si="73"/>
        <v>0</v>
      </c>
      <c r="L87" s="280">
        <v>5.72</v>
      </c>
      <c r="M87" s="244">
        <f t="shared" si="50"/>
        <v>3</v>
      </c>
      <c r="N87" s="280">
        <f t="shared" si="66"/>
        <v>1</v>
      </c>
      <c r="O87" s="117">
        <f t="shared" si="67"/>
        <v>269</v>
      </c>
      <c r="P87" s="245">
        <f t="shared" si="51"/>
        <v>61</v>
      </c>
      <c r="Q87" s="245">
        <f t="shared" si="52"/>
        <v>270</v>
      </c>
      <c r="R87" s="245">
        <f t="shared" si="53"/>
        <v>43</v>
      </c>
      <c r="S87" s="246">
        <f t="shared" si="54"/>
        <v>2</v>
      </c>
      <c r="T87" s="114">
        <f t="shared" si="55"/>
        <v>29</v>
      </c>
      <c r="U87" s="247">
        <f t="shared" si="56"/>
        <v>14</v>
      </c>
      <c r="V87" s="247">
        <f t="shared" si="57"/>
        <v>39</v>
      </c>
      <c r="W87" s="247">
        <f t="shared" si="58"/>
        <v>3</v>
      </c>
      <c r="X87" s="246">
        <f t="shared" si="59"/>
        <v>2</v>
      </c>
      <c r="Y87" s="282">
        <f t="shared" si="68"/>
        <v>736</v>
      </c>
      <c r="Z87" s="250">
        <f t="shared" si="60"/>
        <v>3020.16</v>
      </c>
      <c r="AA87" s="250">
        <f t="shared" si="61"/>
        <v>1006.72</v>
      </c>
      <c r="AB87" s="251">
        <f t="shared" si="62"/>
        <v>270807.67999999999</v>
      </c>
      <c r="AC87" s="252">
        <f t="shared" si="63"/>
        <v>0</v>
      </c>
      <c r="AD87" s="252">
        <f t="shared" si="63"/>
        <v>0</v>
      </c>
      <c r="AE87" s="252">
        <f t="shared" si="63"/>
        <v>0</v>
      </c>
      <c r="AF87" s="412">
        <f t="shared" si="63"/>
        <v>0</v>
      </c>
      <c r="AG87" s="428">
        <f t="shared" si="72"/>
        <v>270807.67999999999</v>
      </c>
      <c r="AH87" s="251">
        <f t="shared" si="64"/>
        <v>29194.880000000001</v>
      </c>
      <c r="AI87" s="252">
        <f t="shared" si="64"/>
        <v>0</v>
      </c>
      <c r="AJ87" s="252">
        <f t="shared" si="64"/>
        <v>0</v>
      </c>
      <c r="AK87" s="252">
        <f t="shared" si="64"/>
        <v>0</v>
      </c>
      <c r="AL87" s="412">
        <f t="shared" si="64"/>
        <v>0</v>
      </c>
      <c r="AM87" s="428">
        <f>SUM(AH87:AL87)</f>
        <v>29194.880000000001</v>
      </c>
      <c r="AN87" s="661">
        <f t="shared" si="70"/>
        <v>304029.44</v>
      </c>
      <c r="AQ87" s="35"/>
    </row>
    <row r="88" spans="1:43" ht="14.4" thickBot="1" x14ac:dyDescent="0.3">
      <c r="A88" s="586" t="s">
        <v>8</v>
      </c>
      <c r="B88" s="297">
        <v>22</v>
      </c>
      <c r="C88" s="298"/>
      <c r="D88" s="298"/>
      <c r="E88" s="298"/>
      <c r="F88" s="702"/>
      <c r="G88" s="140">
        <f t="shared" si="74"/>
        <v>176</v>
      </c>
      <c r="H88" s="141">
        <f t="shared" si="73"/>
        <v>0</v>
      </c>
      <c r="I88" s="141">
        <f t="shared" si="73"/>
        <v>0</v>
      </c>
      <c r="J88" s="141">
        <f t="shared" si="73"/>
        <v>0</v>
      </c>
      <c r="K88" s="384">
        <f t="shared" si="73"/>
        <v>0</v>
      </c>
      <c r="L88" s="552">
        <v>5.72</v>
      </c>
      <c r="M88" s="267">
        <f t="shared" si="50"/>
        <v>3</v>
      </c>
      <c r="N88" s="267">
        <f t="shared" si="66"/>
        <v>1</v>
      </c>
      <c r="O88" s="103">
        <f t="shared" si="67"/>
        <v>269</v>
      </c>
      <c r="P88" s="268">
        <f t="shared" si="51"/>
        <v>61</v>
      </c>
      <c r="Q88" s="268">
        <f t="shared" si="52"/>
        <v>270</v>
      </c>
      <c r="R88" s="268">
        <f t="shared" si="53"/>
        <v>43</v>
      </c>
      <c r="S88" s="127">
        <f t="shared" si="54"/>
        <v>2</v>
      </c>
      <c r="T88" s="111">
        <f t="shared" si="55"/>
        <v>29</v>
      </c>
      <c r="U88" s="129">
        <f t="shared" si="56"/>
        <v>14</v>
      </c>
      <c r="V88" s="129">
        <f t="shared" si="57"/>
        <v>39</v>
      </c>
      <c r="W88" s="129">
        <f t="shared" si="58"/>
        <v>3</v>
      </c>
      <c r="X88" s="127">
        <f t="shared" si="59"/>
        <v>2</v>
      </c>
      <c r="Y88" s="343">
        <f>SUM(M88:X88)</f>
        <v>736</v>
      </c>
      <c r="Z88" s="250">
        <f t="shared" si="60"/>
        <v>3020.16</v>
      </c>
      <c r="AA88" s="250">
        <f t="shared" si="61"/>
        <v>1006.72</v>
      </c>
      <c r="AB88" s="251">
        <f t="shared" si="62"/>
        <v>270807.67999999999</v>
      </c>
      <c r="AC88" s="252">
        <f t="shared" si="63"/>
        <v>0</v>
      </c>
      <c r="AD88" s="252">
        <f t="shared" si="63"/>
        <v>0</v>
      </c>
      <c r="AE88" s="252">
        <f t="shared" si="63"/>
        <v>0</v>
      </c>
      <c r="AF88" s="421">
        <f t="shared" si="63"/>
        <v>0</v>
      </c>
      <c r="AG88" s="426">
        <f t="shared" si="72"/>
        <v>270807.67999999999</v>
      </c>
      <c r="AH88" s="271">
        <f t="shared" si="64"/>
        <v>29194.880000000001</v>
      </c>
      <c r="AI88" s="252">
        <f t="shared" si="64"/>
        <v>0</v>
      </c>
      <c r="AJ88" s="252">
        <f t="shared" si="64"/>
        <v>0</v>
      </c>
      <c r="AK88" s="272">
        <f t="shared" si="64"/>
        <v>0</v>
      </c>
      <c r="AL88" s="421">
        <f t="shared" si="64"/>
        <v>0</v>
      </c>
      <c r="AM88" s="426">
        <f t="shared" si="69"/>
        <v>29194.880000000001</v>
      </c>
      <c r="AN88" s="663">
        <f t="shared" si="70"/>
        <v>304029.44</v>
      </c>
      <c r="AQ88" s="35"/>
    </row>
    <row r="89" spans="1:43" ht="14.4" thickBot="1" x14ac:dyDescent="0.3">
      <c r="A89" s="541"/>
      <c r="B89" s="304">
        <f>SUM(B81:B88)</f>
        <v>167</v>
      </c>
      <c r="C89" s="305">
        <f t="shared" ref="C89:F89" si="75">SUM(C81:C88)</f>
        <v>93</v>
      </c>
      <c r="D89" s="305">
        <f t="shared" si="75"/>
        <v>98</v>
      </c>
      <c r="E89" s="305">
        <f t="shared" si="75"/>
        <v>107</v>
      </c>
      <c r="F89" s="306">
        <f t="shared" si="75"/>
        <v>112</v>
      </c>
      <c r="G89" s="307">
        <f>SUM(G81:G88)</f>
        <v>1332</v>
      </c>
      <c r="H89" s="308">
        <f t="shared" ref="H89:K89" si="76">SUM(H81:H88)</f>
        <v>741</v>
      </c>
      <c r="I89" s="308">
        <f t="shared" si="76"/>
        <v>781</v>
      </c>
      <c r="J89" s="308">
        <f t="shared" si="76"/>
        <v>853</v>
      </c>
      <c r="K89" s="309">
        <f t="shared" si="76"/>
        <v>893</v>
      </c>
      <c r="L89" s="36"/>
      <c r="S89" s="22"/>
      <c r="T89" s="22"/>
      <c r="U89" s="22"/>
      <c r="V89" s="22"/>
      <c r="Y89" s="493"/>
      <c r="Z89" s="427">
        <f>SUM(Z81:Z88)</f>
        <v>22857.119999999999</v>
      </c>
      <c r="AA89" s="427">
        <f>SUM(AA81:AA88)</f>
        <v>7619.04</v>
      </c>
      <c r="AB89" s="312">
        <f>SUM(AB81:AB88)</f>
        <v>2049521.76</v>
      </c>
      <c r="AC89" s="313">
        <f t="shared" ref="AC89:AM89" si="77">SUM(AC81:AC88)</f>
        <v>258549.72</v>
      </c>
      <c r="AD89" s="313">
        <f t="shared" si="77"/>
        <v>1206176.3999999999</v>
      </c>
      <c r="AE89" s="313">
        <f t="shared" si="77"/>
        <v>209803.88</v>
      </c>
      <c r="AF89" s="314">
        <f t="shared" si="77"/>
        <v>10215.92</v>
      </c>
      <c r="AG89" s="122">
        <f t="shared" si="77"/>
        <v>3734267.68</v>
      </c>
      <c r="AH89" s="312">
        <f>SUM(AH81:AH88)</f>
        <v>220952.16</v>
      </c>
      <c r="AI89" s="313">
        <f t="shared" ref="AI89:AL89" si="78">SUM(AI81:AI88)</f>
        <v>59339.28</v>
      </c>
      <c r="AJ89" s="313">
        <f t="shared" si="78"/>
        <v>174225.48</v>
      </c>
      <c r="AK89" s="313">
        <f>SUM(AK81:AK88)</f>
        <v>14637.48</v>
      </c>
      <c r="AL89" s="314">
        <f t="shared" si="78"/>
        <v>10215.92</v>
      </c>
      <c r="AM89" s="122">
        <f t="shared" si="77"/>
        <v>479370.32</v>
      </c>
      <c r="AN89" s="578">
        <f>SUM(AN81:AN88)</f>
        <v>4244114.16</v>
      </c>
      <c r="AQ89" s="61"/>
    </row>
    <row r="90" spans="1:43" ht="14.4" thickBot="1" x14ac:dyDescent="0.3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S90" s="22"/>
      <c r="T90" s="22"/>
      <c r="U90" s="22"/>
      <c r="V90" s="22"/>
      <c r="Y90" s="493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35"/>
      <c r="AQ90" s="35"/>
    </row>
    <row r="91" spans="1:43" ht="14.4" thickBot="1" x14ac:dyDescent="0.3">
      <c r="A91" s="385" t="s">
        <v>9</v>
      </c>
      <c r="B91" s="319">
        <v>22</v>
      </c>
      <c r="C91" s="320">
        <v>22</v>
      </c>
      <c r="D91" s="320">
        <v>22</v>
      </c>
      <c r="E91" s="320">
        <v>22</v>
      </c>
      <c r="F91" s="321">
        <v>22</v>
      </c>
      <c r="G91" s="155">
        <f>B91*8</f>
        <v>176</v>
      </c>
      <c r="H91" s="156">
        <f t="shared" ref="H91:K92" si="79">C91*8</f>
        <v>176</v>
      </c>
      <c r="I91" s="156">
        <f t="shared" si="79"/>
        <v>176</v>
      </c>
      <c r="J91" s="156">
        <f t="shared" si="79"/>
        <v>176</v>
      </c>
      <c r="K91" s="157">
        <f t="shared" si="79"/>
        <v>176</v>
      </c>
      <c r="L91" s="351">
        <v>5.72</v>
      </c>
      <c r="M91" s="158">
        <f>$E$15</f>
        <v>3</v>
      </c>
      <c r="N91" s="528">
        <f t="shared" ref="N91:N94" si="80">$E$16</f>
        <v>1</v>
      </c>
      <c r="O91" s="159">
        <f>$E$9</f>
        <v>269</v>
      </c>
      <c r="P91" s="160">
        <f>$E$10</f>
        <v>61</v>
      </c>
      <c r="Q91" s="160">
        <f>$E$11</f>
        <v>270</v>
      </c>
      <c r="R91" s="160">
        <f>$E$12</f>
        <v>43</v>
      </c>
      <c r="S91" s="161">
        <f>$E$13</f>
        <v>2</v>
      </c>
      <c r="T91" s="162">
        <f>$E$18</f>
        <v>29</v>
      </c>
      <c r="U91" s="163">
        <f>$E$19</f>
        <v>14</v>
      </c>
      <c r="V91" s="163">
        <f>$E$20</f>
        <v>39</v>
      </c>
      <c r="W91" s="163">
        <f>$E$21</f>
        <v>3</v>
      </c>
      <c r="X91" s="166">
        <f>$E$22</f>
        <v>2</v>
      </c>
      <c r="Y91" s="400">
        <f t="shared" ref="Y91:Y94" si="81">SUM(M91:X91)</f>
        <v>736</v>
      </c>
      <c r="Z91" s="270">
        <f>G91*L91*M91</f>
        <v>3020.16</v>
      </c>
      <c r="AA91" s="250">
        <f>G91*L91*N91</f>
        <v>1006.72</v>
      </c>
      <c r="AB91" s="251">
        <f t="shared" ref="AB91:AF94" si="82">G91*$L91*O91</f>
        <v>270807.67999999999</v>
      </c>
      <c r="AC91" s="252">
        <f t="shared" si="82"/>
        <v>61409.919999999998</v>
      </c>
      <c r="AD91" s="252">
        <f t="shared" si="82"/>
        <v>271814.40000000002</v>
      </c>
      <c r="AE91" s="252">
        <f t="shared" si="82"/>
        <v>43288.959999999999</v>
      </c>
      <c r="AF91" s="421">
        <f t="shared" si="82"/>
        <v>2013.44</v>
      </c>
      <c r="AG91" s="427">
        <f t="shared" ref="AG91" si="83">SUM(AB91:AF91)</f>
        <v>649334.4</v>
      </c>
      <c r="AH91" s="315">
        <f t="shared" ref="AH91:AL94" si="84">G91*$L91*T91</f>
        <v>29194.880000000001</v>
      </c>
      <c r="AI91" s="313">
        <f t="shared" si="84"/>
        <v>14094.08</v>
      </c>
      <c r="AJ91" s="313">
        <f t="shared" si="84"/>
        <v>39262.080000000002</v>
      </c>
      <c r="AK91" s="313">
        <f t="shared" si="84"/>
        <v>3020.16</v>
      </c>
      <c r="AL91" s="314">
        <f t="shared" si="84"/>
        <v>2013.44</v>
      </c>
      <c r="AM91" s="427">
        <f t="shared" ref="AM91:AM94" si="85">SUM(AH91:AL91)</f>
        <v>87584.639999999999</v>
      </c>
      <c r="AN91" s="666">
        <f>Z91+AA91+AG91+AM91</f>
        <v>740945.92000000004</v>
      </c>
      <c r="AQ91" s="35"/>
    </row>
    <row r="92" spans="1:43" ht="14.4" thickBot="1" x14ac:dyDescent="0.3">
      <c r="A92" s="324" t="s">
        <v>10</v>
      </c>
      <c r="B92" s="325">
        <v>21</v>
      </c>
      <c r="C92" s="326">
        <v>16</v>
      </c>
      <c r="D92" s="326">
        <v>16</v>
      </c>
      <c r="E92" s="326">
        <v>16</v>
      </c>
      <c r="F92" s="327">
        <v>16</v>
      </c>
      <c r="G92" s="132">
        <f t="shared" ref="G92" si="86">B92*8</f>
        <v>168</v>
      </c>
      <c r="H92" s="133">
        <f t="shared" si="79"/>
        <v>128</v>
      </c>
      <c r="I92" s="133">
        <f t="shared" si="79"/>
        <v>128</v>
      </c>
      <c r="J92" s="133">
        <f t="shared" si="79"/>
        <v>128</v>
      </c>
      <c r="K92" s="164">
        <f t="shared" si="79"/>
        <v>128</v>
      </c>
      <c r="L92" s="351">
        <v>5.72</v>
      </c>
      <c r="M92" s="481">
        <f>$E$15</f>
        <v>3</v>
      </c>
      <c r="N92" s="280">
        <f t="shared" si="80"/>
        <v>1</v>
      </c>
      <c r="O92" s="104">
        <f>$E$9</f>
        <v>269</v>
      </c>
      <c r="P92" s="105">
        <f>$E$10</f>
        <v>61</v>
      </c>
      <c r="Q92" s="105">
        <f>$E$11</f>
        <v>270</v>
      </c>
      <c r="R92" s="105">
        <f>$E$12</f>
        <v>43</v>
      </c>
      <c r="S92" s="106">
        <f>$E$13</f>
        <v>2</v>
      </c>
      <c r="T92" s="112">
        <f>$E$18</f>
        <v>29</v>
      </c>
      <c r="U92" s="113">
        <f>$E$19</f>
        <v>14</v>
      </c>
      <c r="V92" s="113">
        <f>$E$20</f>
        <v>39</v>
      </c>
      <c r="W92" s="113">
        <f>$E$21</f>
        <v>3</v>
      </c>
      <c r="X92" s="167">
        <f>$E$22</f>
        <v>2</v>
      </c>
      <c r="Y92" s="249">
        <f t="shared" si="81"/>
        <v>736</v>
      </c>
      <c r="Z92" s="270">
        <f>G92*L92*M92</f>
        <v>2882.88</v>
      </c>
      <c r="AA92" s="250">
        <f>G92*L92*N92</f>
        <v>960.96</v>
      </c>
      <c r="AB92" s="251">
        <f t="shared" si="82"/>
        <v>258498.24</v>
      </c>
      <c r="AC92" s="252">
        <f t="shared" si="82"/>
        <v>44661.760000000002</v>
      </c>
      <c r="AD92" s="252">
        <f t="shared" si="82"/>
        <v>197683.20000000001</v>
      </c>
      <c r="AE92" s="252">
        <f t="shared" si="82"/>
        <v>31482.880000000001</v>
      </c>
      <c r="AF92" s="421">
        <f t="shared" si="82"/>
        <v>1464.32</v>
      </c>
      <c r="AG92" s="428">
        <f>SUM(AB92:AF92)</f>
        <v>533790.4</v>
      </c>
      <c r="AH92" s="253">
        <f t="shared" si="84"/>
        <v>27867.84</v>
      </c>
      <c r="AI92" s="252">
        <f t="shared" si="84"/>
        <v>10250.24</v>
      </c>
      <c r="AJ92" s="252">
        <f t="shared" si="84"/>
        <v>28554.240000000002</v>
      </c>
      <c r="AK92" s="252">
        <f t="shared" si="84"/>
        <v>2196.48</v>
      </c>
      <c r="AL92" s="412">
        <f t="shared" si="84"/>
        <v>1464.32</v>
      </c>
      <c r="AM92" s="428">
        <f t="shared" si="85"/>
        <v>70333.119999999995</v>
      </c>
      <c r="AN92" s="667">
        <f t="shared" ref="AN92:AN93" si="87">Z92+AA92+AG92+AM92</f>
        <v>607967.36</v>
      </c>
      <c r="AQ92" s="35"/>
    </row>
    <row r="93" spans="1:43" ht="14.4" thickBot="1" x14ac:dyDescent="0.3">
      <c r="A93" s="328" t="s">
        <v>11</v>
      </c>
      <c r="B93" s="92">
        <v>21</v>
      </c>
      <c r="C93" s="93">
        <v>21</v>
      </c>
      <c r="D93" s="93">
        <v>21</v>
      </c>
      <c r="E93" s="93">
        <v>21</v>
      </c>
      <c r="F93" s="94">
        <v>21</v>
      </c>
      <c r="G93" s="9">
        <f>(B93*8)-1</f>
        <v>167</v>
      </c>
      <c r="H93" s="10">
        <f>(C93*8)-1</f>
        <v>167</v>
      </c>
      <c r="I93" s="10">
        <f>(D93*8)-1</f>
        <v>167</v>
      </c>
      <c r="J93" s="10">
        <f>(E93*8)-1</f>
        <v>167</v>
      </c>
      <c r="K93" s="15">
        <f>(F93*8)-1</f>
        <v>167</v>
      </c>
      <c r="L93" s="351">
        <v>5.72</v>
      </c>
      <c r="M93" s="476">
        <f>$E$15</f>
        <v>3</v>
      </c>
      <c r="N93" s="257">
        <f t="shared" si="80"/>
        <v>1</v>
      </c>
      <c r="O93" s="102">
        <f>$E$9</f>
        <v>269</v>
      </c>
      <c r="P93" s="17">
        <f>$E$10</f>
        <v>61</v>
      </c>
      <c r="Q93" s="17">
        <f>$E$11</f>
        <v>270</v>
      </c>
      <c r="R93" s="17">
        <f>$E$12</f>
        <v>43</v>
      </c>
      <c r="S93" s="107">
        <f>$E$13</f>
        <v>2</v>
      </c>
      <c r="T93" s="114">
        <f>$E$18</f>
        <v>29</v>
      </c>
      <c r="U93" s="101">
        <f>$E$19</f>
        <v>14</v>
      </c>
      <c r="V93" s="101">
        <f>$E$20</f>
        <v>39</v>
      </c>
      <c r="W93" s="101">
        <f>$E$21</f>
        <v>3</v>
      </c>
      <c r="X93" s="168">
        <f>$E$22</f>
        <v>2</v>
      </c>
      <c r="Y93" s="342">
        <f t="shared" si="81"/>
        <v>736</v>
      </c>
      <c r="Z93" s="270">
        <f>G93*L93*M93</f>
        <v>2865.72</v>
      </c>
      <c r="AA93" s="250">
        <f>G93*L93*N93</f>
        <v>955.24</v>
      </c>
      <c r="AB93" s="251">
        <f t="shared" si="82"/>
        <v>256959.56</v>
      </c>
      <c r="AC93" s="252">
        <f t="shared" si="82"/>
        <v>58269.64</v>
      </c>
      <c r="AD93" s="252">
        <f t="shared" si="82"/>
        <v>257914.8</v>
      </c>
      <c r="AE93" s="252">
        <f t="shared" si="82"/>
        <v>41075.32</v>
      </c>
      <c r="AF93" s="421">
        <f t="shared" si="82"/>
        <v>1910.48</v>
      </c>
      <c r="AG93" s="424">
        <f>SUM(AB93:AF93)</f>
        <v>616129.80000000005</v>
      </c>
      <c r="AH93" s="261">
        <f t="shared" si="84"/>
        <v>27701.96</v>
      </c>
      <c r="AI93" s="260">
        <f t="shared" si="84"/>
        <v>13373.36</v>
      </c>
      <c r="AJ93" s="260">
        <f t="shared" si="84"/>
        <v>37254.36</v>
      </c>
      <c r="AK93" s="260">
        <f t="shared" si="84"/>
        <v>2865.72</v>
      </c>
      <c r="AL93" s="419">
        <f t="shared" si="84"/>
        <v>1910.48</v>
      </c>
      <c r="AM93" s="424">
        <f t="shared" si="85"/>
        <v>83105.88</v>
      </c>
      <c r="AN93" s="668">
        <f t="shared" si="87"/>
        <v>703056.64</v>
      </c>
      <c r="AQ93" s="35"/>
    </row>
    <row r="94" spans="1:43" ht="14.4" thickBot="1" x14ac:dyDescent="0.3">
      <c r="A94" s="329" t="s">
        <v>12</v>
      </c>
      <c r="B94" s="330">
        <v>21</v>
      </c>
      <c r="C94" s="331">
        <v>13</v>
      </c>
      <c r="D94" s="331">
        <v>13</v>
      </c>
      <c r="E94" s="331">
        <v>13</v>
      </c>
      <c r="F94" s="332">
        <v>13</v>
      </c>
      <c r="G94" s="135">
        <f>(B94*8)-2</f>
        <v>166</v>
      </c>
      <c r="H94" s="136">
        <f t="shared" ref="H94:K94" si="88">C94*8</f>
        <v>104</v>
      </c>
      <c r="I94" s="136">
        <f t="shared" si="88"/>
        <v>104</v>
      </c>
      <c r="J94" s="136">
        <f t="shared" si="88"/>
        <v>104</v>
      </c>
      <c r="K94" s="165">
        <f t="shared" si="88"/>
        <v>104</v>
      </c>
      <c r="L94" s="351">
        <v>5.72</v>
      </c>
      <c r="M94" s="477">
        <f>$E$15</f>
        <v>3</v>
      </c>
      <c r="N94" s="267">
        <f t="shared" si="80"/>
        <v>1</v>
      </c>
      <c r="O94" s="103">
        <f>$E$9</f>
        <v>269</v>
      </c>
      <c r="P94" s="108">
        <f>$E$10</f>
        <v>61</v>
      </c>
      <c r="Q94" s="108">
        <f>$E$11</f>
        <v>270</v>
      </c>
      <c r="R94" s="108">
        <f>$E$12</f>
        <v>43</v>
      </c>
      <c r="S94" s="109">
        <f>$E$13</f>
        <v>2</v>
      </c>
      <c r="T94" s="115">
        <f>$E$18</f>
        <v>29</v>
      </c>
      <c r="U94" s="116">
        <f>$E$19</f>
        <v>14</v>
      </c>
      <c r="V94" s="116">
        <f>$E$20</f>
        <v>39</v>
      </c>
      <c r="W94" s="116">
        <f>$E$21</f>
        <v>3</v>
      </c>
      <c r="X94" s="169">
        <f>$E$22</f>
        <v>2</v>
      </c>
      <c r="Y94" s="343">
        <f t="shared" si="81"/>
        <v>736</v>
      </c>
      <c r="Z94" s="270">
        <f>G94*L94*M94</f>
        <v>2848.56</v>
      </c>
      <c r="AA94" s="250">
        <f>G94*L94*N94</f>
        <v>949.52</v>
      </c>
      <c r="AB94" s="251">
        <f t="shared" si="82"/>
        <v>255420.88</v>
      </c>
      <c r="AC94" s="252">
        <f t="shared" si="82"/>
        <v>36287.68</v>
      </c>
      <c r="AD94" s="252">
        <f t="shared" si="82"/>
        <v>160617.60000000001</v>
      </c>
      <c r="AE94" s="252">
        <f t="shared" si="82"/>
        <v>25579.84</v>
      </c>
      <c r="AF94" s="421">
        <f t="shared" si="82"/>
        <v>1189.76</v>
      </c>
      <c r="AG94" s="425">
        <f>SUM(AB94:AF94)</f>
        <v>479095.76</v>
      </c>
      <c r="AH94" s="303">
        <f t="shared" si="84"/>
        <v>27536.080000000002</v>
      </c>
      <c r="AI94" s="302">
        <f t="shared" si="84"/>
        <v>8328.32</v>
      </c>
      <c r="AJ94" s="302">
        <f t="shared" si="84"/>
        <v>23200.32</v>
      </c>
      <c r="AK94" s="302">
        <f t="shared" si="84"/>
        <v>1784.64</v>
      </c>
      <c r="AL94" s="420">
        <f t="shared" si="84"/>
        <v>1189.76</v>
      </c>
      <c r="AM94" s="425">
        <f t="shared" si="85"/>
        <v>62039.12</v>
      </c>
      <c r="AN94" s="669">
        <f>Z94+AA94+AG94+AM94</f>
        <v>544932.96</v>
      </c>
      <c r="AQ94" s="35"/>
    </row>
    <row r="95" spans="1:43" ht="14.4" thickBot="1" x14ac:dyDescent="0.3">
      <c r="A95" s="36"/>
      <c r="B95" s="304">
        <f>SUM(B91:B94)</f>
        <v>85</v>
      </c>
      <c r="C95" s="305">
        <f t="shared" ref="C95:K95" si="89">SUM(C91:C94)</f>
        <v>72</v>
      </c>
      <c r="D95" s="305">
        <f t="shared" si="89"/>
        <v>72</v>
      </c>
      <c r="E95" s="305">
        <f t="shared" si="89"/>
        <v>72</v>
      </c>
      <c r="F95" s="306">
        <f t="shared" si="89"/>
        <v>72</v>
      </c>
      <c r="G95" s="85">
        <f t="shared" si="89"/>
        <v>677</v>
      </c>
      <c r="H95" s="86">
        <f t="shared" si="89"/>
        <v>575</v>
      </c>
      <c r="I95" s="86">
        <f t="shared" si="89"/>
        <v>575</v>
      </c>
      <c r="J95" s="86">
        <f t="shared" si="89"/>
        <v>575</v>
      </c>
      <c r="K95" s="95">
        <f t="shared" si="89"/>
        <v>575</v>
      </c>
      <c r="L95" s="36"/>
      <c r="M95" s="16"/>
      <c r="N95" s="16"/>
      <c r="O95" s="16"/>
      <c r="P95" s="16"/>
      <c r="Q95" s="16"/>
      <c r="R95" s="16"/>
      <c r="S95" s="29"/>
      <c r="T95" s="29"/>
      <c r="U95" s="29"/>
      <c r="V95" s="29"/>
      <c r="W95" s="29"/>
      <c r="X95" s="29"/>
      <c r="Y95" s="29"/>
      <c r="Z95" s="170">
        <f>SUM(Z91:Z94)</f>
        <v>11617.32</v>
      </c>
      <c r="AA95" s="122">
        <f>SUM(AA91:AA94)</f>
        <v>3872.44</v>
      </c>
      <c r="AB95" s="118">
        <f t="shared" ref="AB95:AM95" si="90">SUM(AB91:AB94)</f>
        <v>1041686.36</v>
      </c>
      <c r="AC95" s="119">
        <f t="shared" si="90"/>
        <v>200629</v>
      </c>
      <c r="AD95" s="119">
        <f t="shared" si="90"/>
        <v>888030</v>
      </c>
      <c r="AE95" s="119">
        <f t="shared" si="90"/>
        <v>141427</v>
      </c>
      <c r="AF95" s="530">
        <f t="shared" si="90"/>
        <v>6578</v>
      </c>
      <c r="AG95" s="122">
        <f t="shared" si="90"/>
        <v>2278350.36</v>
      </c>
      <c r="AH95" s="121">
        <f>SUM(AH91:AH94)</f>
        <v>112300.76</v>
      </c>
      <c r="AI95" s="119">
        <f t="shared" ref="AI95:AL95" si="91">SUM(AI91:AI94)</f>
        <v>46046</v>
      </c>
      <c r="AJ95" s="119">
        <f t="shared" si="91"/>
        <v>128271</v>
      </c>
      <c r="AK95" s="119">
        <f t="shared" si="91"/>
        <v>9867</v>
      </c>
      <c r="AL95" s="120">
        <f t="shared" si="91"/>
        <v>6578</v>
      </c>
      <c r="AM95" s="122">
        <f t="shared" si="90"/>
        <v>303062.76</v>
      </c>
      <c r="AN95" s="122">
        <f>SUM(AN91:AN94)</f>
        <v>2596902.88</v>
      </c>
      <c r="AQ95" s="61"/>
    </row>
    <row r="96" spans="1:43" ht="14.4" thickBot="1" x14ac:dyDescent="0.3">
      <c r="B96" s="96"/>
      <c r="C96" s="96"/>
      <c r="D96" s="96"/>
      <c r="E96" s="96"/>
      <c r="F96" s="96"/>
      <c r="G96" s="22"/>
      <c r="L96" s="36"/>
      <c r="M96" s="16"/>
      <c r="N96" s="16"/>
      <c r="O96" s="16"/>
      <c r="P96" s="16"/>
      <c r="Q96" s="16"/>
      <c r="R96" s="16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3"/>
      <c r="AQ96" s="35"/>
    </row>
    <row r="97" spans="1:43" ht="14.4" thickBot="1" x14ac:dyDescent="0.3">
      <c r="A97" s="345" t="s">
        <v>3</v>
      </c>
      <c r="B97" s="97">
        <f t="shared" ref="B97:K97" si="92">B89+B95</f>
        <v>252</v>
      </c>
      <c r="C97" s="86">
        <f t="shared" si="92"/>
        <v>165</v>
      </c>
      <c r="D97" s="86">
        <f t="shared" si="92"/>
        <v>170</v>
      </c>
      <c r="E97" s="86">
        <f t="shared" si="92"/>
        <v>179</v>
      </c>
      <c r="F97" s="87">
        <f t="shared" si="92"/>
        <v>184</v>
      </c>
      <c r="G97" s="98">
        <f t="shared" si="92"/>
        <v>2009</v>
      </c>
      <c r="H97" s="99">
        <f t="shared" si="92"/>
        <v>1316</v>
      </c>
      <c r="I97" s="99">
        <f t="shared" si="92"/>
        <v>1356</v>
      </c>
      <c r="J97" s="99">
        <f t="shared" si="92"/>
        <v>1428</v>
      </c>
      <c r="K97" s="100">
        <f t="shared" si="92"/>
        <v>1468</v>
      </c>
      <c r="L97" s="36"/>
      <c r="M97" s="16"/>
      <c r="N97" s="16"/>
      <c r="O97" s="16"/>
      <c r="P97" s="16"/>
      <c r="Q97" s="16"/>
      <c r="R97" s="16"/>
      <c r="S97" s="29"/>
      <c r="T97" s="29"/>
      <c r="U97" s="29"/>
      <c r="V97" s="29"/>
      <c r="W97" s="29"/>
      <c r="X97" s="29"/>
      <c r="Y97" s="29"/>
      <c r="Z97" s="123">
        <f>Z89+Z95</f>
        <v>34474.44</v>
      </c>
      <c r="AA97" s="122">
        <f>AA89+AA95</f>
        <v>11491.48</v>
      </c>
      <c r="AB97" s="121">
        <f t="shared" ref="AB97:AL97" si="93">AB89+AB95</f>
        <v>3091208.12</v>
      </c>
      <c r="AC97" s="119">
        <f t="shared" si="93"/>
        <v>459178.72</v>
      </c>
      <c r="AD97" s="119">
        <f t="shared" si="93"/>
        <v>2094206.4</v>
      </c>
      <c r="AE97" s="119">
        <f t="shared" si="93"/>
        <v>351230.88</v>
      </c>
      <c r="AF97" s="120">
        <f t="shared" si="93"/>
        <v>16793.919999999998</v>
      </c>
      <c r="AG97" s="122">
        <f>AG89+AG95</f>
        <v>6012618.04</v>
      </c>
      <c r="AH97" s="121">
        <f t="shared" si="93"/>
        <v>333252.92</v>
      </c>
      <c r="AI97" s="119">
        <f t="shared" si="93"/>
        <v>105385.28</v>
      </c>
      <c r="AJ97" s="119">
        <f t="shared" si="93"/>
        <v>302496.48</v>
      </c>
      <c r="AK97" s="119">
        <f t="shared" si="93"/>
        <v>24504.48</v>
      </c>
      <c r="AL97" s="119">
        <f t="shared" si="93"/>
        <v>16793.919999999998</v>
      </c>
      <c r="AM97" s="122">
        <f>AM89+AM95</f>
        <v>782433.08</v>
      </c>
      <c r="AN97" s="131">
        <f>AN89+AN95</f>
        <v>6841017.04</v>
      </c>
      <c r="AQ97" s="61"/>
    </row>
  </sheetData>
  <mergeCells count="53">
    <mergeCell ref="A17:F17"/>
    <mergeCell ref="A8:F8"/>
    <mergeCell ref="A9:A13"/>
    <mergeCell ref="F9:F13"/>
    <mergeCell ref="A14:F14"/>
    <mergeCell ref="F15:F16"/>
    <mergeCell ref="A1:W1"/>
    <mergeCell ref="A2:W2"/>
    <mergeCell ref="A4:F4"/>
    <mergeCell ref="A5:V5"/>
    <mergeCell ref="J7:L7"/>
    <mergeCell ref="A25:C25"/>
    <mergeCell ref="A27:A28"/>
    <mergeCell ref="B27:F27"/>
    <mergeCell ref="G27:K27"/>
    <mergeCell ref="A18:A22"/>
    <mergeCell ref="F18:F22"/>
    <mergeCell ref="AM50:AM51"/>
    <mergeCell ref="L27:L28"/>
    <mergeCell ref="M27:M28"/>
    <mergeCell ref="N27:N28"/>
    <mergeCell ref="O27:S27"/>
    <mergeCell ref="AJ50:AJ51"/>
    <mergeCell ref="T27:X27"/>
    <mergeCell ref="Y27:Y28"/>
    <mergeCell ref="Z27:Z28"/>
    <mergeCell ref="AA27:AA28"/>
    <mergeCell ref="AB27:AG27"/>
    <mergeCell ref="AK50:AK51"/>
    <mergeCell ref="AQ78:AQ79"/>
    <mergeCell ref="AA78:AA79"/>
    <mergeCell ref="A78:A79"/>
    <mergeCell ref="B78:F78"/>
    <mergeCell ref="G78:K78"/>
    <mergeCell ref="L78:L79"/>
    <mergeCell ref="M78:M79"/>
    <mergeCell ref="N78:N79"/>
    <mergeCell ref="AN50:AN51"/>
    <mergeCell ref="AH27:AM27"/>
    <mergeCell ref="AN27:AN28"/>
    <mergeCell ref="O78:S78"/>
    <mergeCell ref="T78:X78"/>
    <mergeCell ref="Y78:Y79"/>
    <mergeCell ref="Z78:Z79"/>
    <mergeCell ref="AB78:AG78"/>
    <mergeCell ref="AH78:AM78"/>
    <mergeCell ref="AN78:AN79"/>
    <mergeCell ref="AE53:AH53"/>
    <mergeCell ref="AE54:AH54"/>
    <mergeCell ref="AE55:AH55"/>
    <mergeCell ref="AE56:AH56"/>
    <mergeCell ref="AI50:AI51"/>
    <mergeCell ref="L50:S5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C00"/>
  </sheetPr>
  <dimension ref="A1:AS97"/>
  <sheetViews>
    <sheetView topLeftCell="AA52" zoomScaleNormal="100" workbookViewId="0">
      <selection activeCell="AP69" sqref="AP69"/>
    </sheetView>
  </sheetViews>
  <sheetFormatPr defaultColWidth="9.109375" defaultRowHeight="13.8" x14ac:dyDescent="0.25"/>
  <cols>
    <col min="1" max="1" width="11.44140625" style="18" customWidth="1"/>
    <col min="2" max="2" width="11.5546875" style="18" customWidth="1"/>
    <col min="3" max="3" width="11.88671875" style="18" customWidth="1"/>
    <col min="4" max="4" width="12.109375" style="18" customWidth="1"/>
    <col min="5" max="5" width="11" style="18" customWidth="1"/>
    <col min="6" max="6" width="12.6640625" style="18" customWidth="1"/>
    <col min="7" max="7" width="13.44140625" style="18" customWidth="1"/>
    <col min="8" max="8" width="13" style="18" customWidth="1"/>
    <col min="9" max="9" width="8.88671875" style="18" customWidth="1"/>
    <col min="10" max="10" width="12" style="18" customWidth="1"/>
    <col min="11" max="12" width="14" style="18" customWidth="1"/>
    <col min="13" max="13" width="13.109375" style="18" customWidth="1"/>
    <col min="14" max="14" width="14.33203125" style="18" customWidth="1"/>
    <col min="15" max="15" width="11" style="18" customWidth="1"/>
    <col min="16" max="16" width="10.33203125" style="18" customWidth="1"/>
    <col min="17" max="17" width="12.6640625" style="18" customWidth="1"/>
    <col min="18" max="18" width="8.109375" style="18" customWidth="1"/>
    <col min="19" max="19" width="9.33203125" style="18" customWidth="1"/>
    <col min="20" max="20" width="7.44140625" style="18" customWidth="1"/>
    <col min="21" max="21" width="8.5546875" style="18" customWidth="1"/>
    <col min="22" max="22" width="7.6640625" style="18" customWidth="1"/>
    <col min="23" max="23" width="8.109375" style="22" customWidth="1"/>
    <col min="24" max="24" width="9.88671875" style="22" customWidth="1"/>
    <col min="25" max="25" width="10.33203125" style="22" customWidth="1"/>
    <col min="26" max="27" width="12.5546875" style="22" customWidth="1"/>
    <col min="28" max="28" width="13.109375" style="22" customWidth="1"/>
    <col min="29" max="29" width="11.88671875" style="22" customWidth="1"/>
    <col min="30" max="31" width="12.44140625" style="22" customWidth="1"/>
    <col min="32" max="32" width="12.33203125" style="22" customWidth="1"/>
    <col min="33" max="33" width="13" style="22" customWidth="1"/>
    <col min="34" max="34" width="12.33203125" style="22" customWidth="1"/>
    <col min="35" max="35" width="14.109375" style="22" customWidth="1"/>
    <col min="36" max="36" width="14.44140625" style="22" customWidth="1"/>
    <col min="37" max="37" width="15.5546875" style="22" customWidth="1"/>
    <col min="38" max="38" width="12" style="22" customWidth="1"/>
    <col min="39" max="39" width="13.109375" style="22" customWidth="1"/>
    <col min="40" max="40" width="14.44140625" style="22" customWidth="1"/>
    <col min="41" max="42" width="13.44140625" style="22" customWidth="1"/>
    <col min="43" max="43" width="14" style="22" customWidth="1"/>
    <col min="44" max="44" width="14.33203125" style="18" customWidth="1"/>
    <col min="45" max="45" width="17.109375" style="18" customWidth="1"/>
    <col min="46" max="46" width="12.109375" style="18" customWidth="1"/>
    <col min="47" max="16384" width="9.109375" style="18"/>
  </cols>
  <sheetData>
    <row r="1" spans="1:44" ht="18.600000000000001" x14ac:dyDescent="0.3">
      <c r="A1" s="851" t="s">
        <v>70</v>
      </c>
      <c r="B1" s="851"/>
      <c r="C1" s="851"/>
      <c r="D1" s="851"/>
      <c r="E1" s="851"/>
      <c r="F1" s="851"/>
      <c r="G1" s="851"/>
      <c r="H1" s="851"/>
      <c r="I1" s="851"/>
      <c r="J1" s="851"/>
      <c r="K1" s="851"/>
      <c r="L1" s="851"/>
      <c r="M1" s="851"/>
      <c r="N1" s="851"/>
      <c r="O1" s="851"/>
      <c r="P1" s="851"/>
      <c r="Q1" s="851"/>
      <c r="R1" s="851"/>
      <c r="S1" s="851"/>
      <c r="T1" s="851"/>
      <c r="U1" s="851"/>
      <c r="V1" s="851"/>
      <c r="W1" s="851"/>
      <c r="X1" s="353"/>
      <c r="Y1" s="353"/>
      <c r="Z1" s="353"/>
      <c r="AA1" s="353"/>
      <c r="AB1" s="353"/>
      <c r="AC1" s="353"/>
      <c r="AD1" s="353"/>
      <c r="AE1" s="353"/>
      <c r="AF1" s="353"/>
      <c r="AG1" s="353"/>
      <c r="AH1" s="353"/>
      <c r="AI1" s="353"/>
      <c r="AJ1" s="353"/>
      <c r="AK1" s="353"/>
      <c r="AL1" s="353"/>
      <c r="AM1" s="353"/>
      <c r="AN1" s="353"/>
      <c r="AO1" s="353"/>
      <c r="AP1" s="353"/>
      <c r="AQ1" s="353"/>
      <c r="AR1" s="353"/>
    </row>
    <row r="2" spans="1:44" ht="27" customHeight="1" x14ac:dyDescent="0.3">
      <c r="A2" s="851" t="s">
        <v>46</v>
      </c>
      <c r="B2" s="851"/>
      <c r="C2" s="851"/>
      <c r="D2" s="851"/>
      <c r="E2" s="851"/>
      <c r="F2" s="851"/>
      <c r="G2" s="851"/>
      <c r="H2" s="851"/>
      <c r="I2" s="851"/>
      <c r="J2" s="851"/>
      <c r="K2" s="851"/>
      <c r="L2" s="851"/>
      <c r="M2" s="851"/>
      <c r="N2" s="851"/>
      <c r="O2" s="851"/>
      <c r="P2" s="851"/>
      <c r="Q2" s="851"/>
      <c r="R2" s="851"/>
      <c r="S2" s="851"/>
      <c r="T2" s="851"/>
      <c r="U2" s="851"/>
      <c r="V2" s="851"/>
      <c r="W2" s="851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  <c r="AQ2" s="353"/>
      <c r="AR2" s="353"/>
    </row>
    <row r="3" spans="1:44" x14ac:dyDescent="0.25">
      <c r="A3" s="130"/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433"/>
      <c r="P3" s="130"/>
      <c r="Q3" s="130"/>
      <c r="R3" s="504"/>
      <c r="S3" s="130"/>
      <c r="T3" s="130"/>
      <c r="U3" s="130"/>
    </row>
    <row r="4" spans="1:44" x14ac:dyDescent="0.25">
      <c r="A4" s="852" t="s">
        <v>51</v>
      </c>
      <c r="B4" s="852"/>
      <c r="C4" s="852"/>
      <c r="D4" s="852"/>
      <c r="E4" s="852"/>
      <c r="F4" s="852"/>
      <c r="G4" s="130"/>
      <c r="H4" s="130"/>
      <c r="I4" s="130"/>
      <c r="J4" s="130"/>
      <c r="K4" s="130"/>
      <c r="L4" s="130"/>
      <c r="M4" s="130"/>
      <c r="N4" s="130"/>
      <c r="O4" s="433"/>
      <c r="P4" s="130"/>
      <c r="Q4" s="130"/>
      <c r="R4" s="504"/>
      <c r="S4" s="130"/>
      <c r="T4" s="130"/>
      <c r="U4" s="130"/>
    </row>
    <row r="5" spans="1:44" ht="14.4" thickBot="1" x14ac:dyDescent="0.3">
      <c r="A5" s="853"/>
      <c r="B5" s="853"/>
      <c r="C5" s="853"/>
      <c r="D5" s="853"/>
      <c r="E5" s="853"/>
      <c r="F5" s="853"/>
      <c r="G5" s="853"/>
      <c r="H5" s="853"/>
      <c r="I5" s="853"/>
      <c r="J5" s="853"/>
      <c r="K5" s="853"/>
      <c r="L5" s="853"/>
      <c r="M5" s="853"/>
      <c r="N5" s="853"/>
      <c r="O5" s="853"/>
      <c r="P5" s="853"/>
      <c r="Q5" s="853"/>
      <c r="R5" s="853"/>
      <c r="S5" s="853"/>
      <c r="T5" s="853"/>
      <c r="U5" s="853"/>
      <c r="V5" s="853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</row>
    <row r="6" spans="1:44" ht="55.2" x14ac:dyDescent="0.25">
      <c r="A6" s="19" t="s">
        <v>55</v>
      </c>
      <c r="B6" s="24" t="s">
        <v>30</v>
      </c>
      <c r="C6" s="24" t="s">
        <v>67</v>
      </c>
      <c r="D6" s="24" t="s">
        <v>135</v>
      </c>
      <c r="E6" s="24" t="s">
        <v>3</v>
      </c>
      <c r="F6" s="180"/>
      <c r="J6" s="62"/>
      <c r="K6" s="62"/>
      <c r="L6" s="62"/>
      <c r="M6" s="29"/>
      <c r="N6" s="26"/>
      <c r="O6" s="26"/>
      <c r="P6" s="27"/>
      <c r="Q6" s="27"/>
      <c r="R6" s="538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538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4" ht="15" customHeight="1" thickBot="1" x14ac:dyDescent="0.3">
      <c r="A7" s="181" t="s">
        <v>31</v>
      </c>
      <c r="B7" s="182" t="s">
        <v>56</v>
      </c>
      <c r="C7" s="182">
        <v>1</v>
      </c>
      <c r="D7" s="183" t="s">
        <v>136</v>
      </c>
      <c r="E7" s="182">
        <v>3</v>
      </c>
      <c r="F7" s="184"/>
      <c r="H7" s="27"/>
      <c r="I7" s="29"/>
      <c r="J7" s="854"/>
      <c r="K7" s="854"/>
      <c r="L7" s="854"/>
      <c r="M7" s="29"/>
      <c r="N7" s="26"/>
      <c r="O7" s="26"/>
      <c r="P7" s="185"/>
      <c r="Q7" s="185"/>
      <c r="R7" s="185"/>
      <c r="S7" s="185"/>
      <c r="T7" s="185"/>
      <c r="U7" s="185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</row>
    <row r="8" spans="1:44" ht="15" customHeight="1" thickBot="1" x14ac:dyDescent="0.3">
      <c r="A8" s="898" t="s">
        <v>53</v>
      </c>
      <c r="B8" s="899"/>
      <c r="C8" s="899"/>
      <c r="D8" s="899"/>
      <c r="E8" s="899"/>
      <c r="F8" s="900"/>
      <c r="H8" s="27"/>
      <c r="I8" s="29"/>
      <c r="J8" s="187"/>
      <c r="K8" s="187"/>
      <c r="L8" s="187"/>
      <c r="M8" s="29"/>
      <c r="N8" s="26"/>
      <c r="O8" s="26"/>
      <c r="P8" s="185"/>
      <c r="Q8" s="185"/>
      <c r="R8" s="185"/>
      <c r="S8" s="185"/>
      <c r="T8" s="185"/>
      <c r="U8" s="185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</row>
    <row r="9" spans="1:44" ht="27.6" x14ac:dyDescent="0.25">
      <c r="A9" s="918">
        <v>7460</v>
      </c>
      <c r="B9" s="188" t="s">
        <v>13</v>
      </c>
      <c r="C9" s="496">
        <f>'2027 budžeta aprēķins'!E9</f>
        <v>269</v>
      </c>
      <c r="D9" s="189">
        <v>20</v>
      </c>
      <c r="E9" s="190">
        <f>C9+D9</f>
        <v>289</v>
      </c>
      <c r="F9" s="867">
        <f>SUM(E9:E13)</f>
        <v>694</v>
      </c>
      <c r="I9" s="37"/>
      <c r="J9" s="29"/>
      <c r="K9" s="29"/>
      <c r="L9" s="29"/>
      <c r="M9" s="29"/>
      <c r="N9" s="191"/>
      <c r="O9" s="191"/>
      <c r="P9" s="186"/>
      <c r="Q9" s="192"/>
      <c r="R9" s="192"/>
      <c r="S9" s="193"/>
      <c r="T9" s="194"/>
      <c r="U9" s="186"/>
      <c r="V9" s="195"/>
      <c r="W9" s="195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195"/>
      <c r="AJ9" s="195"/>
      <c r="AK9" s="195"/>
      <c r="AL9" s="195"/>
      <c r="AM9" s="195"/>
      <c r="AN9" s="195"/>
      <c r="AO9" s="195"/>
      <c r="AP9" s="195"/>
      <c r="AQ9" s="195"/>
    </row>
    <row r="10" spans="1:44" x14ac:dyDescent="0.25">
      <c r="A10" s="919"/>
      <c r="B10" s="650" t="s">
        <v>14</v>
      </c>
      <c r="C10" s="196">
        <f>'2027 budžeta aprēķins'!E10</f>
        <v>61</v>
      </c>
      <c r="D10" s="197">
        <v>4</v>
      </c>
      <c r="E10" s="33">
        <f t="shared" ref="E10:E16" si="0">C10+D10</f>
        <v>65</v>
      </c>
      <c r="F10" s="917"/>
      <c r="I10" s="37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</row>
    <row r="11" spans="1:44" ht="27.6" x14ac:dyDescent="0.25">
      <c r="A11" s="919"/>
      <c r="B11" s="33" t="s">
        <v>15</v>
      </c>
      <c r="C11" s="196">
        <f>'2027 budžeta aprēķins'!E11</f>
        <v>270</v>
      </c>
      <c r="D11" s="197">
        <v>21</v>
      </c>
      <c r="E11" s="33">
        <f t="shared" si="0"/>
        <v>291</v>
      </c>
      <c r="F11" s="917"/>
      <c r="I11" s="37"/>
      <c r="J11" s="29"/>
      <c r="K11" s="29"/>
      <c r="L11" s="29"/>
      <c r="M11" s="198"/>
      <c r="N11" s="199"/>
      <c r="O11" s="199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</row>
    <row r="12" spans="1:44" x14ac:dyDescent="0.25">
      <c r="A12" s="919"/>
      <c r="B12" s="650" t="s">
        <v>16</v>
      </c>
      <c r="C12" s="196">
        <f>'2027 budžeta aprēķins'!E12</f>
        <v>43</v>
      </c>
      <c r="D12" s="197">
        <v>3</v>
      </c>
      <c r="E12" s="33">
        <f>C12+D12</f>
        <v>46</v>
      </c>
      <c r="F12" s="917"/>
      <c r="I12" s="37"/>
      <c r="J12" s="29"/>
      <c r="K12" s="29"/>
      <c r="L12" s="29"/>
      <c r="M12" s="43"/>
      <c r="N12" s="199"/>
      <c r="O12" s="199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</row>
    <row r="13" spans="1:44" ht="14.4" thickBot="1" x14ac:dyDescent="0.3">
      <c r="A13" s="920"/>
      <c r="B13" s="605" t="s">
        <v>17</v>
      </c>
      <c r="C13" s="201">
        <f>'2027 budžeta aprēķins'!E13</f>
        <v>2</v>
      </c>
      <c r="D13" s="72">
        <v>1</v>
      </c>
      <c r="E13" s="202">
        <f t="shared" si="0"/>
        <v>3</v>
      </c>
      <c r="F13" s="868"/>
      <c r="I13" s="37"/>
      <c r="J13" s="29"/>
      <c r="K13" s="29"/>
      <c r="L13" s="29"/>
      <c r="M13" s="29"/>
      <c r="N13" s="203"/>
      <c r="O13" s="203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</row>
    <row r="14" spans="1:44" ht="15" customHeight="1" thickBot="1" x14ac:dyDescent="0.3">
      <c r="A14" s="902" t="s">
        <v>54</v>
      </c>
      <c r="B14" s="903"/>
      <c r="C14" s="903"/>
      <c r="D14" s="903"/>
      <c r="E14" s="903"/>
      <c r="F14" s="904"/>
      <c r="H14" s="38"/>
      <c r="I14" s="37"/>
      <c r="J14" s="29"/>
      <c r="K14" s="29"/>
      <c r="L14" s="29"/>
      <c r="M14" s="29"/>
      <c r="N14" s="203"/>
      <c r="O14" s="203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</row>
    <row r="15" spans="1:44" x14ac:dyDescent="0.25">
      <c r="A15" s="524">
        <v>1000</v>
      </c>
      <c r="B15" s="649" t="s">
        <v>18</v>
      </c>
      <c r="C15" s="496">
        <f>'2027 budžeta aprēķins'!E15</f>
        <v>3</v>
      </c>
      <c r="D15" s="189"/>
      <c r="E15" s="190">
        <f t="shared" si="0"/>
        <v>3</v>
      </c>
      <c r="F15" s="867">
        <f>E15+E16</f>
        <v>4</v>
      </c>
      <c r="I15" s="37"/>
      <c r="J15" s="29"/>
      <c r="K15" s="29"/>
      <c r="L15" s="29"/>
      <c r="M15" s="29"/>
      <c r="N15" s="29"/>
      <c r="O15" s="29"/>
      <c r="P15" s="204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</row>
    <row r="16" spans="1:44" ht="14.4" thickBot="1" x14ac:dyDescent="0.3">
      <c r="A16" s="525">
        <v>7471</v>
      </c>
      <c r="B16" s="605" t="s">
        <v>18</v>
      </c>
      <c r="C16" s="201">
        <f>'2027 budžeta aprēķins'!E16</f>
        <v>1</v>
      </c>
      <c r="D16" s="72"/>
      <c r="E16" s="202">
        <f t="shared" si="0"/>
        <v>1</v>
      </c>
      <c r="F16" s="868"/>
      <c r="I16" s="37"/>
      <c r="J16" s="29"/>
      <c r="K16" s="29"/>
      <c r="L16" s="29"/>
      <c r="M16" s="29"/>
      <c r="N16" s="29"/>
      <c r="O16" s="29"/>
      <c r="P16" s="204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</row>
    <row r="17" spans="1:40" ht="14.4" thickBot="1" x14ac:dyDescent="0.3">
      <c r="A17" s="902" t="s">
        <v>19</v>
      </c>
      <c r="B17" s="903"/>
      <c r="C17" s="903"/>
      <c r="D17" s="903"/>
      <c r="E17" s="903"/>
      <c r="F17" s="904"/>
      <c r="H17" s="38"/>
      <c r="I17" s="37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</row>
    <row r="18" spans="1:40" ht="27.6" x14ac:dyDescent="0.25">
      <c r="A18" s="914">
        <v>3000</v>
      </c>
      <c r="B18" s="188" t="s">
        <v>20</v>
      </c>
      <c r="C18" s="719">
        <f>'2027 budžeta aprēķins'!E18</f>
        <v>29</v>
      </c>
      <c r="D18" s="189">
        <v>3</v>
      </c>
      <c r="E18" s="190">
        <f>C18+D18</f>
        <v>32</v>
      </c>
      <c r="F18" s="867">
        <f>SUM(E18:E22)</f>
        <v>95</v>
      </c>
      <c r="I18" s="37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1:40" x14ac:dyDescent="0.25">
      <c r="A19" s="915"/>
      <c r="B19" s="650" t="s">
        <v>14</v>
      </c>
      <c r="C19" s="47">
        <f>'2027 budžeta aprēķins'!E19</f>
        <v>14</v>
      </c>
      <c r="D19" s="197">
        <v>1</v>
      </c>
      <c r="E19" s="33">
        <f t="shared" ref="E19:E22" si="1">C19+D19</f>
        <v>15</v>
      </c>
      <c r="F19" s="917"/>
      <c r="I19" s="37"/>
      <c r="J19" s="29"/>
      <c r="K19" s="29"/>
      <c r="L19" s="29"/>
      <c r="M19" s="29"/>
      <c r="N19" s="29"/>
      <c r="O19" s="29"/>
      <c r="P19" s="62"/>
      <c r="Q19" s="62"/>
      <c r="R19" s="62"/>
      <c r="S19" s="62"/>
      <c r="T19" s="62"/>
      <c r="U19" s="62"/>
      <c r="V19" s="29"/>
      <c r="W19" s="29"/>
      <c r="X19" s="29"/>
      <c r="Y19" s="29"/>
    </row>
    <row r="20" spans="1:40" ht="27.6" x14ac:dyDescent="0.25">
      <c r="A20" s="915"/>
      <c r="B20" s="650" t="s">
        <v>15</v>
      </c>
      <c r="C20" s="47">
        <f>'2027 budžeta aprēķins'!E20</f>
        <v>39</v>
      </c>
      <c r="D20" s="197">
        <v>3</v>
      </c>
      <c r="E20" s="33">
        <f t="shared" si="1"/>
        <v>42</v>
      </c>
      <c r="F20" s="917"/>
      <c r="I20" s="37"/>
      <c r="J20" s="29"/>
      <c r="K20" s="29"/>
      <c r="L20" s="29"/>
      <c r="M20" s="208"/>
      <c r="N20" s="199"/>
      <c r="O20" s="199"/>
      <c r="P20" s="209"/>
      <c r="Q20" s="209"/>
      <c r="R20" s="209"/>
      <c r="S20" s="209"/>
      <c r="T20" s="209"/>
      <c r="U20" s="210"/>
      <c r="V20" s="29"/>
      <c r="W20" s="29"/>
      <c r="X20" s="29"/>
      <c r="Y20" s="29"/>
    </row>
    <row r="21" spans="1:40" x14ac:dyDescent="0.25">
      <c r="A21" s="915"/>
      <c r="B21" s="650" t="s">
        <v>16</v>
      </c>
      <c r="C21" s="47">
        <f>'2027 budžeta aprēķins'!E21</f>
        <v>3</v>
      </c>
      <c r="D21" s="197"/>
      <c r="E21" s="33">
        <f t="shared" si="1"/>
        <v>3</v>
      </c>
      <c r="F21" s="917"/>
      <c r="I21" s="37"/>
      <c r="J21" s="29"/>
      <c r="K21" s="29"/>
      <c r="L21" s="29"/>
      <c r="M21" s="50"/>
      <c r="N21" s="211"/>
      <c r="O21" s="211"/>
      <c r="P21" s="70"/>
      <c r="Q21" s="70"/>
      <c r="R21" s="70"/>
      <c r="S21" s="70"/>
      <c r="T21" s="70"/>
      <c r="U21" s="212"/>
      <c r="V21" s="29"/>
      <c r="W21" s="29"/>
      <c r="X21" s="29"/>
      <c r="Y21" s="29"/>
    </row>
    <row r="22" spans="1:40" ht="14.4" thickBot="1" x14ac:dyDescent="0.3">
      <c r="A22" s="916"/>
      <c r="B22" s="605" t="s">
        <v>17</v>
      </c>
      <c r="C22" s="720">
        <f>'2027 budžeta aprēķins'!E22</f>
        <v>2</v>
      </c>
      <c r="D22" s="72">
        <v>1</v>
      </c>
      <c r="E22" s="202">
        <f t="shared" si="1"/>
        <v>3</v>
      </c>
      <c r="F22" s="868"/>
      <c r="I22" s="37"/>
      <c r="J22" s="29"/>
      <c r="K22" s="29"/>
      <c r="L22" s="29"/>
      <c r="M22" s="29"/>
      <c r="N22" s="216"/>
      <c r="O22" s="216"/>
      <c r="P22" s="70"/>
      <c r="Q22" s="70"/>
      <c r="R22" s="70"/>
      <c r="S22" s="70"/>
      <c r="T22" s="70"/>
      <c r="U22" s="212"/>
      <c r="V22" s="29"/>
      <c r="W22" s="29"/>
      <c r="X22" s="29"/>
      <c r="Y22" s="29"/>
    </row>
    <row r="23" spans="1:40" ht="14.4" thickBot="1" x14ac:dyDescent="0.3">
      <c r="C23" s="721">
        <f>'2027 budžeta aprēķins'!E23</f>
        <v>736</v>
      </c>
      <c r="D23" s="218">
        <f>SUM(D9:D22)</f>
        <v>57</v>
      </c>
      <c r="E23" s="218">
        <f t="shared" ref="E23" si="2">SUM(E9:E22)</f>
        <v>793</v>
      </c>
      <c r="F23" s="219">
        <f>F9+F15+F18</f>
        <v>793</v>
      </c>
      <c r="G23" s="34"/>
      <c r="J23" s="29"/>
      <c r="K23" s="29"/>
      <c r="L23" s="29"/>
      <c r="M23" s="29"/>
      <c r="N23" s="29"/>
      <c r="O23" s="29"/>
      <c r="P23" s="204"/>
      <c r="Q23" s="204"/>
      <c r="R23" s="204"/>
      <c r="S23" s="204"/>
      <c r="T23" s="204"/>
      <c r="U23" s="204"/>
      <c r="V23" s="29"/>
      <c r="W23" s="29"/>
      <c r="X23" s="29"/>
      <c r="Y23" s="29"/>
    </row>
    <row r="24" spans="1:40" x14ac:dyDescent="0.25">
      <c r="C24" s="220"/>
      <c r="D24" s="220"/>
      <c r="E24" s="220"/>
      <c r="F24" s="221"/>
      <c r="G24" s="34"/>
      <c r="J24" s="29"/>
      <c r="K24" s="29"/>
      <c r="L24" s="29"/>
      <c r="M24" s="29"/>
      <c r="N24" s="29"/>
      <c r="O24" s="29"/>
      <c r="P24" s="204"/>
      <c r="Q24" s="204"/>
      <c r="R24" s="204"/>
      <c r="S24" s="204"/>
      <c r="T24" s="204"/>
      <c r="U24" s="204"/>
      <c r="V24" s="29"/>
      <c r="W24" s="29"/>
      <c r="X24" s="29"/>
      <c r="Y24" s="29"/>
    </row>
    <row r="25" spans="1:40" ht="46.5" customHeight="1" x14ac:dyDescent="0.25">
      <c r="A25" s="810" t="s">
        <v>134</v>
      </c>
      <c r="B25" s="810"/>
      <c r="C25" s="810"/>
      <c r="D25" s="356">
        <f>C23*0.0769</f>
        <v>56.6</v>
      </c>
      <c r="F25" s="34"/>
      <c r="G25" s="35"/>
      <c r="I25" s="36"/>
      <c r="J25" s="27"/>
      <c r="K25" s="27"/>
      <c r="L25" s="29"/>
      <c r="M25" s="27"/>
      <c r="N25" s="27"/>
      <c r="O25" s="27"/>
      <c r="P25" s="29"/>
      <c r="Q25" s="62"/>
      <c r="R25" s="62"/>
      <c r="S25" s="62"/>
      <c r="T25" s="29"/>
      <c r="U25" s="29"/>
      <c r="V25" s="29"/>
      <c r="W25" s="29"/>
      <c r="X25" s="29"/>
      <c r="Y25" s="29"/>
    </row>
    <row r="26" spans="1:40" x14ac:dyDescent="0.25">
      <c r="B26" s="36"/>
      <c r="C26" s="55"/>
      <c r="D26" s="34"/>
      <c r="E26" s="34"/>
      <c r="F26" s="35"/>
      <c r="G26" s="29"/>
      <c r="I26" s="63"/>
      <c r="J26" s="56"/>
      <c r="K26" s="56"/>
      <c r="L26" s="56"/>
      <c r="M26" s="57"/>
      <c r="N26" s="58"/>
      <c r="O26" s="58"/>
      <c r="P26" s="59"/>
      <c r="Q26" s="59"/>
      <c r="R26" s="59"/>
      <c r="S26" s="59"/>
      <c r="T26" s="59"/>
      <c r="U26" s="59"/>
    </row>
    <row r="27" spans="1:40" x14ac:dyDescent="0.25">
      <c r="B27" s="36"/>
      <c r="C27" s="60"/>
      <c r="D27" s="42"/>
      <c r="E27" s="42"/>
      <c r="F27" s="61"/>
      <c r="G27" s="35"/>
      <c r="I27" s="62"/>
      <c r="J27" s="63"/>
      <c r="K27" s="56"/>
      <c r="L27" s="64"/>
      <c r="M27" s="65"/>
      <c r="N27" s="50"/>
      <c r="O27" s="50"/>
      <c r="P27" s="66"/>
      <c r="Q27" s="66"/>
      <c r="R27" s="66"/>
      <c r="S27" s="66"/>
      <c r="T27" s="66"/>
      <c r="U27" s="66"/>
    </row>
    <row r="28" spans="1:40" ht="14.4" thickBot="1" x14ac:dyDescent="0.3">
      <c r="A28" s="911"/>
      <c r="B28" s="911"/>
      <c r="C28" s="911"/>
      <c r="D28" s="911"/>
      <c r="E28" s="911"/>
      <c r="F28" s="911"/>
      <c r="G28" s="911"/>
      <c r="H28" s="911"/>
      <c r="I28" s="911"/>
      <c r="J28" s="911"/>
      <c r="K28" s="911"/>
      <c r="L28" s="911"/>
      <c r="M28" s="489"/>
      <c r="N28" s="43"/>
      <c r="O28" s="43"/>
      <c r="P28" s="68"/>
      <c r="Q28" s="69"/>
      <c r="R28" s="69"/>
      <c r="S28" s="36"/>
    </row>
    <row r="29" spans="1:40" ht="63" customHeight="1" x14ac:dyDescent="0.25">
      <c r="A29" s="869" t="s">
        <v>43</v>
      </c>
      <c r="B29" s="871" t="s">
        <v>69</v>
      </c>
      <c r="C29" s="839"/>
      <c r="D29" s="839"/>
      <c r="E29" s="839"/>
      <c r="F29" s="872"/>
      <c r="G29" s="841" t="s">
        <v>59</v>
      </c>
      <c r="H29" s="841"/>
      <c r="I29" s="841"/>
      <c r="J29" s="841"/>
      <c r="K29" s="842"/>
      <c r="L29" s="912" t="s">
        <v>145</v>
      </c>
      <c r="M29" s="895" t="s">
        <v>48</v>
      </c>
      <c r="N29" s="822" t="s">
        <v>113</v>
      </c>
      <c r="O29" s="843" t="s">
        <v>47</v>
      </c>
      <c r="P29" s="844"/>
      <c r="Q29" s="844"/>
      <c r="R29" s="844"/>
      <c r="S29" s="845"/>
      <c r="T29" s="827" t="s">
        <v>58</v>
      </c>
      <c r="U29" s="828"/>
      <c r="V29" s="828"/>
      <c r="W29" s="828"/>
      <c r="X29" s="846"/>
      <c r="Y29" s="847" t="s">
        <v>3</v>
      </c>
      <c r="Z29" s="822" t="s">
        <v>63</v>
      </c>
      <c r="AA29" s="822" t="s">
        <v>115</v>
      </c>
      <c r="AB29" s="843" t="s">
        <v>64</v>
      </c>
      <c r="AC29" s="844"/>
      <c r="AD29" s="844"/>
      <c r="AE29" s="844"/>
      <c r="AF29" s="844"/>
      <c r="AG29" s="845"/>
      <c r="AH29" s="843" t="s">
        <v>65</v>
      </c>
      <c r="AI29" s="844"/>
      <c r="AJ29" s="844"/>
      <c r="AK29" s="844"/>
      <c r="AL29" s="844"/>
      <c r="AM29" s="845"/>
      <c r="AN29" s="784" t="s">
        <v>3</v>
      </c>
    </row>
    <row r="30" spans="1:40" ht="57.75" customHeight="1" thickBot="1" x14ac:dyDescent="0.3">
      <c r="A30" s="870"/>
      <c r="B30" s="71" t="s">
        <v>44</v>
      </c>
      <c r="C30" s="72" t="s">
        <v>14</v>
      </c>
      <c r="D30" s="73" t="s">
        <v>45</v>
      </c>
      <c r="E30" s="72" t="s">
        <v>16</v>
      </c>
      <c r="F30" s="74" t="s">
        <v>17</v>
      </c>
      <c r="G30" s="75" t="s">
        <v>44</v>
      </c>
      <c r="H30" s="20" t="s">
        <v>14</v>
      </c>
      <c r="I30" s="76" t="s">
        <v>45</v>
      </c>
      <c r="J30" s="20" t="s">
        <v>16</v>
      </c>
      <c r="K30" s="222" t="s">
        <v>17</v>
      </c>
      <c r="L30" s="913"/>
      <c r="M30" s="896"/>
      <c r="N30" s="823"/>
      <c r="O30" s="75" t="s">
        <v>49</v>
      </c>
      <c r="P30" s="20" t="s">
        <v>14</v>
      </c>
      <c r="Q30" s="76" t="s">
        <v>45</v>
      </c>
      <c r="R30" s="20" t="s">
        <v>16</v>
      </c>
      <c r="S30" s="91" t="s">
        <v>17</v>
      </c>
      <c r="T30" s="71" t="s">
        <v>49</v>
      </c>
      <c r="U30" s="72" t="s">
        <v>14</v>
      </c>
      <c r="V30" s="73" t="s">
        <v>45</v>
      </c>
      <c r="W30" s="72" t="s">
        <v>16</v>
      </c>
      <c r="X30" s="74" t="s">
        <v>17</v>
      </c>
      <c r="Y30" s="897"/>
      <c r="Z30" s="823"/>
      <c r="AA30" s="823"/>
      <c r="AB30" s="75" t="s">
        <v>49</v>
      </c>
      <c r="AC30" s="20" t="s">
        <v>14</v>
      </c>
      <c r="AD30" s="76" t="s">
        <v>45</v>
      </c>
      <c r="AE30" s="20" t="s">
        <v>16</v>
      </c>
      <c r="AF30" s="72" t="s">
        <v>17</v>
      </c>
      <c r="AG30" s="223" t="s">
        <v>50</v>
      </c>
      <c r="AH30" s="224" t="s">
        <v>49</v>
      </c>
      <c r="AI30" s="225" t="s">
        <v>14</v>
      </c>
      <c r="AJ30" s="226" t="s">
        <v>45</v>
      </c>
      <c r="AK30" s="225" t="s">
        <v>16</v>
      </c>
      <c r="AL30" s="214" t="s">
        <v>17</v>
      </c>
      <c r="AM30" s="227" t="s">
        <v>50</v>
      </c>
      <c r="AN30" s="785"/>
    </row>
    <row r="31" spans="1:40" ht="47.25" customHeight="1" thickBot="1" x14ac:dyDescent="0.3">
      <c r="A31" s="228" t="s">
        <v>31</v>
      </c>
      <c r="B31" s="229">
        <v>1</v>
      </c>
      <c r="C31" s="230">
        <v>2</v>
      </c>
      <c r="D31" s="231">
        <v>3</v>
      </c>
      <c r="E31" s="230">
        <v>4</v>
      </c>
      <c r="F31" s="232">
        <v>5</v>
      </c>
      <c r="G31" s="233">
        <v>6</v>
      </c>
      <c r="H31" s="234">
        <v>7</v>
      </c>
      <c r="I31" s="235">
        <v>8</v>
      </c>
      <c r="J31" s="234">
        <v>9</v>
      </c>
      <c r="K31" s="236">
        <v>10</v>
      </c>
      <c r="L31" s="581">
        <v>11</v>
      </c>
      <c r="M31" s="593">
        <v>12</v>
      </c>
      <c r="N31" s="562">
        <v>13</v>
      </c>
      <c r="O31" s="75">
        <v>14</v>
      </c>
      <c r="P31" s="76">
        <v>15</v>
      </c>
      <c r="Q31" s="76">
        <v>16</v>
      </c>
      <c r="R31" s="76">
        <v>17</v>
      </c>
      <c r="S31" s="563">
        <v>18</v>
      </c>
      <c r="T31" s="75">
        <v>19</v>
      </c>
      <c r="U31" s="76">
        <v>20</v>
      </c>
      <c r="V31" s="76">
        <v>21</v>
      </c>
      <c r="W31" s="76">
        <v>22</v>
      </c>
      <c r="X31" s="563">
        <v>23</v>
      </c>
      <c r="Y31" s="564" t="s">
        <v>154</v>
      </c>
      <c r="Z31" s="562" t="s">
        <v>155</v>
      </c>
      <c r="AA31" s="562" t="s">
        <v>156</v>
      </c>
      <c r="AB31" s="75" t="s">
        <v>133</v>
      </c>
      <c r="AC31" s="76" t="s">
        <v>157</v>
      </c>
      <c r="AD31" s="76" t="s">
        <v>158</v>
      </c>
      <c r="AE31" s="76" t="s">
        <v>159</v>
      </c>
      <c r="AF31" s="566" t="s">
        <v>160</v>
      </c>
      <c r="AG31" s="567" t="s">
        <v>161</v>
      </c>
      <c r="AH31" s="75" t="s">
        <v>162</v>
      </c>
      <c r="AI31" s="76" t="s">
        <v>163</v>
      </c>
      <c r="AJ31" s="76" t="s">
        <v>164</v>
      </c>
      <c r="AK31" s="76" t="s">
        <v>165</v>
      </c>
      <c r="AL31" s="563" t="s">
        <v>166</v>
      </c>
      <c r="AM31" s="567" t="s">
        <v>167</v>
      </c>
      <c r="AN31" s="572" t="s">
        <v>168</v>
      </c>
    </row>
    <row r="32" spans="1:40" x14ac:dyDescent="0.25">
      <c r="A32" s="241" t="s">
        <v>0</v>
      </c>
      <c r="B32" s="77">
        <v>21</v>
      </c>
      <c r="C32" s="78">
        <v>21</v>
      </c>
      <c r="D32" s="78">
        <v>21</v>
      </c>
      <c r="E32" s="78">
        <v>21</v>
      </c>
      <c r="F32" s="78">
        <v>21</v>
      </c>
      <c r="G32" s="1">
        <f>B32*8</f>
        <v>168</v>
      </c>
      <c r="H32" s="2">
        <f t="shared" ref="H32:K39" si="3">C32*8</f>
        <v>168</v>
      </c>
      <c r="I32" s="2">
        <f t="shared" si="3"/>
        <v>168</v>
      </c>
      <c r="J32" s="2">
        <f t="shared" si="3"/>
        <v>168</v>
      </c>
      <c r="K32" s="12">
        <f t="shared" si="3"/>
        <v>168</v>
      </c>
      <c r="L32" s="738">
        <v>5.72</v>
      </c>
      <c r="M32" s="482">
        <f t="shared" ref="M32:M39" si="4">$E$15</f>
        <v>3</v>
      </c>
      <c r="N32" s="280">
        <f>$E$16</f>
        <v>1</v>
      </c>
      <c r="O32" s="117">
        <f>$E$9</f>
        <v>289</v>
      </c>
      <c r="P32" s="245">
        <f t="shared" ref="P32:P39" si="5">$E$10</f>
        <v>65</v>
      </c>
      <c r="Q32" s="245">
        <f t="shared" ref="Q32:Q39" si="6">$E$11</f>
        <v>291</v>
      </c>
      <c r="R32" s="245">
        <f t="shared" ref="R32:R39" si="7">$E$12</f>
        <v>46</v>
      </c>
      <c r="S32" s="246">
        <f t="shared" ref="S32:S39" si="8">$E$13</f>
        <v>3</v>
      </c>
      <c r="T32" s="114">
        <f t="shared" ref="T32:T39" si="9">$E$18</f>
        <v>32</v>
      </c>
      <c r="U32" s="247">
        <f t="shared" ref="U32:U39" si="10">$E$19</f>
        <v>15</v>
      </c>
      <c r="V32" s="247">
        <f t="shared" ref="V32:V39" si="11">$E$20</f>
        <v>42</v>
      </c>
      <c r="W32" s="247">
        <f t="shared" ref="W32:W39" si="12">$E$21</f>
        <v>3</v>
      </c>
      <c r="X32" s="248">
        <f t="shared" ref="X32:X39" si="13">$E$22</f>
        <v>3</v>
      </c>
      <c r="Y32" s="249">
        <f>SUM(M32:X32)</f>
        <v>793</v>
      </c>
      <c r="Z32" s="409">
        <f t="shared" ref="Z32:Z39" si="14">G32*L32*M32</f>
        <v>2882.88</v>
      </c>
      <c r="AA32" s="283">
        <f t="shared" ref="AA32:AA39" si="15">G32*L32*N32</f>
        <v>960.96</v>
      </c>
      <c r="AB32" s="286">
        <f t="shared" ref="AB32:AB39" si="16">G32*L32*O32</f>
        <v>277717.44</v>
      </c>
      <c r="AC32" s="285">
        <f t="shared" ref="AC32:AC39" si="17">H32*L32*P32</f>
        <v>62462.400000000001</v>
      </c>
      <c r="AD32" s="285">
        <f t="shared" ref="AD32:AD39" si="18">I32*L32*Q32</f>
        <v>279639.36</v>
      </c>
      <c r="AE32" s="285">
        <f t="shared" ref="AE32:AE39" si="19">J32*L32*R32</f>
        <v>44204.160000000003</v>
      </c>
      <c r="AF32" s="418">
        <f t="shared" ref="AF32:AF39" si="20">K32*L32*S32</f>
        <v>2882.88</v>
      </c>
      <c r="AG32" s="423">
        <f>SUM(AB32:AF32)</f>
        <v>666906.24</v>
      </c>
      <c r="AH32" s="286">
        <f t="shared" ref="AH32:AH39" si="21">G32*L32*T32</f>
        <v>30750.720000000001</v>
      </c>
      <c r="AI32" s="285">
        <f t="shared" ref="AI32:AI39" si="22">H32*L32*U32</f>
        <v>14414.4</v>
      </c>
      <c r="AJ32" s="285">
        <f t="shared" ref="AJ32:AJ39" si="23">I32*L32*V32</f>
        <v>40360.32</v>
      </c>
      <c r="AK32" s="285">
        <f t="shared" ref="AK32:AK39" si="24">J32*L32*W32</f>
        <v>2882.88</v>
      </c>
      <c r="AL32" s="418">
        <f t="shared" ref="AL32:AL39" si="25">K32*L32*X32</f>
        <v>2882.88</v>
      </c>
      <c r="AM32" s="531">
        <f>SUM(AH32:AL32)</f>
        <v>91291.199999999997</v>
      </c>
      <c r="AN32" s="670">
        <f>Z32+AA32+AG32+AM32</f>
        <v>762041.28</v>
      </c>
    </row>
    <row r="33" spans="1:40" x14ac:dyDescent="0.25">
      <c r="A33" s="254" t="s">
        <v>1</v>
      </c>
      <c r="B33" s="79">
        <v>21</v>
      </c>
      <c r="C33" s="80">
        <v>16</v>
      </c>
      <c r="D33" s="80">
        <v>21</v>
      </c>
      <c r="E33" s="80">
        <v>21</v>
      </c>
      <c r="F33" s="81">
        <v>21</v>
      </c>
      <c r="G33" s="3">
        <f t="shared" ref="G33:G39" si="26">B33*8</f>
        <v>168</v>
      </c>
      <c r="H33" s="4">
        <f t="shared" si="3"/>
        <v>128</v>
      </c>
      <c r="I33" s="4">
        <f t="shared" si="3"/>
        <v>168</v>
      </c>
      <c r="J33" s="4">
        <f t="shared" si="3"/>
        <v>168</v>
      </c>
      <c r="K33" s="13">
        <f t="shared" si="3"/>
        <v>168</v>
      </c>
      <c r="L33" s="739">
        <v>6.03</v>
      </c>
      <c r="M33" s="473">
        <f t="shared" si="4"/>
        <v>3</v>
      </c>
      <c r="N33" s="257">
        <f t="shared" ref="N33:N39" si="27">$E$16</f>
        <v>1</v>
      </c>
      <c r="O33" s="102">
        <f t="shared" ref="O33:O39" si="28">O32</f>
        <v>289</v>
      </c>
      <c r="P33" s="28">
        <f t="shared" si="5"/>
        <v>65</v>
      </c>
      <c r="Q33" s="28">
        <f t="shared" si="6"/>
        <v>291</v>
      </c>
      <c r="R33" s="28">
        <f t="shared" si="7"/>
        <v>46</v>
      </c>
      <c r="S33" s="126">
        <f t="shared" si="8"/>
        <v>3</v>
      </c>
      <c r="T33" s="110">
        <f t="shared" si="9"/>
        <v>32</v>
      </c>
      <c r="U33" s="124">
        <f t="shared" si="10"/>
        <v>15</v>
      </c>
      <c r="V33" s="124">
        <f t="shared" si="11"/>
        <v>42</v>
      </c>
      <c r="W33" s="124">
        <f t="shared" si="12"/>
        <v>3</v>
      </c>
      <c r="X33" s="177">
        <f t="shared" si="13"/>
        <v>3</v>
      </c>
      <c r="Y33" s="249">
        <f>SUM(M33:X33)</f>
        <v>793</v>
      </c>
      <c r="Z33" s="410">
        <f t="shared" si="14"/>
        <v>3039.12</v>
      </c>
      <c r="AA33" s="258">
        <f t="shared" si="15"/>
        <v>1013.04</v>
      </c>
      <c r="AB33" s="261">
        <f t="shared" si="16"/>
        <v>292768.56</v>
      </c>
      <c r="AC33" s="260">
        <f t="shared" si="17"/>
        <v>50169.599999999999</v>
      </c>
      <c r="AD33" s="260">
        <f t="shared" si="18"/>
        <v>294794.64</v>
      </c>
      <c r="AE33" s="260">
        <f t="shared" si="19"/>
        <v>46599.839999999997</v>
      </c>
      <c r="AF33" s="419">
        <f t="shared" si="20"/>
        <v>3039.12</v>
      </c>
      <c r="AG33" s="424">
        <f t="shared" ref="AG33:AG39" si="29">SUM(AB33:AF33)</f>
        <v>687371.76</v>
      </c>
      <c r="AH33" s="261">
        <f t="shared" si="21"/>
        <v>32417.279999999999</v>
      </c>
      <c r="AI33" s="260">
        <f t="shared" si="22"/>
        <v>11577.6</v>
      </c>
      <c r="AJ33" s="260">
        <f t="shared" si="23"/>
        <v>42547.68</v>
      </c>
      <c r="AK33" s="260">
        <f t="shared" si="24"/>
        <v>3039.12</v>
      </c>
      <c r="AL33" s="419">
        <f t="shared" si="25"/>
        <v>3039.12</v>
      </c>
      <c r="AM33" s="532">
        <f t="shared" ref="AM33:AM39" si="30">SUM(AH33:AL33)</f>
        <v>92620.800000000003</v>
      </c>
      <c r="AN33" s="668">
        <f t="shared" ref="AN33:AN39" si="31">Z33+AA33+AG33+AM33</f>
        <v>784044.72</v>
      </c>
    </row>
    <row r="34" spans="1:40" ht="14.4" thickBot="1" x14ac:dyDescent="0.3">
      <c r="A34" s="262" t="s">
        <v>2</v>
      </c>
      <c r="B34" s="263">
        <v>23</v>
      </c>
      <c r="C34" s="264">
        <v>18</v>
      </c>
      <c r="D34" s="264">
        <v>18</v>
      </c>
      <c r="E34" s="264">
        <v>18</v>
      </c>
      <c r="F34" s="264">
        <v>18</v>
      </c>
      <c r="G34" s="143">
        <f>(B34*8)</f>
        <v>184</v>
      </c>
      <c r="H34" s="144">
        <f>(C34*8)</f>
        <v>144</v>
      </c>
      <c r="I34" s="144">
        <f>(D34*8)</f>
        <v>144</v>
      </c>
      <c r="J34" s="144">
        <f>(E34*8)</f>
        <v>144</v>
      </c>
      <c r="K34" s="145">
        <f>(F34*8)</f>
        <v>144</v>
      </c>
      <c r="L34" s="740">
        <v>5.72</v>
      </c>
      <c r="M34" s="474">
        <f t="shared" si="4"/>
        <v>3</v>
      </c>
      <c r="N34" s="267">
        <f t="shared" si="27"/>
        <v>1</v>
      </c>
      <c r="O34" s="103">
        <f t="shared" si="28"/>
        <v>289</v>
      </c>
      <c r="P34" s="268">
        <f t="shared" si="5"/>
        <v>65</v>
      </c>
      <c r="Q34" s="268">
        <f t="shared" si="6"/>
        <v>291</v>
      </c>
      <c r="R34" s="268">
        <f t="shared" si="7"/>
        <v>46</v>
      </c>
      <c r="S34" s="127">
        <f t="shared" si="8"/>
        <v>3</v>
      </c>
      <c r="T34" s="111">
        <f t="shared" si="9"/>
        <v>32</v>
      </c>
      <c r="U34" s="129">
        <f t="shared" si="10"/>
        <v>15</v>
      </c>
      <c r="V34" s="129">
        <f t="shared" si="11"/>
        <v>42</v>
      </c>
      <c r="W34" s="129">
        <f t="shared" si="12"/>
        <v>3</v>
      </c>
      <c r="X34" s="178">
        <f t="shared" si="13"/>
        <v>3</v>
      </c>
      <c r="Y34" s="269">
        <f t="shared" ref="Y34:Y39" si="32">SUM(M34:X34)</f>
        <v>793</v>
      </c>
      <c r="Z34" s="411">
        <f t="shared" si="14"/>
        <v>3157.44</v>
      </c>
      <c r="AA34" s="270">
        <f t="shared" si="15"/>
        <v>1052.48</v>
      </c>
      <c r="AB34" s="273">
        <f t="shared" si="16"/>
        <v>304166.71999999997</v>
      </c>
      <c r="AC34" s="272">
        <f t="shared" si="17"/>
        <v>53539.199999999997</v>
      </c>
      <c r="AD34" s="272">
        <f t="shared" si="18"/>
        <v>239690.88</v>
      </c>
      <c r="AE34" s="272">
        <f t="shared" si="19"/>
        <v>37889.279999999999</v>
      </c>
      <c r="AF34" s="421">
        <f t="shared" si="20"/>
        <v>2471.04</v>
      </c>
      <c r="AG34" s="426">
        <f t="shared" si="29"/>
        <v>637757.12</v>
      </c>
      <c r="AH34" s="273">
        <f t="shared" si="21"/>
        <v>33679.360000000001</v>
      </c>
      <c r="AI34" s="272">
        <f t="shared" si="22"/>
        <v>12355.2</v>
      </c>
      <c r="AJ34" s="272">
        <f t="shared" si="23"/>
        <v>34594.559999999998</v>
      </c>
      <c r="AK34" s="272">
        <f t="shared" si="24"/>
        <v>2471.04</v>
      </c>
      <c r="AL34" s="421">
        <f t="shared" si="25"/>
        <v>2471.04</v>
      </c>
      <c r="AM34" s="533">
        <f t="shared" si="30"/>
        <v>85571.199999999997</v>
      </c>
      <c r="AN34" s="671">
        <f t="shared" si="31"/>
        <v>727538.24</v>
      </c>
    </row>
    <row r="35" spans="1:40" x14ac:dyDescent="0.25">
      <c r="A35" s="274" t="s">
        <v>4</v>
      </c>
      <c r="B35" s="275">
        <v>18</v>
      </c>
      <c r="C35" s="276">
        <v>18</v>
      </c>
      <c r="D35" s="276">
        <v>18</v>
      </c>
      <c r="E35" s="276">
        <v>18</v>
      </c>
      <c r="F35" s="277">
        <v>18</v>
      </c>
      <c r="G35" s="149">
        <f t="shared" ref="G35:K36" si="33">(B35*8)-1</f>
        <v>143</v>
      </c>
      <c r="H35" s="150">
        <f t="shared" si="33"/>
        <v>143</v>
      </c>
      <c r="I35" s="150">
        <f t="shared" si="33"/>
        <v>143</v>
      </c>
      <c r="J35" s="150">
        <f t="shared" si="33"/>
        <v>143</v>
      </c>
      <c r="K35" s="151">
        <f t="shared" si="33"/>
        <v>143</v>
      </c>
      <c r="L35" s="738">
        <v>5.72</v>
      </c>
      <c r="M35" s="472">
        <f t="shared" si="4"/>
        <v>3</v>
      </c>
      <c r="N35" s="280">
        <f t="shared" si="27"/>
        <v>1</v>
      </c>
      <c r="O35" s="104">
        <f t="shared" si="28"/>
        <v>289</v>
      </c>
      <c r="P35" s="281">
        <f t="shared" si="5"/>
        <v>65</v>
      </c>
      <c r="Q35" s="281">
        <f t="shared" si="6"/>
        <v>291</v>
      </c>
      <c r="R35" s="281">
        <f t="shared" si="7"/>
        <v>46</v>
      </c>
      <c r="S35" s="125">
        <f t="shared" si="8"/>
        <v>3</v>
      </c>
      <c r="T35" s="112">
        <f t="shared" si="9"/>
        <v>32</v>
      </c>
      <c r="U35" s="128">
        <f t="shared" si="10"/>
        <v>15</v>
      </c>
      <c r="V35" s="128">
        <f t="shared" si="11"/>
        <v>42</v>
      </c>
      <c r="W35" s="128">
        <f t="shared" si="12"/>
        <v>3</v>
      </c>
      <c r="X35" s="176">
        <f t="shared" si="13"/>
        <v>3</v>
      </c>
      <c r="Y35" s="282">
        <f t="shared" si="32"/>
        <v>793</v>
      </c>
      <c r="Z35" s="409">
        <f t="shared" si="14"/>
        <v>2453.88</v>
      </c>
      <c r="AA35" s="283">
        <f t="shared" si="15"/>
        <v>817.96</v>
      </c>
      <c r="AB35" s="286">
        <f t="shared" si="16"/>
        <v>236390.44</v>
      </c>
      <c r="AC35" s="285">
        <f t="shared" si="17"/>
        <v>53167.4</v>
      </c>
      <c r="AD35" s="285">
        <f t="shared" si="18"/>
        <v>238026.36</v>
      </c>
      <c r="AE35" s="285">
        <f t="shared" si="19"/>
        <v>37626.160000000003</v>
      </c>
      <c r="AF35" s="418">
        <f t="shared" si="20"/>
        <v>2453.88</v>
      </c>
      <c r="AG35" s="423">
        <f t="shared" si="29"/>
        <v>567664.24</v>
      </c>
      <c r="AH35" s="286">
        <f t="shared" si="21"/>
        <v>26174.720000000001</v>
      </c>
      <c r="AI35" s="285">
        <f t="shared" si="22"/>
        <v>12269.4</v>
      </c>
      <c r="AJ35" s="285">
        <f t="shared" si="23"/>
        <v>34354.32</v>
      </c>
      <c r="AK35" s="285">
        <f t="shared" si="24"/>
        <v>2453.88</v>
      </c>
      <c r="AL35" s="418">
        <f t="shared" si="25"/>
        <v>2453.88</v>
      </c>
      <c r="AM35" s="531">
        <f t="shared" si="30"/>
        <v>77706.2</v>
      </c>
      <c r="AN35" s="670">
        <f t="shared" si="31"/>
        <v>648642.28</v>
      </c>
    </row>
    <row r="36" spans="1:40" x14ac:dyDescent="0.25">
      <c r="A36" s="287" t="s">
        <v>5</v>
      </c>
      <c r="B36" s="82">
        <v>21</v>
      </c>
      <c r="C36" s="83">
        <v>21</v>
      </c>
      <c r="D36" s="83">
        <v>21</v>
      </c>
      <c r="E36" s="83">
        <v>21</v>
      </c>
      <c r="F36" s="84">
        <v>21</v>
      </c>
      <c r="G36" s="6">
        <f t="shared" si="33"/>
        <v>167</v>
      </c>
      <c r="H36" s="7">
        <f t="shared" si="33"/>
        <v>167</v>
      </c>
      <c r="I36" s="7">
        <f t="shared" si="33"/>
        <v>167</v>
      </c>
      <c r="J36" s="7">
        <f t="shared" si="33"/>
        <v>167</v>
      </c>
      <c r="K36" s="14">
        <f t="shared" si="33"/>
        <v>167</v>
      </c>
      <c r="L36" s="739">
        <v>5.74</v>
      </c>
      <c r="M36" s="473">
        <f t="shared" si="4"/>
        <v>3</v>
      </c>
      <c r="N36" s="257">
        <f t="shared" si="27"/>
        <v>1</v>
      </c>
      <c r="O36" s="102">
        <f t="shared" si="28"/>
        <v>289</v>
      </c>
      <c r="P36" s="28">
        <f t="shared" si="5"/>
        <v>65</v>
      </c>
      <c r="Q36" s="28">
        <f t="shared" si="6"/>
        <v>291</v>
      </c>
      <c r="R36" s="28">
        <f t="shared" si="7"/>
        <v>46</v>
      </c>
      <c r="S36" s="126">
        <f t="shared" si="8"/>
        <v>3</v>
      </c>
      <c r="T36" s="110">
        <f t="shared" si="9"/>
        <v>32</v>
      </c>
      <c r="U36" s="124">
        <f t="shared" si="10"/>
        <v>15</v>
      </c>
      <c r="V36" s="124">
        <f t="shared" si="11"/>
        <v>42</v>
      </c>
      <c r="W36" s="124">
        <f t="shared" si="12"/>
        <v>3</v>
      </c>
      <c r="X36" s="177">
        <f t="shared" si="13"/>
        <v>3</v>
      </c>
      <c r="Y36" s="249">
        <f t="shared" si="32"/>
        <v>793</v>
      </c>
      <c r="Z36" s="410">
        <f t="shared" si="14"/>
        <v>2875.74</v>
      </c>
      <c r="AA36" s="258">
        <f t="shared" si="15"/>
        <v>958.58</v>
      </c>
      <c r="AB36" s="261">
        <f t="shared" si="16"/>
        <v>277029.62</v>
      </c>
      <c r="AC36" s="260">
        <f t="shared" si="17"/>
        <v>62307.7</v>
      </c>
      <c r="AD36" s="260">
        <f t="shared" si="18"/>
        <v>278946.78000000003</v>
      </c>
      <c r="AE36" s="260">
        <f t="shared" si="19"/>
        <v>44094.68</v>
      </c>
      <c r="AF36" s="419">
        <f t="shared" si="20"/>
        <v>2875.74</v>
      </c>
      <c r="AG36" s="424">
        <f t="shared" si="29"/>
        <v>665254.52</v>
      </c>
      <c r="AH36" s="261">
        <f t="shared" si="21"/>
        <v>30674.560000000001</v>
      </c>
      <c r="AI36" s="260">
        <f t="shared" si="22"/>
        <v>14378.7</v>
      </c>
      <c r="AJ36" s="260">
        <f t="shared" si="23"/>
        <v>40260.36</v>
      </c>
      <c r="AK36" s="260">
        <f t="shared" si="24"/>
        <v>2875.74</v>
      </c>
      <c r="AL36" s="419">
        <f t="shared" si="25"/>
        <v>2875.74</v>
      </c>
      <c r="AM36" s="532">
        <f t="shared" si="30"/>
        <v>91065.1</v>
      </c>
      <c r="AN36" s="668">
        <f t="shared" si="31"/>
        <v>760153.94</v>
      </c>
    </row>
    <row r="37" spans="1:40" ht="14.4" thickBot="1" x14ac:dyDescent="0.3">
      <c r="A37" s="288" t="s">
        <v>6</v>
      </c>
      <c r="B37" s="289">
        <v>21</v>
      </c>
      <c r="C37" s="290"/>
      <c r="D37" s="290"/>
      <c r="E37" s="290">
        <v>12</v>
      </c>
      <c r="F37" s="291">
        <v>16</v>
      </c>
      <c r="G37" s="152">
        <f>(B37*8)-1</f>
        <v>167</v>
      </c>
      <c r="H37" s="153">
        <f t="shared" si="3"/>
        <v>0</v>
      </c>
      <c r="I37" s="153">
        <f t="shared" si="3"/>
        <v>0</v>
      </c>
      <c r="J37" s="153">
        <f t="shared" si="3"/>
        <v>96</v>
      </c>
      <c r="K37" s="154">
        <f>(F37*8)-1</f>
        <v>127</v>
      </c>
      <c r="L37" s="740">
        <v>5.72</v>
      </c>
      <c r="M37" s="474">
        <f t="shared" si="4"/>
        <v>3</v>
      </c>
      <c r="N37" s="267">
        <f t="shared" si="27"/>
        <v>1</v>
      </c>
      <c r="O37" s="103">
        <f t="shared" si="28"/>
        <v>289</v>
      </c>
      <c r="P37" s="268">
        <f t="shared" si="5"/>
        <v>65</v>
      </c>
      <c r="Q37" s="268">
        <f t="shared" si="6"/>
        <v>291</v>
      </c>
      <c r="R37" s="268">
        <f t="shared" si="7"/>
        <v>46</v>
      </c>
      <c r="S37" s="127">
        <f t="shared" si="8"/>
        <v>3</v>
      </c>
      <c r="T37" s="111">
        <f t="shared" si="9"/>
        <v>32</v>
      </c>
      <c r="U37" s="129">
        <f t="shared" si="10"/>
        <v>15</v>
      </c>
      <c r="V37" s="129">
        <f t="shared" si="11"/>
        <v>42</v>
      </c>
      <c r="W37" s="129">
        <f t="shared" si="12"/>
        <v>3</v>
      </c>
      <c r="X37" s="178">
        <f t="shared" si="13"/>
        <v>3</v>
      </c>
      <c r="Y37" s="269">
        <f t="shared" si="32"/>
        <v>793</v>
      </c>
      <c r="Z37" s="411">
        <f t="shared" si="14"/>
        <v>2865.72</v>
      </c>
      <c r="AA37" s="270">
        <f t="shared" si="15"/>
        <v>955.24</v>
      </c>
      <c r="AB37" s="273">
        <f t="shared" si="16"/>
        <v>276064.36</v>
      </c>
      <c r="AC37" s="272">
        <f t="shared" si="17"/>
        <v>0</v>
      </c>
      <c r="AD37" s="272">
        <f t="shared" si="18"/>
        <v>0</v>
      </c>
      <c r="AE37" s="272">
        <f t="shared" si="19"/>
        <v>25259.52</v>
      </c>
      <c r="AF37" s="421">
        <f t="shared" si="20"/>
        <v>2179.3200000000002</v>
      </c>
      <c r="AG37" s="426">
        <f t="shared" si="29"/>
        <v>303503.2</v>
      </c>
      <c r="AH37" s="273">
        <f t="shared" si="21"/>
        <v>30567.68</v>
      </c>
      <c r="AI37" s="272">
        <f t="shared" si="22"/>
        <v>0</v>
      </c>
      <c r="AJ37" s="272">
        <f t="shared" si="23"/>
        <v>0</v>
      </c>
      <c r="AK37" s="272">
        <f t="shared" si="24"/>
        <v>1647.36</v>
      </c>
      <c r="AL37" s="421">
        <f t="shared" si="25"/>
        <v>2179.3200000000002</v>
      </c>
      <c r="AM37" s="533">
        <f t="shared" si="30"/>
        <v>34394.36</v>
      </c>
      <c r="AN37" s="671">
        <f t="shared" si="31"/>
        <v>341718.52</v>
      </c>
    </row>
    <row r="38" spans="1:40" x14ac:dyDescent="0.25">
      <c r="A38" s="292" t="s">
        <v>7</v>
      </c>
      <c r="B38" s="293">
        <v>21</v>
      </c>
      <c r="C38" s="294"/>
      <c r="D38" s="294"/>
      <c r="E38" s="294"/>
      <c r="F38" s="295"/>
      <c r="G38" s="146">
        <f t="shared" si="26"/>
        <v>168</v>
      </c>
      <c r="H38" s="147">
        <f t="shared" si="3"/>
        <v>0</v>
      </c>
      <c r="I38" s="147">
        <f t="shared" si="3"/>
        <v>0</v>
      </c>
      <c r="J38" s="147">
        <f t="shared" si="3"/>
        <v>0</v>
      </c>
      <c r="K38" s="148">
        <f t="shared" si="3"/>
        <v>0</v>
      </c>
      <c r="L38" s="741">
        <v>5.72</v>
      </c>
      <c r="M38" s="482">
        <f t="shared" si="4"/>
        <v>3</v>
      </c>
      <c r="N38" s="280">
        <f t="shared" si="27"/>
        <v>1</v>
      </c>
      <c r="O38" s="117">
        <f t="shared" si="28"/>
        <v>289</v>
      </c>
      <c r="P38" s="245">
        <f t="shared" si="5"/>
        <v>65</v>
      </c>
      <c r="Q38" s="245">
        <f t="shared" si="6"/>
        <v>291</v>
      </c>
      <c r="R38" s="245">
        <f t="shared" si="7"/>
        <v>46</v>
      </c>
      <c r="S38" s="246">
        <f t="shared" si="8"/>
        <v>3</v>
      </c>
      <c r="T38" s="114">
        <f t="shared" si="9"/>
        <v>32</v>
      </c>
      <c r="U38" s="247">
        <f t="shared" si="10"/>
        <v>15</v>
      </c>
      <c r="V38" s="247">
        <f t="shared" si="11"/>
        <v>42</v>
      </c>
      <c r="W38" s="247">
        <f t="shared" si="12"/>
        <v>3</v>
      </c>
      <c r="X38" s="248">
        <f t="shared" si="13"/>
        <v>3</v>
      </c>
      <c r="Y38" s="249">
        <f t="shared" si="32"/>
        <v>793</v>
      </c>
      <c r="Z38" s="409">
        <f t="shared" si="14"/>
        <v>2882.88</v>
      </c>
      <c r="AA38" s="283">
        <f t="shared" si="15"/>
        <v>960.96</v>
      </c>
      <c r="AB38" s="286">
        <f t="shared" si="16"/>
        <v>277717.44</v>
      </c>
      <c r="AC38" s="285">
        <f t="shared" si="17"/>
        <v>0</v>
      </c>
      <c r="AD38" s="285">
        <f t="shared" si="18"/>
        <v>0</v>
      </c>
      <c r="AE38" s="285">
        <f t="shared" si="19"/>
        <v>0</v>
      </c>
      <c r="AF38" s="418">
        <f t="shared" si="20"/>
        <v>0</v>
      </c>
      <c r="AG38" s="423">
        <f t="shared" si="29"/>
        <v>277717.44</v>
      </c>
      <c r="AH38" s="286">
        <f t="shared" si="21"/>
        <v>30750.720000000001</v>
      </c>
      <c r="AI38" s="285">
        <f t="shared" si="22"/>
        <v>0</v>
      </c>
      <c r="AJ38" s="285">
        <f t="shared" si="23"/>
        <v>0</v>
      </c>
      <c r="AK38" s="285">
        <f t="shared" si="24"/>
        <v>0</v>
      </c>
      <c r="AL38" s="418">
        <f t="shared" si="25"/>
        <v>0</v>
      </c>
      <c r="AM38" s="531">
        <f t="shared" si="30"/>
        <v>30750.720000000001</v>
      </c>
      <c r="AN38" s="670">
        <f t="shared" si="31"/>
        <v>312312</v>
      </c>
    </row>
    <row r="39" spans="1:40" ht="14.4" thickBot="1" x14ac:dyDescent="0.3">
      <c r="A39" s="296" t="s">
        <v>8</v>
      </c>
      <c r="B39" s="297">
        <v>23</v>
      </c>
      <c r="C39" s="298"/>
      <c r="D39" s="298"/>
      <c r="E39" s="298"/>
      <c r="F39" s="299"/>
      <c r="G39" s="140">
        <f t="shared" si="26"/>
        <v>184</v>
      </c>
      <c r="H39" s="141">
        <f t="shared" si="3"/>
        <v>0</v>
      </c>
      <c r="I39" s="141">
        <f t="shared" si="3"/>
        <v>0</v>
      </c>
      <c r="J39" s="141">
        <f t="shared" si="3"/>
        <v>0</v>
      </c>
      <c r="K39" s="142">
        <f t="shared" si="3"/>
        <v>0</v>
      </c>
      <c r="L39" s="740">
        <v>5.74</v>
      </c>
      <c r="M39" s="474">
        <f t="shared" si="4"/>
        <v>3</v>
      </c>
      <c r="N39" s="267">
        <f t="shared" si="27"/>
        <v>1</v>
      </c>
      <c r="O39" s="103">
        <f t="shared" si="28"/>
        <v>289</v>
      </c>
      <c r="P39" s="268">
        <f t="shared" si="5"/>
        <v>65</v>
      </c>
      <c r="Q39" s="268">
        <f t="shared" si="6"/>
        <v>291</v>
      </c>
      <c r="R39" s="268">
        <f t="shared" si="7"/>
        <v>46</v>
      </c>
      <c r="S39" s="127">
        <f t="shared" si="8"/>
        <v>3</v>
      </c>
      <c r="T39" s="111">
        <f t="shared" si="9"/>
        <v>32</v>
      </c>
      <c r="U39" s="129">
        <f t="shared" si="10"/>
        <v>15</v>
      </c>
      <c r="V39" s="129">
        <f t="shared" si="11"/>
        <v>42</v>
      </c>
      <c r="W39" s="129">
        <f t="shared" si="12"/>
        <v>3</v>
      </c>
      <c r="X39" s="178">
        <f t="shared" si="13"/>
        <v>3</v>
      </c>
      <c r="Y39" s="269">
        <f t="shared" si="32"/>
        <v>793</v>
      </c>
      <c r="Z39" s="411">
        <f t="shared" si="14"/>
        <v>3168.48</v>
      </c>
      <c r="AA39" s="270">
        <f t="shared" si="15"/>
        <v>1056.1600000000001</v>
      </c>
      <c r="AB39" s="273">
        <f t="shared" si="16"/>
        <v>305230.24</v>
      </c>
      <c r="AC39" s="272">
        <f t="shared" si="17"/>
        <v>0</v>
      </c>
      <c r="AD39" s="272">
        <f t="shared" si="18"/>
        <v>0</v>
      </c>
      <c r="AE39" s="272">
        <f t="shared" si="19"/>
        <v>0</v>
      </c>
      <c r="AF39" s="421">
        <f t="shared" si="20"/>
        <v>0</v>
      </c>
      <c r="AG39" s="426">
        <f t="shared" si="29"/>
        <v>305230.24</v>
      </c>
      <c r="AH39" s="273">
        <f t="shared" si="21"/>
        <v>33797.120000000003</v>
      </c>
      <c r="AI39" s="272">
        <f t="shared" si="22"/>
        <v>0</v>
      </c>
      <c r="AJ39" s="272">
        <f t="shared" si="23"/>
        <v>0</v>
      </c>
      <c r="AK39" s="272">
        <f t="shared" si="24"/>
        <v>0</v>
      </c>
      <c r="AL39" s="421">
        <f t="shared" si="25"/>
        <v>0</v>
      </c>
      <c r="AM39" s="533">
        <f t="shared" si="30"/>
        <v>33797.120000000003</v>
      </c>
      <c r="AN39" s="671">
        <f t="shared" si="31"/>
        <v>343252</v>
      </c>
    </row>
    <row r="40" spans="1:40" ht="14.4" thickBot="1" x14ac:dyDescent="0.3">
      <c r="B40" s="304">
        <f>SUM(B32:B39)</f>
        <v>169</v>
      </c>
      <c r="C40" s="305">
        <f t="shared" ref="C40:F40" si="34">SUM(C32:C39)</f>
        <v>94</v>
      </c>
      <c r="D40" s="305">
        <f t="shared" si="34"/>
        <v>99</v>
      </c>
      <c r="E40" s="305">
        <f t="shared" si="34"/>
        <v>111</v>
      </c>
      <c r="F40" s="306">
        <f t="shared" si="34"/>
        <v>115</v>
      </c>
      <c r="G40" s="307">
        <f>SUM(G32:G39)</f>
        <v>1349</v>
      </c>
      <c r="H40" s="308">
        <f t="shared" ref="H40:K40" si="35">SUM(H32:H39)</f>
        <v>750</v>
      </c>
      <c r="I40" s="308">
        <f t="shared" si="35"/>
        <v>790</v>
      </c>
      <c r="J40" s="308">
        <f t="shared" si="35"/>
        <v>886</v>
      </c>
      <c r="K40" s="309">
        <f t="shared" si="35"/>
        <v>917</v>
      </c>
      <c r="L40" s="646"/>
      <c r="S40" s="22"/>
      <c r="T40" s="22"/>
      <c r="U40" s="22"/>
      <c r="V40" s="22"/>
      <c r="Y40" s="179"/>
      <c r="Z40" s="529">
        <f>SUM(Z32:Z39)</f>
        <v>23326.14</v>
      </c>
      <c r="AA40" s="427">
        <f>SUM(AA32:AA39)</f>
        <v>7775.38</v>
      </c>
      <c r="AB40" s="315">
        <f t="shared" ref="AB40:AM40" si="36">SUM(AB32:AB39)</f>
        <v>2247084.8199999998</v>
      </c>
      <c r="AC40" s="313">
        <f t="shared" si="36"/>
        <v>281646.3</v>
      </c>
      <c r="AD40" s="313">
        <f t="shared" si="36"/>
        <v>1331098.02</v>
      </c>
      <c r="AE40" s="313">
        <f t="shared" si="36"/>
        <v>235673.64</v>
      </c>
      <c r="AF40" s="314">
        <f t="shared" si="36"/>
        <v>15901.98</v>
      </c>
      <c r="AG40" s="122">
        <f t="shared" si="36"/>
        <v>4111404.76</v>
      </c>
      <c r="AH40" s="349">
        <f t="shared" si="36"/>
        <v>248812.16</v>
      </c>
      <c r="AI40" s="347">
        <f t="shared" si="36"/>
        <v>64995.3</v>
      </c>
      <c r="AJ40" s="347">
        <f t="shared" si="36"/>
        <v>192117.24</v>
      </c>
      <c r="AK40" s="347">
        <f t="shared" si="36"/>
        <v>15370.02</v>
      </c>
      <c r="AL40" s="348">
        <f t="shared" si="36"/>
        <v>15901.98</v>
      </c>
      <c r="AM40" s="520">
        <f t="shared" si="36"/>
        <v>537196.69999999995</v>
      </c>
      <c r="AN40" s="122">
        <f>SUM(AN32:AN39)</f>
        <v>4679702.9800000004</v>
      </c>
    </row>
    <row r="41" spans="1:40" ht="14.4" thickBot="1" x14ac:dyDescent="0.3">
      <c r="L41" s="647"/>
      <c r="S41" s="22"/>
      <c r="T41" s="22"/>
      <c r="U41" s="22"/>
      <c r="V41" s="22"/>
      <c r="Y41" s="179"/>
      <c r="Z41" s="317"/>
      <c r="AA41" s="317"/>
      <c r="AB41" s="317"/>
      <c r="AC41" s="317"/>
      <c r="AD41" s="317"/>
      <c r="AE41" s="317"/>
      <c r="AF41" s="317"/>
      <c r="AG41" s="317"/>
      <c r="AH41" s="317"/>
      <c r="AI41" s="317"/>
      <c r="AJ41" s="317"/>
      <c r="AK41" s="317"/>
      <c r="AL41" s="317"/>
      <c r="AM41" s="317"/>
      <c r="AN41" s="333"/>
    </row>
    <row r="42" spans="1:40" ht="14.4" thickBot="1" x14ac:dyDescent="0.3">
      <c r="A42" s="318" t="s">
        <v>9</v>
      </c>
      <c r="B42" s="319">
        <v>21</v>
      </c>
      <c r="C42" s="320">
        <v>21</v>
      </c>
      <c r="D42" s="320">
        <v>21</v>
      </c>
      <c r="E42" s="320">
        <v>21</v>
      </c>
      <c r="F42" s="321">
        <v>21</v>
      </c>
      <c r="G42" s="155">
        <f>B42*8</f>
        <v>168</v>
      </c>
      <c r="H42" s="156">
        <f t="shared" ref="H42:K45" si="37">C42*8</f>
        <v>168</v>
      </c>
      <c r="I42" s="156">
        <f t="shared" si="37"/>
        <v>168</v>
      </c>
      <c r="J42" s="156">
        <f t="shared" si="37"/>
        <v>168</v>
      </c>
      <c r="K42" s="171">
        <f t="shared" si="37"/>
        <v>168</v>
      </c>
      <c r="L42" s="742">
        <v>5.72</v>
      </c>
      <c r="M42" s="483">
        <f>$E$15</f>
        <v>3</v>
      </c>
      <c r="N42" s="528">
        <f t="shared" ref="N42:N45" si="38">$E$16</f>
        <v>1</v>
      </c>
      <c r="O42" s="159">
        <f>$E$9</f>
        <v>289</v>
      </c>
      <c r="P42" s="160">
        <f>$E$10</f>
        <v>65</v>
      </c>
      <c r="Q42" s="160">
        <f>$E$11</f>
        <v>291</v>
      </c>
      <c r="R42" s="160">
        <f>$E$12</f>
        <v>46</v>
      </c>
      <c r="S42" s="161">
        <f>$E$13</f>
        <v>3</v>
      </c>
      <c r="T42" s="162">
        <f>$E$18</f>
        <v>32</v>
      </c>
      <c r="U42" s="163">
        <f>$E$19</f>
        <v>15</v>
      </c>
      <c r="V42" s="163">
        <f>$E$20</f>
        <v>42</v>
      </c>
      <c r="W42" s="163">
        <f>$E$21</f>
        <v>3</v>
      </c>
      <c r="X42" s="166">
        <f>$E$22</f>
        <v>3</v>
      </c>
      <c r="Y42" s="322">
        <f t="shared" ref="Y42:Y45" si="39">SUM(M42:X42)</f>
        <v>793</v>
      </c>
      <c r="Z42" s="519">
        <f>G42*L42*M42</f>
        <v>2882.88</v>
      </c>
      <c r="AA42" s="311">
        <f>G42*L42*N42</f>
        <v>960.96</v>
      </c>
      <c r="AB42" s="315">
        <f>G42*L42*O42</f>
        <v>277717.44</v>
      </c>
      <c r="AC42" s="313">
        <f>H42*L42*P42</f>
        <v>62462.400000000001</v>
      </c>
      <c r="AD42" s="313">
        <f>I42*L42*Q42</f>
        <v>279639.36</v>
      </c>
      <c r="AE42" s="313">
        <f>J42*L42*R42</f>
        <v>44204.160000000003</v>
      </c>
      <c r="AF42" s="314">
        <f>K42*L42*S42</f>
        <v>2882.88</v>
      </c>
      <c r="AG42" s="427">
        <f t="shared" ref="AG42:AG45" si="40">SUM(AB42:AF42)</f>
        <v>666906.24</v>
      </c>
      <c r="AH42" s="312">
        <f>G42*L42*T42</f>
        <v>30750.720000000001</v>
      </c>
      <c r="AI42" s="313">
        <f>H42*L42*U42</f>
        <v>14414.4</v>
      </c>
      <c r="AJ42" s="313">
        <f>I42*L42*V42</f>
        <v>40360.32</v>
      </c>
      <c r="AK42" s="313">
        <f>J42*L42*W42</f>
        <v>2882.88</v>
      </c>
      <c r="AL42" s="314">
        <f>K42*L42*X42</f>
        <v>2882.88</v>
      </c>
      <c r="AM42" s="529">
        <f t="shared" ref="AM42:AM45" si="41">SUM(AH42:AL42)</f>
        <v>91291.199999999997</v>
      </c>
      <c r="AN42" s="666">
        <f t="shared" ref="AN42:AN45" si="42">Z42+AA42+AG42+AM42</f>
        <v>762041.28</v>
      </c>
    </row>
    <row r="43" spans="1:40" x14ac:dyDescent="0.25">
      <c r="A43" s="324" t="s">
        <v>10</v>
      </c>
      <c r="B43" s="325">
        <v>22</v>
      </c>
      <c r="C43" s="326">
        <v>17</v>
      </c>
      <c r="D43" s="326">
        <v>17</v>
      </c>
      <c r="E43" s="326">
        <v>17</v>
      </c>
      <c r="F43" s="327">
        <v>17</v>
      </c>
      <c r="G43" s="132">
        <f t="shared" ref="G43" si="43">B43*8</f>
        <v>176</v>
      </c>
      <c r="H43" s="133">
        <f t="shared" si="37"/>
        <v>136</v>
      </c>
      <c r="I43" s="133">
        <f t="shared" si="37"/>
        <v>136</v>
      </c>
      <c r="J43" s="133">
        <f t="shared" si="37"/>
        <v>136</v>
      </c>
      <c r="K43" s="164">
        <f t="shared" si="37"/>
        <v>136</v>
      </c>
      <c r="L43" s="743">
        <v>5.72</v>
      </c>
      <c r="M43" s="481">
        <f>$E$15</f>
        <v>3</v>
      </c>
      <c r="N43" s="280">
        <f t="shared" si="38"/>
        <v>1</v>
      </c>
      <c r="O43" s="104">
        <f>$E$9</f>
        <v>289</v>
      </c>
      <c r="P43" s="105">
        <f>$E$10</f>
        <v>65</v>
      </c>
      <c r="Q43" s="105">
        <f>$E$11</f>
        <v>291</v>
      </c>
      <c r="R43" s="105">
        <f>$E$12</f>
        <v>46</v>
      </c>
      <c r="S43" s="106">
        <f>$E$13</f>
        <v>3</v>
      </c>
      <c r="T43" s="112">
        <f>$E$18</f>
        <v>32</v>
      </c>
      <c r="U43" s="113">
        <f>$E$19</f>
        <v>15</v>
      </c>
      <c r="V43" s="113">
        <f>$E$20</f>
        <v>42</v>
      </c>
      <c r="W43" s="113">
        <f>$E$21</f>
        <v>3</v>
      </c>
      <c r="X43" s="167">
        <f>$E$22</f>
        <v>3</v>
      </c>
      <c r="Y43" s="282">
        <f t="shared" si="39"/>
        <v>793</v>
      </c>
      <c r="Z43" s="409">
        <f>G43*L43*M43</f>
        <v>3020.16</v>
      </c>
      <c r="AA43" s="283">
        <f>G43*L43*N43</f>
        <v>1006.72</v>
      </c>
      <c r="AB43" s="286">
        <f>G43*L43*O43</f>
        <v>290942.08000000002</v>
      </c>
      <c r="AC43" s="285">
        <f>H43*L43*P43</f>
        <v>50564.800000000003</v>
      </c>
      <c r="AD43" s="285">
        <f>I43*L43*Q43</f>
        <v>226374.72</v>
      </c>
      <c r="AE43" s="285">
        <f>J43*L43*R43</f>
        <v>35784.32</v>
      </c>
      <c r="AF43" s="418">
        <f>K43*L43*S43</f>
        <v>2333.7600000000002</v>
      </c>
      <c r="AG43" s="423">
        <f t="shared" si="40"/>
        <v>605999.68000000005</v>
      </c>
      <c r="AH43" s="284">
        <f>G43*L43*T43</f>
        <v>32215.040000000001</v>
      </c>
      <c r="AI43" s="285">
        <f>H43*L43*U43</f>
        <v>11668.8</v>
      </c>
      <c r="AJ43" s="285">
        <f>I43*L43*V43</f>
        <v>32672.639999999999</v>
      </c>
      <c r="AK43" s="285">
        <f>J43*L43*W43</f>
        <v>2333.7600000000002</v>
      </c>
      <c r="AL43" s="418">
        <f>K43*L43*X43</f>
        <v>2333.7600000000002</v>
      </c>
      <c r="AM43" s="531">
        <f t="shared" si="41"/>
        <v>81224</v>
      </c>
      <c r="AN43" s="670">
        <f t="shared" si="42"/>
        <v>691250.56</v>
      </c>
    </row>
    <row r="44" spans="1:40" x14ac:dyDescent="0.25">
      <c r="A44" s="328" t="s">
        <v>11</v>
      </c>
      <c r="B44" s="92">
        <v>21</v>
      </c>
      <c r="C44" s="93">
        <v>21</v>
      </c>
      <c r="D44" s="93">
        <v>21</v>
      </c>
      <c r="E44" s="93">
        <v>21</v>
      </c>
      <c r="F44" s="94">
        <v>21</v>
      </c>
      <c r="G44" s="9">
        <f>(B44*8)-1</f>
        <v>167</v>
      </c>
      <c r="H44" s="10">
        <f>(C44*8)-1</f>
        <v>167</v>
      </c>
      <c r="I44" s="10">
        <f>(D44*8)-1</f>
        <v>167</v>
      </c>
      <c r="J44" s="10">
        <f>(E44*8)-1</f>
        <v>167</v>
      </c>
      <c r="K44" s="15">
        <f>(F44*8)-1</f>
        <v>167</v>
      </c>
      <c r="L44" s="744">
        <v>5.74</v>
      </c>
      <c r="M44" s="476">
        <f>$E$15</f>
        <v>3</v>
      </c>
      <c r="N44" s="257">
        <f t="shared" si="38"/>
        <v>1</v>
      </c>
      <c r="O44" s="102">
        <f>$E$9</f>
        <v>289</v>
      </c>
      <c r="P44" s="17">
        <f>$E$10</f>
        <v>65</v>
      </c>
      <c r="Q44" s="17">
        <f>$E$11</f>
        <v>291</v>
      </c>
      <c r="R44" s="17">
        <f>$E$12</f>
        <v>46</v>
      </c>
      <c r="S44" s="107">
        <f>$E$13</f>
        <v>3</v>
      </c>
      <c r="T44" s="114">
        <f>$E$18</f>
        <v>32</v>
      </c>
      <c r="U44" s="101">
        <f>$E$19</f>
        <v>15</v>
      </c>
      <c r="V44" s="101">
        <f>$E$20</f>
        <v>42</v>
      </c>
      <c r="W44" s="101">
        <f>$E$21</f>
        <v>3</v>
      </c>
      <c r="X44" s="168">
        <f>$E$22</f>
        <v>3</v>
      </c>
      <c r="Y44" s="249">
        <f t="shared" si="39"/>
        <v>793</v>
      </c>
      <c r="Z44" s="410">
        <f>G44*L44*M44</f>
        <v>2875.74</v>
      </c>
      <c r="AA44" s="258">
        <f>G44*L44*N44</f>
        <v>958.58</v>
      </c>
      <c r="AB44" s="261">
        <f>G44*L44*O44</f>
        <v>277029.62</v>
      </c>
      <c r="AC44" s="260">
        <f>H44*L44*P44</f>
        <v>62307.7</v>
      </c>
      <c r="AD44" s="260">
        <f>I44*L44*Q44</f>
        <v>278946.78000000003</v>
      </c>
      <c r="AE44" s="260">
        <f>J44*L44*R44</f>
        <v>44094.68</v>
      </c>
      <c r="AF44" s="419">
        <f>K44*L44*S44</f>
        <v>2875.74</v>
      </c>
      <c r="AG44" s="424">
        <f t="shared" si="40"/>
        <v>665254.52</v>
      </c>
      <c r="AH44" s="259">
        <f>G44*L44*T44</f>
        <v>30674.560000000001</v>
      </c>
      <c r="AI44" s="260">
        <f>H44*L44*U44</f>
        <v>14378.7</v>
      </c>
      <c r="AJ44" s="260">
        <f>I44*L44*V44</f>
        <v>40260.36</v>
      </c>
      <c r="AK44" s="260">
        <f>J44*L44*W44</f>
        <v>2875.74</v>
      </c>
      <c r="AL44" s="419">
        <f>K44*L44*X44</f>
        <v>2875.74</v>
      </c>
      <c r="AM44" s="532">
        <f t="shared" si="41"/>
        <v>91065.1</v>
      </c>
      <c r="AN44" s="668">
        <f t="shared" si="42"/>
        <v>760153.94</v>
      </c>
    </row>
    <row r="45" spans="1:40" ht="14.4" thickBot="1" x14ac:dyDescent="0.3">
      <c r="A45" s="329" t="s">
        <v>12</v>
      </c>
      <c r="B45" s="330">
        <v>19</v>
      </c>
      <c r="C45" s="357">
        <v>16</v>
      </c>
      <c r="D45" s="357">
        <v>16</v>
      </c>
      <c r="E45" s="357">
        <v>16</v>
      </c>
      <c r="F45" s="358">
        <v>16</v>
      </c>
      <c r="G45" s="135">
        <f>(B45*8)</f>
        <v>152</v>
      </c>
      <c r="H45" s="136">
        <f t="shared" si="37"/>
        <v>128</v>
      </c>
      <c r="I45" s="136">
        <f t="shared" si="37"/>
        <v>128</v>
      </c>
      <c r="J45" s="136">
        <f t="shared" si="37"/>
        <v>128</v>
      </c>
      <c r="K45" s="165">
        <f t="shared" si="37"/>
        <v>128</v>
      </c>
      <c r="L45" s="745">
        <v>5.72</v>
      </c>
      <c r="M45" s="477">
        <f>$E$15</f>
        <v>3</v>
      </c>
      <c r="N45" s="267">
        <f t="shared" si="38"/>
        <v>1</v>
      </c>
      <c r="O45" s="103">
        <f>$E$9</f>
        <v>289</v>
      </c>
      <c r="P45" s="108">
        <f>$E$10</f>
        <v>65</v>
      </c>
      <c r="Q45" s="108">
        <f>$E$11</f>
        <v>291</v>
      </c>
      <c r="R45" s="108">
        <f>$E$12</f>
        <v>46</v>
      </c>
      <c r="S45" s="109">
        <f>$E$13</f>
        <v>3</v>
      </c>
      <c r="T45" s="115">
        <f>$E$18</f>
        <v>32</v>
      </c>
      <c r="U45" s="116">
        <f>$E$19</f>
        <v>15</v>
      </c>
      <c r="V45" s="116">
        <f>$E$20</f>
        <v>42</v>
      </c>
      <c r="W45" s="116">
        <f>$E$21</f>
        <v>3</v>
      </c>
      <c r="X45" s="169">
        <f>$E$22</f>
        <v>3</v>
      </c>
      <c r="Y45" s="269">
        <f t="shared" si="39"/>
        <v>793</v>
      </c>
      <c r="Z45" s="411">
        <f>G45*L45*M45</f>
        <v>2608.3200000000002</v>
      </c>
      <c r="AA45" s="270">
        <f>G45*L45*N45</f>
        <v>869.44</v>
      </c>
      <c r="AB45" s="273">
        <f>G45*L45*O45</f>
        <v>251268.16</v>
      </c>
      <c r="AC45" s="272">
        <f>H45*L45*P45</f>
        <v>47590.400000000001</v>
      </c>
      <c r="AD45" s="272">
        <f>I45*L45*Q45</f>
        <v>213058.56</v>
      </c>
      <c r="AE45" s="272">
        <f>J45*L45*R45</f>
        <v>33679.360000000001</v>
      </c>
      <c r="AF45" s="421">
        <f>K45*L45*S45</f>
        <v>2196.48</v>
      </c>
      <c r="AG45" s="426">
        <f t="shared" si="40"/>
        <v>547792.96</v>
      </c>
      <c r="AH45" s="271">
        <f>G45*L45*T45</f>
        <v>27822.080000000002</v>
      </c>
      <c r="AI45" s="272">
        <f>H45*L45*U45</f>
        <v>10982.4</v>
      </c>
      <c r="AJ45" s="272">
        <f>I45*L45*V45</f>
        <v>30750.720000000001</v>
      </c>
      <c r="AK45" s="272">
        <f>J45*L45*W45</f>
        <v>2196.48</v>
      </c>
      <c r="AL45" s="421">
        <f>K45*L45*X45</f>
        <v>2196.48</v>
      </c>
      <c r="AM45" s="533">
        <f t="shared" si="41"/>
        <v>73948.160000000003</v>
      </c>
      <c r="AN45" s="671">
        <f t="shared" si="42"/>
        <v>625218.88</v>
      </c>
    </row>
    <row r="46" spans="1:40" ht="14.4" thickBot="1" x14ac:dyDescent="0.3">
      <c r="B46" s="304">
        <f>SUM(B42:B45)</f>
        <v>83</v>
      </c>
      <c r="C46" s="305">
        <f t="shared" ref="C46:K46" si="44">SUM(C42:C45)</f>
        <v>75</v>
      </c>
      <c r="D46" s="305">
        <f t="shared" si="44"/>
        <v>75</v>
      </c>
      <c r="E46" s="305">
        <f t="shared" si="44"/>
        <v>75</v>
      </c>
      <c r="F46" s="306">
        <f t="shared" si="44"/>
        <v>75</v>
      </c>
      <c r="G46" s="85">
        <f t="shared" si="44"/>
        <v>663</v>
      </c>
      <c r="H46" s="86">
        <f t="shared" si="44"/>
        <v>599</v>
      </c>
      <c r="I46" s="86">
        <f t="shared" si="44"/>
        <v>599</v>
      </c>
      <c r="J46" s="86">
        <f t="shared" si="44"/>
        <v>599</v>
      </c>
      <c r="K46" s="95">
        <f t="shared" si="44"/>
        <v>599</v>
      </c>
      <c r="L46" s="36"/>
      <c r="M46" s="16"/>
      <c r="N46" s="16"/>
      <c r="O46" s="16"/>
      <c r="P46" s="16"/>
      <c r="Q46" s="16"/>
      <c r="R46" s="16"/>
      <c r="S46" s="29"/>
      <c r="T46" s="29"/>
      <c r="U46" s="29"/>
      <c r="V46" s="29"/>
      <c r="W46" s="29"/>
      <c r="X46" s="29"/>
      <c r="Y46" s="29"/>
      <c r="Z46" s="170">
        <f>SUM(Z42:Z45)</f>
        <v>11387.1</v>
      </c>
      <c r="AA46" s="122">
        <f>SUM(AA42:AA45)</f>
        <v>3795.7</v>
      </c>
      <c r="AB46" s="121">
        <f t="shared" ref="AB46:AM46" si="45">SUM(AB42:AB45)</f>
        <v>1096957.3</v>
      </c>
      <c r="AC46" s="119">
        <f t="shared" si="45"/>
        <v>222925.3</v>
      </c>
      <c r="AD46" s="119">
        <f t="shared" si="45"/>
        <v>998019.42</v>
      </c>
      <c r="AE46" s="119">
        <f t="shared" si="45"/>
        <v>157762.51999999999</v>
      </c>
      <c r="AF46" s="530">
        <f t="shared" si="45"/>
        <v>10288.86</v>
      </c>
      <c r="AG46" s="175">
        <f t="shared" si="45"/>
        <v>2485953.4</v>
      </c>
      <c r="AH46" s="172">
        <f t="shared" si="45"/>
        <v>121462.39999999999</v>
      </c>
      <c r="AI46" s="173">
        <f t="shared" si="45"/>
        <v>51444.3</v>
      </c>
      <c r="AJ46" s="173">
        <f t="shared" si="45"/>
        <v>144044.04</v>
      </c>
      <c r="AK46" s="173">
        <f t="shared" si="45"/>
        <v>10288.86</v>
      </c>
      <c r="AL46" s="174">
        <f t="shared" si="45"/>
        <v>10288.86</v>
      </c>
      <c r="AM46" s="520">
        <f t="shared" si="45"/>
        <v>337528.46</v>
      </c>
      <c r="AN46" s="122">
        <f>SUM(AN42:AN45)</f>
        <v>2838664.66</v>
      </c>
    </row>
    <row r="47" spans="1:40" ht="14.4" thickBot="1" x14ac:dyDescent="0.3">
      <c r="B47" s="96"/>
      <c r="C47" s="96"/>
      <c r="D47" s="96"/>
      <c r="E47" s="96"/>
      <c r="F47" s="96"/>
      <c r="G47" s="22"/>
      <c r="L47" s="36"/>
      <c r="M47" s="16"/>
      <c r="N47" s="16"/>
      <c r="O47" s="16"/>
      <c r="P47" s="16"/>
      <c r="Q47" s="16"/>
      <c r="R47" s="16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3"/>
    </row>
    <row r="48" spans="1:40" ht="14.4" thickBot="1" x14ac:dyDescent="0.3">
      <c r="A48" s="351" t="s">
        <v>3</v>
      </c>
      <c r="B48" s="97">
        <f t="shared" ref="B48:K48" si="46">B40+B46</f>
        <v>252</v>
      </c>
      <c r="C48" s="86">
        <f t="shared" si="46"/>
        <v>169</v>
      </c>
      <c r="D48" s="86">
        <f t="shared" si="46"/>
        <v>174</v>
      </c>
      <c r="E48" s="86">
        <f t="shared" si="46"/>
        <v>186</v>
      </c>
      <c r="F48" s="87">
        <f t="shared" si="46"/>
        <v>190</v>
      </c>
      <c r="G48" s="98">
        <f t="shared" si="46"/>
        <v>2012</v>
      </c>
      <c r="H48" s="99">
        <f t="shared" si="46"/>
        <v>1349</v>
      </c>
      <c r="I48" s="99">
        <f t="shared" si="46"/>
        <v>1389</v>
      </c>
      <c r="J48" s="99">
        <f t="shared" si="46"/>
        <v>1485</v>
      </c>
      <c r="K48" s="100">
        <f t="shared" si="46"/>
        <v>1516</v>
      </c>
      <c r="L48" s="310"/>
      <c r="M48" s="16"/>
      <c r="N48" s="16"/>
      <c r="O48" s="16"/>
      <c r="P48" s="16"/>
      <c r="Q48" s="16"/>
      <c r="R48" s="16"/>
      <c r="S48" s="29"/>
      <c r="T48" s="29"/>
      <c r="U48" s="29"/>
      <c r="V48" s="29"/>
      <c r="W48" s="29"/>
      <c r="X48" s="29"/>
      <c r="Y48" s="29"/>
      <c r="Z48" s="123">
        <f>Z40+Z46</f>
        <v>34713.24</v>
      </c>
      <c r="AA48" s="123">
        <f>AA40+AA46</f>
        <v>11571.08</v>
      </c>
      <c r="AB48" s="119">
        <f t="shared" ref="AB48:AM48" si="47">AB40+AB46</f>
        <v>3344042.12</v>
      </c>
      <c r="AC48" s="119">
        <f t="shared" si="47"/>
        <v>504571.6</v>
      </c>
      <c r="AD48" s="119">
        <f t="shared" si="47"/>
        <v>2329117.44</v>
      </c>
      <c r="AE48" s="119">
        <f t="shared" si="47"/>
        <v>393436.15999999997</v>
      </c>
      <c r="AF48" s="120">
        <f t="shared" si="47"/>
        <v>26190.84</v>
      </c>
      <c r="AG48" s="122">
        <f t="shared" si="47"/>
        <v>6597358.1600000001</v>
      </c>
      <c r="AH48" s="121">
        <f t="shared" si="47"/>
        <v>370274.56</v>
      </c>
      <c r="AI48" s="119">
        <f t="shared" si="47"/>
        <v>116439.6</v>
      </c>
      <c r="AJ48" s="119">
        <f t="shared" si="47"/>
        <v>336161.28000000003</v>
      </c>
      <c r="AK48" s="119">
        <f t="shared" si="47"/>
        <v>25658.880000000001</v>
      </c>
      <c r="AL48" s="119">
        <f t="shared" si="47"/>
        <v>26190.84</v>
      </c>
      <c r="AM48" s="122">
        <f t="shared" si="47"/>
        <v>874725.16</v>
      </c>
      <c r="AN48" s="672">
        <f>AN40+AN46</f>
        <v>7518367.6399999997</v>
      </c>
    </row>
    <row r="49" spans="12:45" x14ac:dyDescent="0.25">
      <c r="P49" s="310"/>
      <c r="AR49" s="36"/>
    </row>
    <row r="50" spans="12:45" x14ac:dyDescent="0.25">
      <c r="P50" s="310"/>
      <c r="AO50" s="36"/>
    </row>
    <row r="51" spans="12:45" ht="14.4" thickBot="1" x14ac:dyDescent="0.3">
      <c r="P51" s="310"/>
      <c r="Z51" s="29"/>
      <c r="AA51" s="29"/>
      <c r="AB51" s="29"/>
      <c r="AD51" s="29"/>
      <c r="AN51" s="333"/>
      <c r="AO51" s="18"/>
    </row>
    <row r="52" spans="12:45" ht="85.5" customHeight="1" x14ac:dyDescent="0.3">
      <c r="L52" s="648"/>
      <c r="M52" s="648"/>
      <c r="N52" s="648"/>
      <c r="O52" s="648"/>
      <c r="P52" s="310"/>
      <c r="Q52" s="648"/>
      <c r="R52" s="648"/>
      <c r="S52" s="648"/>
      <c r="Z52" s="640"/>
      <c r="AA52" s="640"/>
      <c r="AB52" s="640"/>
      <c r="AC52" s="640"/>
      <c r="AD52" s="640"/>
      <c r="AH52" s="26"/>
      <c r="AI52" s="787" t="s">
        <v>170</v>
      </c>
      <c r="AJ52" s="789" t="s">
        <v>171</v>
      </c>
      <c r="AK52" s="791" t="s">
        <v>172</v>
      </c>
      <c r="AL52" s="190" t="s">
        <v>178</v>
      </c>
      <c r="AM52" s="789" t="s">
        <v>153</v>
      </c>
      <c r="AN52" s="812" t="s">
        <v>173</v>
      </c>
      <c r="AO52" s="53"/>
      <c r="AS52" s="508"/>
    </row>
    <row r="53" spans="12:45" ht="15" customHeight="1" x14ac:dyDescent="0.3">
      <c r="L53" s="597"/>
      <c r="M53" s="597"/>
      <c r="N53" s="597"/>
      <c r="O53" s="597"/>
      <c r="P53" s="310"/>
      <c r="Q53" s="597"/>
      <c r="R53" s="597"/>
      <c r="S53" s="597"/>
      <c r="Z53" s="640"/>
      <c r="AA53" s="640"/>
      <c r="AB53" s="640"/>
      <c r="AC53" s="640"/>
      <c r="AD53" s="640"/>
      <c r="AH53" s="26"/>
      <c r="AI53" s="788"/>
      <c r="AJ53" s="790"/>
      <c r="AK53" s="792"/>
      <c r="AL53" s="608">
        <v>0.87</v>
      </c>
      <c r="AM53" s="790"/>
      <c r="AN53" s="813"/>
      <c r="AO53" s="53"/>
      <c r="AS53" s="508"/>
    </row>
    <row r="54" spans="12:45" ht="16.2" thickBot="1" x14ac:dyDescent="0.35">
      <c r="P54" s="310"/>
      <c r="Z54" s="640"/>
      <c r="AA54" s="640"/>
      <c r="AB54" s="640"/>
      <c r="AC54" s="640"/>
      <c r="AD54" s="640"/>
      <c r="AH54" s="26"/>
      <c r="AI54" s="676">
        <v>1</v>
      </c>
      <c r="AJ54" s="20">
        <v>2</v>
      </c>
      <c r="AK54" s="20" t="s">
        <v>140</v>
      </c>
      <c r="AL54" s="72">
        <v>4</v>
      </c>
      <c r="AM54" s="20" t="s">
        <v>150</v>
      </c>
      <c r="AN54" s="677" t="s">
        <v>151</v>
      </c>
      <c r="AO54" s="186"/>
      <c r="AS54" s="508"/>
    </row>
    <row r="55" spans="12:45" ht="16.2" thickBot="1" x14ac:dyDescent="0.35">
      <c r="P55" s="310"/>
      <c r="Z55" s="640"/>
      <c r="AA55" s="640"/>
      <c r="AB55" s="640"/>
      <c r="AC55" s="640"/>
      <c r="AD55" s="640"/>
      <c r="AE55" s="905" t="s">
        <v>142</v>
      </c>
      <c r="AF55" s="906"/>
      <c r="AG55" s="906"/>
      <c r="AH55" s="907"/>
      <c r="AI55" s="686">
        <v>5081022</v>
      </c>
      <c r="AJ55" s="718">
        <f>AN48</f>
        <v>7518368</v>
      </c>
      <c r="AK55" s="687">
        <f>AI55-AJ55</f>
        <v>-2437346</v>
      </c>
      <c r="AL55" s="688">
        <f>(100%-AL53)*AJ55</f>
        <v>977388</v>
      </c>
      <c r="AM55" s="689">
        <f>AJ55-AL55</f>
        <v>6540980</v>
      </c>
      <c r="AN55" s="690">
        <f>AI55-AM55</f>
        <v>-1459958</v>
      </c>
      <c r="AO55" s="186"/>
      <c r="AS55" s="508"/>
    </row>
    <row r="56" spans="12:45" ht="31.5" customHeight="1" x14ac:dyDescent="0.3">
      <c r="P56" s="310"/>
      <c r="Z56" s="640"/>
      <c r="AA56" s="640"/>
      <c r="AB56" s="640"/>
      <c r="AC56" s="640"/>
      <c r="AD56" s="640"/>
      <c r="AE56" s="793" t="s">
        <v>138</v>
      </c>
      <c r="AF56" s="794"/>
      <c r="AG56" s="794"/>
      <c r="AH56" s="795"/>
      <c r="AI56" s="737"/>
      <c r="AJ56" s="758">
        <f>AN97</f>
        <v>7471567</v>
      </c>
      <c r="AK56" s="734"/>
      <c r="AL56" s="247"/>
      <c r="AM56" s="675"/>
      <c r="AN56" s="685"/>
      <c r="AO56" s="186"/>
      <c r="AS56" s="508"/>
    </row>
    <row r="57" spans="12:45" ht="15.6" x14ac:dyDescent="0.3">
      <c r="P57" s="310"/>
      <c r="Z57" s="640"/>
      <c r="AA57" s="640"/>
      <c r="AB57" s="640"/>
      <c r="AC57" s="640"/>
      <c r="AD57" s="640"/>
      <c r="AE57" s="796" t="s">
        <v>152</v>
      </c>
      <c r="AF57" s="797"/>
      <c r="AG57" s="797"/>
      <c r="AH57" s="798"/>
      <c r="AI57" s="679"/>
      <c r="AJ57" s="247"/>
      <c r="AK57" s="609">
        <f>-(AJ56-AI55)</f>
        <v>-2390545</v>
      </c>
      <c r="AL57" s="124"/>
      <c r="AM57" s="607"/>
      <c r="AN57" s="712">
        <f>AL55+AK57+AK58</f>
        <v>-1459958</v>
      </c>
      <c r="AO57" s="186"/>
      <c r="AS57" s="508"/>
    </row>
    <row r="58" spans="12:45" ht="31.8" customHeight="1" thickBot="1" x14ac:dyDescent="0.35">
      <c r="Z58" s="640"/>
      <c r="AA58" s="640"/>
      <c r="AB58" s="640"/>
      <c r="AC58" s="640"/>
      <c r="AD58" s="640"/>
      <c r="AE58" s="799" t="s">
        <v>175</v>
      </c>
      <c r="AF58" s="800"/>
      <c r="AG58" s="800"/>
      <c r="AH58" s="801"/>
      <c r="AI58" s="680"/>
      <c r="AJ58" s="129"/>
      <c r="AK58" s="681">
        <f>-(AJ55-AJ56)</f>
        <v>-46801</v>
      </c>
      <c r="AL58" s="129"/>
      <c r="AM58" s="682"/>
      <c r="AN58" s="630">
        <v>0</v>
      </c>
      <c r="AO58" s="186"/>
      <c r="AS58" s="508"/>
    </row>
    <row r="59" spans="12:45" ht="15.6" x14ac:dyDescent="0.3">
      <c r="Z59" s="640"/>
      <c r="AA59" s="640"/>
      <c r="AB59" s="640"/>
      <c r="AC59" s="640"/>
      <c r="AD59" s="640"/>
      <c r="AH59" s="18"/>
      <c r="AI59" s="18"/>
      <c r="AJ59" s="18"/>
      <c r="AK59" s="18"/>
      <c r="AM59" s="18"/>
      <c r="AN59" s="18"/>
      <c r="AO59" s="34"/>
      <c r="AS59" s="508"/>
    </row>
    <row r="60" spans="12:45" ht="82.8" x14ac:dyDescent="0.3">
      <c r="Z60" s="640"/>
      <c r="AA60" s="640"/>
      <c r="AB60" s="640"/>
      <c r="AC60" s="640"/>
      <c r="AD60" s="640"/>
      <c r="AE60" s="18"/>
      <c r="AF60" s="18"/>
      <c r="AH60" s="44" t="s">
        <v>55</v>
      </c>
      <c r="AI60" s="650" t="str">
        <f>AI52</f>
        <v>Maksimāli pieļaujamais valsts pamatbudžeta izdevumu apjoms</v>
      </c>
      <c r="AJ60" s="650" t="str">
        <f>AM52</f>
        <v>Finansējuma aprēķins ņemot vērā potenciālo ietaupījumu</v>
      </c>
      <c r="AK60" s="650" t="str">
        <f>AN52</f>
        <v>Plānotais Iztrūkums (-) / Ekonomija (+)</v>
      </c>
      <c r="AM60" s="18"/>
      <c r="AN60" s="18"/>
      <c r="AO60" s="36"/>
      <c r="AS60" s="508"/>
    </row>
    <row r="61" spans="12:45" ht="15.6" x14ac:dyDescent="0.3">
      <c r="Z61" s="640"/>
      <c r="AA61" s="640"/>
      <c r="AB61" s="640"/>
      <c r="AC61" s="640"/>
      <c r="AD61" s="640"/>
      <c r="AE61" s="54"/>
      <c r="AF61" s="503"/>
      <c r="AH61" s="39">
        <v>1000</v>
      </c>
      <c r="AI61" s="673">
        <v>18379</v>
      </c>
      <c r="AJ61" s="48">
        <f>Z48*AL53</f>
        <v>30201</v>
      </c>
      <c r="AK61" s="48">
        <f>AI61-AJ61</f>
        <v>-11822</v>
      </c>
      <c r="AM61" s="34"/>
      <c r="AN61" s="34"/>
      <c r="AO61" s="34"/>
      <c r="AS61" s="509"/>
    </row>
    <row r="62" spans="12:45" ht="15.6" x14ac:dyDescent="0.3">
      <c r="Z62" s="640"/>
      <c r="AA62" s="640"/>
      <c r="AB62" s="640"/>
      <c r="AC62" s="640"/>
      <c r="AD62" s="640"/>
      <c r="AH62" s="39">
        <v>3000</v>
      </c>
      <c r="AI62" s="334">
        <v>602870</v>
      </c>
      <c r="AJ62" s="51">
        <f>AM48*AL53</f>
        <v>761011</v>
      </c>
      <c r="AK62" s="51">
        <f>AI62-AJ62</f>
        <v>-158141</v>
      </c>
      <c r="AM62" s="34"/>
      <c r="AN62" s="34"/>
      <c r="AO62" s="34"/>
      <c r="AS62" s="509"/>
    </row>
    <row r="63" spans="12:45" ht="15.6" x14ac:dyDescent="0.3">
      <c r="Z63" s="640"/>
      <c r="AA63" s="640"/>
      <c r="AB63" s="640"/>
      <c r="AC63" s="640"/>
      <c r="AD63" s="640"/>
      <c r="AH63" s="44">
        <v>7460</v>
      </c>
      <c r="AI63" s="334">
        <v>4459773</v>
      </c>
      <c r="AJ63" s="51">
        <f>AG48*AL53-1</f>
        <v>5739701</v>
      </c>
      <c r="AK63" s="51">
        <f>AI63-AJ63</f>
        <v>-1279928</v>
      </c>
      <c r="AM63" s="34"/>
      <c r="AN63" s="34"/>
      <c r="AO63" s="34"/>
      <c r="AS63" s="509"/>
    </row>
    <row r="64" spans="12:45" ht="15.6" x14ac:dyDescent="0.3">
      <c r="Z64" s="640"/>
      <c r="AA64" s="640"/>
      <c r="AB64" s="640"/>
      <c r="AC64" s="640"/>
      <c r="AD64" s="640"/>
      <c r="AH64" s="44">
        <v>7471</v>
      </c>
      <c r="AI64" s="334">
        <v>0</v>
      </c>
      <c r="AJ64" s="51">
        <f>AA48*AL53</f>
        <v>10067</v>
      </c>
      <c r="AK64" s="51">
        <f>AI64-AJ64</f>
        <v>-10067</v>
      </c>
      <c r="AM64" s="34"/>
      <c r="AN64" s="34"/>
      <c r="AO64" s="34"/>
      <c r="AS64" s="509"/>
    </row>
    <row r="65" spans="1:45" ht="15.6" x14ac:dyDescent="0.3">
      <c r="Z65" s="640"/>
      <c r="AA65" s="640"/>
      <c r="AB65" s="640"/>
      <c r="AC65" s="640"/>
      <c r="AD65" s="640"/>
      <c r="AH65" s="28"/>
      <c r="AI65" s="45">
        <f>SUM(AI61:AI64)</f>
        <v>5081022</v>
      </c>
      <c r="AJ65" s="335">
        <f>SUM(AJ61:AJ64)</f>
        <v>6540980</v>
      </c>
      <c r="AK65" s="335">
        <f>SUM(AK61:AK64)</f>
        <v>-1459958</v>
      </c>
      <c r="AM65" s="523"/>
      <c r="AN65" s="523"/>
      <c r="AO65" s="523"/>
      <c r="AS65" s="509"/>
    </row>
    <row r="66" spans="1:45" ht="15.6" x14ac:dyDescent="0.3">
      <c r="Z66" s="29"/>
      <c r="AA66" s="29"/>
      <c r="AB66" s="29"/>
      <c r="AC66" s="29"/>
      <c r="AD66" s="29"/>
      <c r="AE66" s="29"/>
      <c r="AI66" s="18"/>
      <c r="AJ66" s="18"/>
      <c r="AK66" s="18"/>
      <c r="AL66" s="18"/>
      <c r="AM66" s="18"/>
      <c r="AN66" s="18"/>
      <c r="AO66" s="18"/>
      <c r="AS66" s="508"/>
    </row>
    <row r="67" spans="1:45" ht="15.6" x14ac:dyDescent="0.3">
      <c r="Z67" s="29"/>
      <c r="AA67" s="29"/>
      <c r="AB67" s="29"/>
      <c r="AC67" s="29"/>
      <c r="AD67" s="29"/>
      <c r="AE67" s="29"/>
      <c r="AI67" s="18"/>
      <c r="AJ67" s="18"/>
      <c r="AK67" s="18"/>
      <c r="AL67" s="18"/>
      <c r="AM67" s="18"/>
      <c r="AN67" s="18"/>
      <c r="AO67" s="18"/>
      <c r="AS67" s="508"/>
    </row>
    <row r="68" spans="1:45" ht="27.6" x14ac:dyDescent="0.3">
      <c r="Z68" s="29"/>
      <c r="AA68" s="29"/>
      <c r="AB68" s="29"/>
      <c r="AC68" s="29"/>
      <c r="AD68" s="29"/>
      <c r="AE68" s="29"/>
      <c r="AH68" s="650" t="s">
        <v>55</v>
      </c>
      <c r="AI68" s="650" t="s">
        <v>39</v>
      </c>
      <c r="AJ68" s="650" t="s">
        <v>40</v>
      </c>
      <c r="AK68" s="650" t="s">
        <v>41</v>
      </c>
      <c r="AL68" s="650" t="s">
        <v>42</v>
      </c>
      <c r="AM68" s="650" t="s">
        <v>3</v>
      </c>
      <c r="AO68" s="18"/>
      <c r="AS68" s="508"/>
    </row>
    <row r="69" spans="1:45" ht="15.6" x14ac:dyDescent="0.3">
      <c r="Z69" s="29"/>
      <c r="AA69" s="29"/>
      <c r="AB69" s="29"/>
      <c r="AC69" s="29"/>
      <c r="AD69" s="29"/>
      <c r="AE69" s="29"/>
      <c r="AH69" s="39">
        <v>1000</v>
      </c>
      <c r="AI69" s="48">
        <f>SUM(Z32:Z34)*AL53</f>
        <v>7899</v>
      </c>
      <c r="AJ69" s="48">
        <f>SUM(Z35:Z37)*AL53</f>
        <v>7130</v>
      </c>
      <c r="AK69" s="48">
        <f>(SUM(Z38:Z39)+Z42)*AL53</f>
        <v>7773</v>
      </c>
      <c r="AL69" s="48">
        <f>SUM(Z43:Z45)*AL53</f>
        <v>7399</v>
      </c>
      <c r="AM69" s="49">
        <f>SUM(AI69:AL69)</f>
        <v>30201</v>
      </c>
      <c r="AO69" s="23"/>
      <c r="AS69" s="508"/>
    </row>
    <row r="70" spans="1:45" ht="15.6" x14ac:dyDescent="0.3">
      <c r="AH70" s="39">
        <v>3000</v>
      </c>
      <c r="AI70" s="51">
        <f>SUM(AM32:AM34)*AL53</f>
        <v>234450</v>
      </c>
      <c r="AJ70" s="51">
        <f>SUM(AM35:AM37)*AL53</f>
        <v>176754</v>
      </c>
      <c r="AK70" s="51">
        <f>(SUM(AM38:AM39)+AM42)*AL53</f>
        <v>135580</v>
      </c>
      <c r="AL70" s="51">
        <f>SUM(AM43:AM45)*AL53+1</f>
        <v>214227</v>
      </c>
      <c r="AM70" s="52">
        <f t="shared" ref="AM70:AM72" si="48">SUM(AI70:AL70)</f>
        <v>761011</v>
      </c>
      <c r="AO70" s="23"/>
      <c r="AS70" s="508"/>
    </row>
    <row r="71" spans="1:45" ht="15.6" x14ac:dyDescent="0.3">
      <c r="AH71" s="44">
        <v>7460</v>
      </c>
      <c r="AI71" s="51">
        <f>SUM(AG32:AG34)*AL53</f>
        <v>1733071</v>
      </c>
      <c r="AJ71" s="51">
        <f>SUM(AG35:AG37)*AL53</f>
        <v>1336687</v>
      </c>
      <c r="AK71" s="51">
        <f>(SUM(AG38:AG39)+AG42)*AL53</f>
        <v>1087373</v>
      </c>
      <c r="AL71" s="51">
        <f>SUM(AG43:AG45)*AL53-1</f>
        <v>1582570</v>
      </c>
      <c r="AM71" s="52">
        <f t="shared" si="48"/>
        <v>5739701</v>
      </c>
      <c r="AO71" s="23"/>
      <c r="AS71" s="508"/>
    </row>
    <row r="72" spans="1:45" ht="15.6" x14ac:dyDescent="0.3">
      <c r="AH72" s="44">
        <v>7471</v>
      </c>
      <c r="AI72" s="51">
        <f>SUM(AA32:AA34)*AL53</f>
        <v>2633</v>
      </c>
      <c r="AJ72" s="51">
        <f>SUM(AA35:AA37)*AL53</f>
        <v>2377</v>
      </c>
      <c r="AK72" s="51">
        <f>(SUM(AA38:AA39)+AA42)*AL53</f>
        <v>2591</v>
      </c>
      <c r="AL72" s="51">
        <f>SUM(AA43:AA45)*AL53</f>
        <v>2466</v>
      </c>
      <c r="AM72" s="52">
        <f t="shared" si="48"/>
        <v>10067</v>
      </c>
      <c r="AO72" s="23"/>
      <c r="AS72" s="508"/>
    </row>
    <row r="73" spans="1:45" ht="15.6" x14ac:dyDescent="0.3">
      <c r="AH73" s="28"/>
      <c r="AI73" s="335">
        <f>SUM(AI69:AI72)</f>
        <v>1978053</v>
      </c>
      <c r="AJ73" s="335">
        <f>SUM(AJ69:AJ72)</f>
        <v>1522948</v>
      </c>
      <c r="AK73" s="335">
        <f>SUM(AK69:AK72)</f>
        <v>1233317</v>
      </c>
      <c r="AL73" s="335">
        <f>SUM(AL69:AL72)</f>
        <v>1806662</v>
      </c>
      <c r="AM73" s="45">
        <f>SUM(AM69:AM72)</f>
        <v>6540980</v>
      </c>
      <c r="AO73" s="18"/>
      <c r="AS73" s="508"/>
    </row>
    <row r="74" spans="1:45" ht="15.6" x14ac:dyDescent="0.3">
      <c r="AL74" s="508"/>
      <c r="AM74" s="510"/>
      <c r="AN74" s="510"/>
      <c r="AO74" s="510"/>
      <c r="AP74" s="510"/>
      <c r="AQ74" s="511"/>
      <c r="AR74" s="508"/>
      <c r="AS74" s="508"/>
    </row>
    <row r="75" spans="1:45" x14ac:dyDescent="0.25">
      <c r="AL75" s="18"/>
      <c r="AM75" s="336"/>
      <c r="AN75" s="336"/>
      <c r="AO75" s="336"/>
      <c r="AP75" s="336"/>
      <c r="AQ75" s="204"/>
    </row>
    <row r="76" spans="1:45" ht="16.8" x14ac:dyDescent="0.3">
      <c r="A76" s="691" t="s">
        <v>169</v>
      </c>
      <c r="B76" s="353"/>
      <c r="C76" s="353"/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  <c r="AG76" s="353"/>
      <c r="AH76" s="353"/>
      <c r="AI76" s="353"/>
      <c r="AJ76" s="353"/>
      <c r="AK76" s="353"/>
      <c r="AL76" s="353"/>
      <c r="AM76" s="353"/>
      <c r="AN76" s="353"/>
      <c r="AO76" s="353"/>
      <c r="AP76" s="353"/>
      <c r="AQ76" s="353"/>
      <c r="AR76" s="353"/>
    </row>
    <row r="77" spans="1:45" ht="14.4" thickBot="1" x14ac:dyDescent="0.3">
      <c r="AL77" s="18"/>
      <c r="AM77" s="336"/>
      <c r="AN77" s="336"/>
      <c r="AO77" s="336"/>
      <c r="AP77" s="336"/>
      <c r="AQ77" s="204"/>
    </row>
    <row r="78" spans="1:45" ht="34.5" customHeight="1" thickBot="1" x14ac:dyDescent="0.3">
      <c r="A78" s="805" t="s">
        <v>43</v>
      </c>
      <c r="B78" s="839" t="s">
        <v>69</v>
      </c>
      <c r="C78" s="839"/>
      <c r="D78" s="839"/>
      <c r="E78" s="839"/>
      <c r="F78" s="839"/>
      <c r="G78" s="840" t="s">
        <v>59</v>
      </c>
      <c r="H78" s="841"/>
      <c r="I78" s="841"/>
      <c r="J78" s="841"/>
      <c r="K78" s="842"/>
      <c r="L78" s="834" t="s">
        <v>132</v>
      </c>
      <c r="M78" s="822" t="s">
        <v>48</v>
      </c>
      <c r="N78" s="822" t="s">
        <v>113</v>
      </c>
      <c r="O78" s="843" t="s">
        <v>47</v>
      </c>
      <c r="P78" s="844"/>
      <c r="Q78" s="844"/>
      <c r="R78" s="844"/>
      <c r="S78" s="845"/>
      <c r="T78" s="827" t="s">
        <v>58</v>
      </c>
      <c r="U78" s="828"/>
      <c r="V78" s="828"/>
      <c r="W78" s="828"/>
      <c r="X78" s="828"/>
      <c r="Y78" s="847" t="s">
        <v>3</v>
      </c>
      <c r="Z78" s="822" t="s">
        <v>63</v>
      </c>
      <c r="AA78" s="837" t="s">
        <v>115</v>
      </c>
      <c r="AB78" s="876" t="s">
        <v>64</v>
      </c>
      <c r="AC78" s="877"/>
      <c r="AD78" s="877"/>
      <c r="AE78" s="877"/>
      <c r="AF78" s="877"/>
      <c r="AG78" s="881"/>
      <c r="AH78" s="909" t="s">
        <v>65</v>
      </c>
      <c r="AI78" s="909"/>
      <c r="AJ78" s="909"/>
      <c r="AK78" s="909"/>
      <c r="AL78" s="909"/>
      <c r="AM78" s="910"/>
      <c r="AN78" s="784" t="s">
        <v>3</v>
      </c>
      <c r="AQ78" s="838"/>
    </row>
    <row r="79" spans="1:45" ht="211.5" customHeight="1" x14ac:dyDescent="0.25">
      <c r="A79" s="806"/>
      <c r="B79" s="553" t="s">
        <v>44</v>
      </c>
      <c r="C79" s="214" t="s">
        <v>14</v>
      </c>
      <c r="D79" s="545" t="s">
        <v>45</v>
      </c>
      <c r="E79" s="214" t="s">
        <v>16</v>
      </c>
      <c r="F79" s="429" t="s">
        <v>17</v>
      </c>
      <c r="G79" s="561" t="s">
        <v>44</v>
      </c>
      <c r="H79" s="498" t="s">
        <v>14</v>
      </c>
      <c r="I79" s="547" t="s">
        <v>45</v>
      </c>
      <c r="J79" s="498" t="s">
        <v>16</v>
      </c>
      <c r="K79" s="30" t="s">
        <v>17</v>
      </c>
      <c r="L79" s="835"/>
      <c r="M79" s="836"/>
      <c r="N79" s="836"/>
      <c r="O79" s="561" t="s">
        <v>49</v>
      </c>
      <c r="P79" s="498" t="s">
        <v>14</v>
      </c>
      <c r="Q79" s="547" t="s">
        <v>45</v>
      </c>
      <c r="R79" s="498" t="s">
        <v>16</v>
      </c>
      <c r="S79" s="546" t="s">
        <v>17</v>
      </c>
      <c r="T79" s="544" t="s">
        <v>49</v>
      </c>
      <c r="U79" s="214" t="s">
        <v>14</v>
      </c>
      <c r="V79" s="545" t="s">
        <v>45</v>
      </c>
      <c r="W79" s="214" t="s">
        <v>16</v>
      </c>
      <c r="X79" s="429" t="s">
        <v>17</v>
      </c>
      <c r="Y79" s="848"/>
      <c r="Z79" s="836"/>
      <c r="AA79" s="908"/>
      <c r="AB79" s="536" t="s">
        <v>49</v>
      </c>
      <c r="AC79" s="499" t="s">
        <v>14</v>
      </c>
      <c r="AD79" s="548" t="s">
        <v>45</v>
      </c>
      <c r="AE79" s="499" t="s">
        <v>16</v>
      </c>
      <c r="AF79" s="539" t="s">
        <v>17</v>
      </c>
      <c r="AG79" s="430" t="s">
        <v>50</v>
      </c>
      <c r="AH79" s="592" t="s">
        <v>49</v>
      </c>
      <c r="AI79" s="484" t="s">
        <v>14</v>
      </c>
      <c r="AJ79" s="485" t="s">
        <v>45</v>
      </c>
      <c r="AK79" s="484" t="s">
        <v>16</v>
      </c>
      <c r="AL79" s="487" t="s">
        <v>17</v>
      </c>
      <c r="AM79" s="430" t="s">
        <v>50</v>
      </c>
      <c r="AN79" s="785"/>
      <c r="AQ79" s="838"/>
    </row>
    <row r="80" spans="1:45" ht="48" customHeight="1" thickBot="1" x14ac:dyDescent="0.3">
      <c r="A80" s="560" t="s">
        <v>31</v>
      </c>
      <c r="B80" s="413">
        <v>1</v>
      </c>
      <c r="C80" s="72">
        <v>2</v>
      </c>
      <c r="D80" s="73">
        <v>3</v>
      </c>
      <c r="E80" s="72">
        <v>4</v>
      </c>
      <c r="F80" s="74">
        <v>5</v>
      </c>
      <c r="G80" s="75">
        <v>6</v>
      </c>
      <c r="H80" s="20">
        <v>7</v>
      </c>
      <c r="I80" s="76">
        <v>8</v>
      </c>
      <c r="J80" s="20">
        <v>9</v>
      </c>
      <c r="K80" s="222">
        <v>10</v>
      </c>
      <c r="L80" s="75">
        <v>11</v>
      </c>
      <c r="M80" s="593">
        <v>12</v>
      </c>
      <c r="N80" s="562">
        <v>13</v>
      </c>
      <c r="O80" s="75">
        <v>14</v>
      </c>
      <c r="P80" s="76">
        <v>15</v>
      </c>
      <c r="Q80" s="76">
        <v>16</v>
      </c>
      <c r="R80" s="76">
        <v>17</v>
      </c>
      <c r="S80" s="563">
        <v>18</v>
      </c>
      <c r="T80" s="75">
        <v>19</v>
      </c>
      <c r="U80" s="76">
        <v>20</v>
      </c>
      <c r="V80" s="76">
        <v>21</v>
      </c>
      <c r="W80" s="76">
        <v>22</v>
      </c>
      <c r="X80" s="566">
        <v>23</v>
      </c>
      <c r="Y80" s="594" t="s">
        <v>154</v>
      </c>
      <c r="Z80" s="562" t="s">
        <v>155</v>
      </c>
      <c r="AA80" s="723" t="s">
        <v>156</v>
      </c>
      <c r="AB80" s="75" t="s">
        <v>133</v>
      </c>
      <c r="AC80" s="76" t="s">
        <v>157</v>
      </c>
      <c r="AD80" s="76" t="s">
        <v>158</v>
      </c>
      <c r="AE80" s="76" t="s">
        <v>159</v>
      </c>
      <c r="AF80" s="566" t="s">
        <v>160</v>
      </c>
      <c r="AG80" s="567" t="s">
        <v>161</v>
      </c>
      <c r="AH80" s="405" t="s">
        <v>162</v>
      </c>
      <c r="AI80" s="76" t="s">
        <v>163</v>
      </c>
      <c r="AJ80" s="76" t="s">
        <v>164</v>
      </c>
      <c r="AK80" s="76" t="s">
        <v>165</v>
      </c>
      <c r="AL80" s="563" t="s">
        <v>166</v>
      </c>
      <c r="AM80" s="567" t="s">
        <v>167</v>
      </c>
      <c r="AN80" s="572" t="s">
        <v>168</v>
      </c>
      <c r="AQ80" s="596"/>
    </row>
    <row r="81" spans="1:43" x14ac:dyDescent="0.25">
      <c r="A81" s="241" t="s">
        <v>0</v>
      </c>
      <c r="B81" s="77">
        <v>21</v>
      </c>
      <c r="C81" s="78">
        <v>21</v>
      </c>
      <c r="D81" s="78">
        <v>21</v>
      </c>
      <c r="E81" s="78">
        <v>21</v>
      </c>
      <c r="F81" s="78">
        <v>21</v>
      </c>
      <c r="G81" s="1">
        <f>B81*8</f>
        <v>168</v>
      </c>
      <c r="H81" s="2">
        <f t="shared" ref="H81:H82" si="49">C81*8</f>
        <v>168</v>
      </c>
      <c r="I81" s="2">
        <f t="shared" ref="I81:I82" si="50">D81*8</f>
        <v>168</v>
      </c>
      <c r="J81" s="2">
        <f t="shared" ref="J81:J82" si="51">E81*8</f>
        <v>168</v>
      </c>
      <c r="K81" s="12">
        <f t="shared" ref="K81:K82" si="52">F81*8</f>
        <v>168</v>
      </c>
      <c r="L81" s="278">
        <v>5.72</v>
      </c>
      <c r="M81" s="472">
        <f t="shared" ref="M81:M88" si="53">$E$15</f>
        <v>3</v>
      </c>
      <c r="N81" s="280">
        <f>$E$16</f>
        <v>1</v>
      </c>
      <c r="O81" s="117">
        <f>$E$9</f>
        <v>289</v>
      </c>
      <c r="P81" s="245">
        <f t="shared" ref="P81:P88" si="54">$E$10</f>
        <v>65</v>
      </c>
      <c r="Q81" s="245">
        <f t="shared" ref="Q81:Q88" si="55">$E$11</f>
        <v>291</v>
      </c>
      <c r="R81" s="245">
        <f t="shared" ref="R81:R88" si="56">$E$12</f>
        <v>46</v>
      </c>
      <c r="S81" s="246">
        <f t="shared" ref="S81:S88" si="57">$E$13</f>
        <v>3</v>
      </c>
      <c r="T81" s="114">
        <f t="shared" ref="T81:T88" si="58">$E$18</f>
        <v>32</v>
      </c>
      <c r="U81" s="247">
        <f t="shared" ref="U81:U88" si="59">$E$19</f>
        <v>15</v>
      </c>
      <c r="V81" s="247">
        <f t="shared" ref="V81:V88" si="60">$E$20</f>
        <v>42</v>
      </c>
      <c r="W81" s="247">
        <f t="shared" ref="W81:W88" si="61">$E$21</f>
        <v>3</v>
      </c>
      <c r="X81" s="248">
        <f t="shared" ref="X81:X88" si="62">$E$22</f>
        <v>3</v>
      </c>
      <c r="Y81" s="249">
        <f>SUM(M81:X81)</f>
        <v>793</v>
      </c>
      <c r="Z81" s="283">
        <f t="shared" ref="Z81:Z88" si="63">G81*L81*M81</f>
        <v>2882.88</v>
      </c>
      <c r="AA81" s="283">
        <f t="shared" ref="AA81:AA88" si="64">G81*L81*N81</f>
        <v>960.96</v>
      </c>
      <c r="AB81" s="284">
        <f t="shared" ref="AB81:AB88" si="65">G81*L81*O81</f>
        <v>277717.44</v>
      </c>
      <c r="AC81" s="285">
        <f t="shared" ref="AC81:AF88" si="66">H81*$L81*P81</f>
        <v>62462.400000000001</v>
      </c>
      <c r="AD81" s="285">
        <f t="shared" si="66"/>
        <v>279639.36</v>
      </c>
      <c r="AE81" s="285">
        <f t="shared" si="66"/>
        <v>44204.160000000003</v>
      </c>
      <c r="AF81" s="418">
        <f t="shared" si="66"/>
        <v>2882.88</v>
      </c>
      <c r="AG81" s="423">
        <f>SUM(AB81:AF81)</f>
        <v>666906.24</v>
      </c>
      <c r="AH81" s="284">
        <f t="shared" ref="AH81:AL88" si="67">G81*$L81*T81</f>
        <v>30750.720000000001</v>
      </c>
      <c r="AI81" s="285">
        <f t="shared" si="67"/>
        <v>14414.4</v>
      </c>
      <c r="AJ81" s="285">
        <f t="shared" si="67"/>
        <v>40360.32</v>
      </c>
      <c r="AK81" s="285">
        <f t="shared" si="67"/>
        <v>2882.88</v>
      </c>
      <c r="AL81" s="580">
        <f t="shared" si="67"/>
        <v>2882.88</v>
      </c>
      <c r="AM81" s="576">
        <f>SUM(AH81:AL81)</f>
        <v>91291.199999999997</v>
      </c>
      <c r="AN81" s="664">
        <f>Z81+AA81+AG81+AM81</f>
        <v>762041.28</v>
      </c>
      <c r="AQ81" s="35"/>
    </row>
    <row r="82" spans="1:43" x14ac:dyDescent="0.25">
      <c r="A82" s="254" t="s">
        <v>1</v>
      </c>
      <c r="B82" s="79">
        <v>21</v>
      </c>
      <c r="C82" s="80">
        <v>16</v>
      </c>
      <c r="D82" s="80">
        <v>21</v>
      </c>
      <c r="E82" s="80">
        <v>21</v>
      </c>
      <c r="F82" s="81">
        <v>21</v>
      </c>
      <c r="G82" s="3">
        <f t="shared" ref="G82" si="68">B82*8</f>
        <v>168</v>
      </c>
      <c r="H82" s="4">
        <f t="shared" si="49"/>
        <v>128</v>
      </c>
      <c r="I82" s="4">
        <f t="shared" si="50"/>
        <v>168</v>
      </c>
      <c r="J82" s="4">
        <f t="shared" si="51"/>
        <v>168</v>
      </c>
      <c r="K82" s="13">
        <f t="shared" si="52"/>
        <v>168</v>
      </c>
      <c r="L82" s="242">
        <v>5.72</v>
      </c>
      <c r="M82" s="473">
        <f t="shared" si="53"/>
        <v>3</v>
      </c>
      <c r="N82" s="257">
        <f t="shared" ref="N82:N88" si="69">$E$16</f>
        <v>1</v>
      </c>
      <c r="O82" s="102">
        <f t="shared" ref="O82:O88" si="70">O81</f>
        <v>289</v>
      </c>
      <c r="P82" s="28">
        <f t="shared" si="54"/>
        <v>65</v>
      </c>
      <c r="Q82" s="28">
        <f t="shared" si="55"/>
        <v>291</v>
      </c>
      <c r="R82" s="28">
        <f t="shared" si="56"/>
        <v>46</v>
      </c>
      <c r="S82" s="126">
        <f t="shared" si="57"/>
        <v>3</v>
      </c>
      <c r="T82" s="110">
        <f t="shared" si="58"/>
        <v>32</v>
      </c>
      <c r="U82" s="124">
        <f t="shared" si="59"/>
        <v>15</v>
      </c>
      <c r="V82" s="124">
        <f t="shared" si="60"/>
        <v>42</v>
      </c>
      <c r="W82" s="124">
        <f t="shared" si="61"/>
        <v>3</v>
      </c>
      <c r="X82" s="177">
        <f t="shared" si="62"/>
        <v>3</v>
      </c>
      <c r="Y82" s="342">
        <f t="shared" ref="Y82:Y87" si="71">SUM(M82:X82)</f>
        <v>793</v>
      </c>
      <c r="Z82" s="250">
        <f t="shared" si="63"/>
        <v>2882.88</v>
      </c>
      <c r="AA82" s="250">
        <f t="shared" si="64"/>
        <v>960.96</v>
      </c>
      <c r="AB82" s="251">
        <f t="shared" si="65"/>
        <v>277717.44</v>
      </c>
      <c r="AC82" s="252">
        <f t="shared" si="66"/>
        <v>47590.400000000001</v>
      </c>
      <c r="AD82" s="252">
        <f t="shared" si="66"/>
        <v>279639.36</v>
      </c>
      <c r="AE82" s="252">
        <f t="shared" si="66"/>
        <v>44204.160000000003</v>
      </c>
      <c r="AF82" s="419">
        <f t="shared" si="66"/>
        <v>2882.88</v>
      </c>
      <c r="AG82" s="424">
        <f>SUM(AB82:AF82)</f>
        <v>652034.24</v>
      </c>
      <c r="AH82" s="259">
        <f t="shared" si="67"/>
        <v>30750.720000000001</v>
      </c>
      <c r="AI82" s="252">
        <f t="shared" si="67"/>
        <v>10982.4</v>
      </c>
      <c r="AJ82" s="252">
        <f t="shared" si="67"/>
        <v>40360.32</v>
      </c>
      <c r="AK82" s="260">
        <f t="shared" si="67"/>
        <v>2882.88</v>
      </c>
      <c r="AL82" s="570">
        <f t="shared" si="67"/>
        <v>2882.88</v>
      </c>
      <c r="AM82" s="574">
        <f t="shared" ref="AM82:AM88" si="72">SUM(AH82:AL82)</f>
        <v>87859.199999999997</v>
      </c>
      <c r="AN82" s="662">
        <f t="shared" ref="AN82:AN88" si="73">Z82+AA82+AG82+AM82</f>
        <v>743737.28</v>
      </c>
      <c r="AQ82" s="35"/>
    </row>
    <row r="83" spans="1:43" ht="14.4" thickBot="1" x14ac:dyDescent="0.3">
      <c r="A83" s="262" t="s">
        <v>2</v>
      </c>
      <c r="B83" s="263">
        <v>23</v>
      </c>
      <c r="C83" s="264">
        <v>18</v>
      </c>
      <c r="D83" s="264">
        <v>18</v>
      </c>
      <c r="E83" s="264">
        <v>18</v>
      </c>
      <c r="F83" s="264">
        <v>18</v>
      </c>
      <c r="G83" s="143">
        <f>(B83*8)</f>
        <v>184</v>
      </c>
      <c r="H83" s="144">
        <f>(C83*8)</f>
        <v>144</v>
      </c>
      <c r="I83" s="144">
        <f>(D83*8)</f>
        <v>144</v>
      </c>
      <c r="J83" s="144">
        <f>(E83*8)</f>
        <v>144</v>
      </c>
      <c r="K83" s="145">
        <f>(F83*8)</f>
        <v>144</v>
      </c>
      <c r="L83" s="722">
        <v>5.72</v>
      </c>
      <c r="M83" s="474">
        <f t="shared" si="53"/>
        <v>3</v>
      </c>
      <c r="N83" s="267">
        <f t="shared" si="69"/>
        <v>1</v>
      </c>
      <c r="O83" s="103">
        <f t="shared" si="70"/>
        <v>289</v>
      </c>
      <c r="P83" s="268">
        <f t="shared" si="54"/>
        <v>65</v>
      </c>
      <c r="Q83" s="268">
        <f t="shared" si="55"/>
        <v>291</v>
      </c>
      <c r="R83" s="268">
        <f t="shared" si="56"/>
        <v>46</v>
      </c>
      <c r="S83" s="127">
        <f t="shared" si="57"/>
        <v>3</v>
      </c>
      <c r="T83" s="111">
        <f t="shared" si="58"/>
        <v>32</v>
      </c>
      <c r="U83" s="129">
        <f t="shared" si="59"/>
        <v>15</v>
      </c>
      <c r="V83" s="129">
        <f t="shared" si="60"/>
        <v>42</v>
      </c>
      <c r="W83" s="129">
        <f t="shared" si="61"/>
        <v>3</v>
      </c>
      <c r="X83" s="178">
        <f t="shared" si="62"/>
        <v>3</v>
      </c>
      <c r="Y83" s="343">
        <f t="shared" si="71"/>
        <v>793</v>
      </c>
      <c r="Z83" s="707">
        <f t="shared" si="63"/>
        <v>3157.44</v>
      </c>
      <c r="AA83" s="707">
        <f t="shared" si="64"/>
        <v>1052.48</v>
      </c>
      <c r="AB83" s="346">
        <f t="shared" si="65"/>
        <v>304166.71999999997</v>
      </c>
      <c r="AC83" s="347">
        <f t="shared" si="66"/>
        <v>53539.199999999997</v>
      </c>
      <c r="AD83" s="347">
        <f t="shared" si="66"/>
        <v>239690.88</v>
      </c>
      <c r="AE83" s="347">
        <f t="shared" si="66"/>
        <v>37889.279999999999</v>
      </c>
      <c r="AF83" s="421">
        <f t="shared" si="66"/>
        <v>2471.04</v>
      </c>
      <c r="AG83" s="426">
        <f t="shared" ref="AG83:AG88" si="74">SUM(AB83:AF83)</f>
        <v>637757.12</v>
      </c>
      <c r="AH83" s="271">
        <f t="shared" si="67"/>
        <v>33679.360000000001</v>
      </c>
      <c r="AI83" s="347">
        <f t="shared" si="67"/>
        <v>12355.2</v>
      </c>
      <c r="AJ83" s="347">
        <f t="shared" si="67"/>
        <v>34594.559999999998</v>
      </c>
      <c r="AK83" s="272">
        <f t="shared" si="67"/>
        <v>2471.04</v>
      </c>
      <c r="AL83" s="579">
        <f t="shared" si="67"/>
        <v>2471.04</v>
      </c>
      <c r="AM83" s="575">
        <f t="shared" si="72"/>
        <v>85571.199999999997</v>
      </c>
      <c r="AN83" s="663">
        <f t="shared" si="73"/>
        <v>727538.24</v>
      </c>
      <c r="AQ83" s="35"/>
    </row>
    <row r="84" spans="1:43" x14ac:dyDescent="0.25">
      <c r="A84" s="274" t="s">
        <v>4</v>
      </c>
      <c r="B84" s="275">
        <v>18</v>
      </c>
      <c r="C84" s="276">
        <v>18</v>
      </c>
      <c r="D84" s="276">
        <v>18</v>
      </c>
      <c r="E84" s="276">
        <v>18</v>
      </c>
      <c r="F84" s="277">
        <v>18</v>
      </c>
      <c r="G84" s="149">
        <f t="shared" ref="G84:G85" si="75">(B84*8)-1</f>
        <v>143</v>
      </c>
      <c r="H84" s="150">
        <f t="shared" ref="H84:H85" si="76">(C84*8)-1</f>
        <v>143</v>
      </c>
      <c r="I84" s="150">
        <f t="shared" ref="I84:I85" si="77">(D84*8)-1</f>
        <v>143</v>
      </c>
      <c r="J84" s="150">
        <f t="shared" ref="J84:J85" si="78">(E84*8)-1</f>
        <v>143</v>
      </c>
      <c r="K84" s="151">
        <f t="shared" ref="K84:K85" si="79">(F84*8)-1</f>
        <v>143</v>
      </c>
      <c r="L84" s="278">
        <v>5.72</v>
      </c>
      <c r="M84" s="472">
        <f t="shared" si="53"/>
        <v>3</v>
      </c>
      <c r="N84" s="280">
        <f t="shared" si="69"/>
        <v>1</v>
      </c>
      <c r="O84" s="104">
        <f t="shared" si="70"/>
        <v>289</v>
      </c>
      <c r="P84" s="281">
        <f t="shared" si="54"/>
        <v>65</v>
      </c>
      <c r="Q84" s="281">
        <f t="shared" si="55"/>
        <v>291</v>
      </c>
      <c r="R84" s="281">
        <f t="shared" si="56"/>
        <v>46</v>
      </c>
      <c r="S84" s="125">
        <f t="shared" si="57"/>
        <v>3</v>
      </c>
      <c r="T84" s="112">
        <f t="shared" si="58"/>
        <v>32</v>
      </c>
      <c r="U84" s="128">
        <f t="shared" si="59"/>
        <v>15</v>
      </c>
      <c r="V84" s="128">
        <f t="shared" si="60"/>
        <v>42</v>
      </c>
      <c r="W84" s="128">
        <f t="shared" si="61"/>
        <v>3</v>
      </c>
      <c r="X84" s="176">
        <f t="shared" si="62"/>
        <v>3</v>
      </c>
      <c r="Y84" s="282">
        <f t="shared" si="71"/>
        <v>793</v>
      </c>
      <c r="Z84" s="283">
        <f t="shared" si="63"/>
        <v>2453.88</v>
      </c>
      <c r="AA84" s="283">
        <f t="shared" si="64"/>
        <v>817.96</v>
      </c>
      <c r="AB84" s="284">
        <f t="shared" si="65"/>
        <v>236390.44</v>
      </c>
      <c r="AC84" s="285">
        <f t="shared" si="66"/>
        <v>53167.4</v>
      </c>
      <c r="AD84" s="285">
        <f t="shared" si="66"/>
        <v>238026.36</v>
      </c>
      <c r="AE84" s="285">
        <f t="shared" si="66"/>
        <v>37626.160000000003</v>
      </c>
      <c r="AF84" s="418">
        <f t="shared" si="66"/>
        <v>2453.88</v>
      </c>
      <c r="AG84" s="423">
        <f t="shared" si="74"/>
        <v>567664.24</v>
      </c>
      <c r="AH84" s="284">
        <f t="shared" si="67"/>
        <v>26174.720000000001</v>
      </c>
      <c r="AI84" s="285">
        <f t="shared" si="67"/>
        <v>12269.4</v>
      </c>
      <c r="AJ84" s="285">
        <f t="shared" si="67"/>
        <v>34354.32</v>
      </c>
      <c r="AK84" s="285">
        <f t="shared" si="67"/>
        <v>2453.88</v>
      </c>
      <c r="AL84" s="580">
        <f t="shared" si="67"/>
        <v>2453.88</v>
      </c>
      <c r="AM84" s="576">
        <f>SUM(AH84:AL84)</f>
        <v>77706.2</v>
      </c>
      <c r="AN84" s="664">
        <f>Z84+AA84+AG84+AM84</f>
        <v>648642.28</v>
      </c>
      <c r="AQ84" s="35"/>
    </row>
    <row r="85" spans="1:43" x14ac:dyDescent="0.25">
      <c r="A85" s="287" t="s">
        <v>5</v>
      </c>
      <c r="B85" s="82">
        <v>21</v>
      </c>
      <c r="C85" s="83">
        <v>21</v>
      </c>
      <c r="D85" s="83">
        <v>21</v>
      </c>
      <c r="E85" s="83">
        <v>21</v>
      </c>
      <c r="F85" s="84">
        <v>21</v>
      </c>
      <c r="G85" s="6">
        <f t="shared" si="75"/>
        <v>167</v>
      </c>
      <c r="H85" s="7">
        <f t="shared" si="76"/>
        <v>167</v>
      </c>
      <c r="I85" s="7">
        <f t="shared" si="77"/>
        <v>167</v>
      </c>
      <c r="J85" s="7">
        <f t="shared" si="78"/>
        <v>167</v>
      </c>
      <c r="K85" s="14">
        <f t="shared" si="79"/>
        <v>167</v>
      </c>
      <c r="L85" s="242">
        <v>5.72</v>
      </c>
      <c r="M85" s="473">
        <f t="shared" si="53"/>
        <v>3</v>
      </c>
      <c r="N85" s="257">
        <f t="shared" si="69"/>
        <v>1</v>
      </c>
      <c r="O85" s="102">
        <f t="shared" si="70"/>
        <v>289</v>
      </c>
      <c r="P85" s="28">
        <f t="shared" si="54"/>
        <v>65</v>
      </c>
      <c r="Q85" s="28">
        <f t="shared" si="55"/>
        <v>291</v>
      </c>
      <c r="R85" s="28">
        <f t="shared" si="56"/>
        <v>46</v>
      </c>
      <c r="S85" s="126">
        <f t="shared" si="57"/>
        <v>3</v>
      </c>
      <c r="T85" s="110">
        <f t="shared" si="58"/>
        <v>32</v>
      </c>
      <c r="U85" s="124">
        <f t="shared" si="59"/>
        <v>15</v>
      </c>
      <c r="V85" s="124">
        <f t="shared" si="60"/>
        <v>42</v>
      </c>
      <c r="W85" s="124">
        <f t="shared" si="61"/>
        <v>3</v>
      </c>
      <c r="X85" s="177">
        <f t="shared" si="62"/>
        <v>3</v>
      </c>
      <c r="Y85" s="342">
        <f t="shared" si="71"/>
        <v>793</v>
      </c>
      <c r="Z85" s="250">
        <f t="shared" si="63"/>
        <v>2865.72</v>
      </c>
      <c r="AA85" s="250">
        <f t="shared" si="64"/>
        <v>955.24</v>
      </c>
      <c r="AB85" s="251">
        <f t="shared" si="65"/>
        <v>276064.36</v>
      </c>
      <c r="AC85" s="252">
        <f t="shared" si="66"/>
        <v>62090.6</v>
      </c>
      <c r="AD85" s="252">
        <f t="shared" si="66"/>
        <v>277974.84000000003</v>
      </c>
      <c r="AE85" s="252">
        <f t="shared" si="66"/>
        <v>43941.04</v>
      </c>
      <c r="AF85" s="419">
        <f t="shared" si="66"/>
        <v>2865.72</v>
      </c>
      <c r="AG85" s="424">
        <f t="shared" si="74"/>
        <v>662936.56000000006</v>
      </c>
      <c r="AH85" s="259">
        <f t="shared" si="67"/>
        <v>30567.68</v>
      </c>
      <c r="AI85" s="252">
        <f t="shared" si="67"/>
        <v>14328.6</v>
      </c>
      <c r="AJ85" s="252">
        <f t="shared" si="67"/>
        <v>40120.080000000002</v>
      </c>
      <c r="AK85" s="260">
        <f t="shared" si="67"/>
        <v>2865.72</v>
      </c>
      <c r="AL85" s="570">
        <f t="shared" si="67"/>
        <v>2865.72</v>
      </c>
      <c r="AM85" s="574">
        <f t="shared" si="72"/>
        <v>90747.8</v>
      </c>
      <c r="AN85" s="662">
        <f t="shared" si="73"/>
        <v>757505.32</v>
      </c>
      <c r="AQ85" s="35"/>
    </row>
    <row r="86" spans="1:43" ht="14.4" thickBot="1" x14ac:dyDescent="0.3">
      <c r="A86" s="288" t="s">
        <v>6</v>
      </c>
      <c r="B86" s="289">
        <v>21</v>
      </c>
      <c r="C86" s="290"/>
      <c r="D86" s="290"/>
      <c r="E86" s="290">
        <v>12</v>
      </c>
      <c r="F86" s="291">
        <v>16</v>
      </c>
      <c r="G86" s="152">
        <f>(B86*8)-1</f>
        <v>167</v>
      </c>
      <c r="H86" s="153">
        <f t="shared" ref="H86:H88" si="80">C86*8</f>
        <v>0</v>
      </c>
      <c r="I86" s="153">
        <f t="shared" ref="I86:I88" si="81">D86*8</f>
        <v>0</v>
      </c>
      <c r="J86" s="153">
        <f t="shared" ref="J86:J88" si="82">E86*8</f>
        <v>96</v>
      </c>
      <c r="K86" s="154">
        <f>(F86*8)-1</f>
        <v>127</v>
      </c>
      <c r="L86" s="722">
        <v>5.72</v>
      </c>
      <c r="M86" s="474">
        <f t="shared" si="53"/>
        <v>3</v>
      </c>
      <c r="N86" s="267">
        <f t="shared" si="69"/>
        <v>1</v>
      </c>
      <c r="O86" s="103">
        <f t="shared" si="70"/>
        <v>289</v>
      </c>
      <c r="P86" s="268">
        <f t="shared" si="54"/>
        <v>65</v>
      </c>
      <c r="Q86" s="268">
        <f t="shared" si="55"/>
        <v>291</v>
      </c>
      <c r="R86" s="268">
        <f t="shared" si="56"/>
        <v>46</v>
      </c>
      <c r="S86" s="127">
        <f t="shared" si="57"/>
        <v>3</v>
      </c>
      <c r="T86" s="111">
        <f t="shared" si="58"/>
        <v>32</v>
      </c>
      <c r="U86" s="129">
        <f t="shared" si="59"/>
        <v>15</v>
      </c>
      <c r="V86" s="129">
        <f t="shared" si="60"/>
        <v>42</v>
      </c>
      <c r="W86" s="129">
        <f t="shared" si="61"/>
        <v>3</v>
      </c>
      <c r="X86" s="178">
        <f t="shared" si="62"/>
        <v>3</v>
      </c>
      <c r="Y86" s="706">
        <f t="shared" si="71"/>
        <v>793</v>
      </c>
      <c r="Z86" s="707">
        <f t="shared" si="63"/>
        <v>2865.72</v>
      </c>
      <c r="AA86" s="707">
        <f t="shared" si="64"/>
        <v>955.24</v>
      </c>
      <c r="AB86" s="346">
        <f t="shared" si="65"/>
        <v>276064.36</v>
      </c>
      <c r="AC86" s="347">
        <f t="shared" si="66"/>
        <v>0</v>
      </c>
      <c r="AD86" s="347">
        <f t="shared" si="66"/>
        <v>0</v>
      </c>
      <c r="AE86" s="347">
        <f t="shared" si="66"/>
        <v>25259.52</v>
      </c>
      <c r="AF86" s="421">
        <f t="shared" si="66"/>
        <v>2179.3200000000002</v>
      </c>
      <c r="AG86" s="426">
        <f>SUM(AB86:AF86)</f>
        <v>303503.2</v>
      </c>
      <c r="AH86" s="271">
        <f t="shared" si="67"/>
        <v>30567.68</v>
      </c>
      <c r="AI86" s="347">
        <f t="shared" si="67"/>
        <v>0</v>
      </c>
      <c r="AJ86" s="347">
        <f t="shared" si="67"/>
        <v>0</v>
      </c>
      <c r="AK86" s="272">
        <f t="shared" si="67"/>
        <v>1647.36</v>
      </c>
      <c r="AL86" s="579">
        <f t="shared" si="67"/>
        <v>2179.3200000000002</v>
      </c>
      <c r="AM86" s="575">
        <f t="shared" si="72"/>
        <v>34394.36</v>
      </c>
      <c r="AN86" s="663">
        <f t="shared" si="73"/>
        <v>341718.52</v>
      </c>
      <c r="AQ86" s="35"/>
    </row>
    <row r="87" spans="1:43" x14ac:dyDescent="0.25">
      <c r="A87" s="292" t="s">
        <v>7</v>
      </c>
      <c r="B87" s="293">
        <v>21</v>
      </c>
      <c r="C87" s="294"/>
      <c r="D87" s="294"/>
      <c r="E87" s="294"/>
      <c r="F87" s="295"/>
      <c r="G87" s="146">
        <f t="shared" ref="G87:G88" si="83">B87*8</f>
        <v>168</v>
      </c>
      <c r="H87" s="147">
        <f t="shared" si="80"/>
        <v>0</v>
      </c>
      <c r="I87" s="147">
        <f t="shared" si="81"/>
        <v>0</v>
      </c>
      <c r="J87" s="147">
        <f t="shared" si="82"/>
        <v>0</v>
      </c>
      <c r="K87" s="148">
        <f t="shared" ref="K87:K88" si="84">F87*8</f>
        <v>0</v>
      </c>
      <c r="L87" s="278">
        <v>5.72</v>
      </c>
      <c r="M87" s="472">
        <f t="shared" si="53"/>
        <v>3</v>
      </c>
      <c r="N87" s="280">
        <f t="shared" si="69"/>
        <v>1</v>
      </c>
      <c r="O87" s="117">
        <f t="shared" si="70"/>
        <v>289</v>
      </c>
      <c r="P87" s="245">
        <f t="shared" si="54"/>
        <v>65</v>
      </c>
      <c r="Q87" s="245">
        <f t="shared" si="55"/>
        <v>291</v>
      </c>
      <c r="R87" s="245">
        <f t="shared" si="56"/>
        <v>46</v>
      </c>
      <c r="S87" s="246">
        <f t="shared" si="57"/>
        <v>3</v>
      </c>
      <c r="T87" s="114">
        <f t="shared" si="58"/>
        <v>32</v>
      </c>
      <c r="U87" s="247">
        <f t="shared" si="59"/>
        <v>15</v>
      </c>
      <c r="V87" s="247">
        <f t="shared" si="60"/>
        <v>42</v>
      </c>
      <c r="W87" s="247">
        <f t="shared" si="61"/>
        <v>3</v>
      </c>
      <c r="X87" s="248">
        <f t="shared" si="62"/>
        <v>3</v>
      </c>
      <c r="Y87" s="282">
        <f t="shared" si="71"/>
        <v>793</v>
      </c>
      <c r="Z87" s="250">
        <f t="shared" si="63"/>
        <v>2882.88</v>
      </c>
      <c r="AA87" s="250">
        <f t="shared" si="64"/>
        <v>960.96</v>
      </c>
      <c r="AB87" s="251">
        <f t="shared" si="65"/>
        <v>277717.44</v>
      </c>
      <c r="AC87" s="252">
        <f t="shared" si="66"/>
        <v>0</v>
      </c>
      <c r="AD87" s="252">
        <f t="shared" si="66"/>
        <v>0</v>
      </c>
      <c r="AE87" s="252">
        <f t="shared" si="66"/>
        <v>0</v>
      </c>
      <c r="AF87" s="412">
        <f t="shared" si="66"/>
        <v>0</v>
      </c>
      <c r="AG87" s="428">
        <f t="shared" si="74"/>
        <v>277717.44</v>
      </c>
      <c r="AH87" s="251">
        <f t="shared" si="67"/>
        <v>30750.720000000001</v>
      </c>
      <c r="AI87" s="252">
        <f t="shared" si="67"/>
        <v>0</v>
      </c>
      <c r="AJ87" s="252">
        <f t="shared" si="67"/>
        <v>0</v>
      </c>
      <c r="AK87" s="252">
        <f t="shared" si="67"/>
        <v>0</v>
      </c>
      <c r="AL87" s="569">
        <f t="shared" si="67"/>
        <v>0</v>
      </c>
      <c r="AM87" s="573">
        <f>SUM(AH87:AL87)</f>
        <v>30750.720000000001</v>
      </c>
      <c r="AN87" s="661">
        <f t="shared" si="73"/>
        <v>312312</v>
      </c>
      <c r="AQ87" s="35"/>
    </row>
    <row r="88" spans="1:43" ht="14.4" thickBot="1" x14ac:dyDescent="0.3">
      <c r="A88" s="296" t="s">
        <v>8</v>
      </c>
      <c r="B88" s="297">
        <v>23</v>
      </c>
      <c r="C88" s="298"/>
      <c r="D88" s="298"/>
      <c r="E88" s="298"/>
      <c r="F88" s="299"/>
      <c r="G88" s="140">
        <f t="shared" si="83"/>
        <v>184</v>
      </c>
      <c r="H88" s="141">
        <f t="shared" si="80"/>
        <v>0</v>
      </c>
      <c r="I88" s="141">
        <f t="shared" si="81"/>
        <v>0</v>
      </c>
      <c r="J88" s="141">
        <f t="shared" si="82"/>
        <v>0</v>
      </c>
      <c r="K88" s="142">
        <f t="shared" si="84"/>
        <v>0</v>
      </c>
      <c r="L88" s="722">
        <v>5.72</v>
      </c>
      <c r="M88" s="474">
        <f t="shared" si="53"/>
        <v>3</v>
      </c>
      <c r="N88" s="267">
        <f t="shared" si="69"/>
        <v>1</v>
      </c>
      <c r="O88" s="103">
        <f t="shared" si="70"/>
        <v>289</v>
      </c>
      <c r="P88" s="268">
        <f t="shared" si="54"/>
        <v>65</v>
      </c>
      <c r="Q88" s="268">
        <f t="shared" si="55"/>
        <v>291</v>
      </c>
      <c r="R88" s="268">
        <f t="shared" si="56"/>
        <v>46</v>
      </c>
      <c r="S88" s="127">
        <f t="shared" si="57"/>
        <v>3</v>
      </c>
      <c r="T88" s="111">
        <f t="shared" si="58"/>
        <v>32</v>
      </c>
      <c r="U88" s="129">
        <f t="shared" si="59"/>
        <v>15</v>
      </c>
      <c r="V88" s="129">
        <f t="shared" si="60"/>
        <v>42</v>
      </c>
      <c r="W88" s="129">
        <f t="shared" si="61"/>
        <v>3</v>
      </c>
      <c r="X88" s="178">
        <f t="shared" si="62"/>
        <v>3</v>
      </c>
      <c r="Y88" s="343">
        <f>SUM(M88:X88)</f>
        <v>793</v>
      </c>
      <c r="Z88" s="707">
        <f t="shared" si="63"/>
        <v>3157.44</v>
      </c>
      <c r="AA88" s="250">
        <f t="shared" si="64"/>
        <v>1052.48</v>
      </c>
      <c r="AB88" s="251">
        <f t="shared" si="65"/>
        <v>304166.71999999997</v>
      </c>
      <c r="AC88" s="252">
        <f t="shared" si="66"/>
        <v>0</v>
      </c>
      <c r="AD88" s="252">
        <f t="shared" si="66"/>
        <v>0</v>
      </c>
      <c r="AE88" s="252">
        <f t="shared" si="66"/>
        <v>0</v>
      </c>
      <c r="AF88" s="421">
        <f t="shared" si="66"/>
        <v>0</v>
      </c>
      <c r="AG88" s="426">
        <f t="shared" si="74"/>
        <v>304166.71999999997</v>
      </c>
      <c r="AH88" s="271">
        <f t="shared" si="67"/>
        <v>33679.360000000001</v>
      </c>
      <c r="AI88" s="252">
        <f t="shared" si="67"/>
        <v>0</v>
      </c>
      <c r="AJ88" s="252">
        <f t="shared" si="67"/>
        <v>0</v>
      </c>
      <c r="AK88" s="272">
        <f t="shared" si="67"/>
        <v>0</v>
      </c>
      <c r="AL88" s="579">
        <f t="shared" si="67"/>
        <v>0</v>
      </c>
      <c r="AM88" s="575">
        <f t="shared" si="72"/>
        <v>33679.360000000001</v>
      </c>
      <c r="AN88" s="663">
        <f t="shared" si="73"/>
        <v>342056</v>
      </c>
      <c r="AQ88" s="35"/>
    </row>
    <row r="89" spans="1:43" ht="14.4" thickBot="1" x14ac:dyDescent="0.3">
      <c r="B89" s="304">
        <f>SUM(B81:B88)</f>
        <v>169</v>
      </c>
      <c r="C89" s="305">
        <f t="shared" ref="C89:F89" si="85">SUM(C81:C88)</f>
        <v>94</v>
      </c>
      <c r="D89" s="305">
        <f t="shared" si="85"/>
        <v>99</v>
      </c>
      <c r="E89" s="305">
        <f t="shared" si="85"/>
        <v>111</v>
      </c>
      <c r="F89" s="306">
        <f t="shared" si="85"/>
        <v>115</v>
      </c>
      <c r="G89" s="307">
        <f>SUM(G81:G88)</f>
        <v>1349</v>
      </c>
      <c r="H89" s="308">
        <f t="shared" ref="H89:K89" si="86">SUM(H81:H88)</f>
        <v>750</v>
      </c>
      <c r="I89" s="308">
        <f t="shared" si="86"/>
        <v>790</v>
      </c>
      <c r="J89" s="308">
        <f t="shared" si="86"/>
        <v>886</v>
      </c>
      <c r="K89" s="309">
        <f t="shared" si="86"/>
        <v>917</v>
      </c>
      <c r="L89" s="36"/>
      <c r="S89" s="22"/>
      <c r="T89" s="22"/>
      <c r="U89" s="22"/>
      <c r="V89" s="22"/>
      <c r="Y89" s="493"/>
      <c r="Z89" s="529">
        <f>SUM(Z81:Z88)</f>
        <v>23148.84</v>
      </c>
      <c r="AA89" s="427">
        <f>SUM(AA81:AA88)</f>
        <v>7716.28</v>
      </c>
      <c r="AB89" s="312">
        <f>SUM(AB81:AB88)</f>
        <v>2230004.92</v>
      </c>
      <c r="AC89" s="313">
        <f t="shared" ref="AC89:AM89" si="87">SUM(AC81:AC88)</f>
        <v>278850</v>
      </c>
      <c r="AD89" s="313">
        <f t="shared" si="87"/>
        <v>1314970.8</v>
      </c>
      <c r="AE89" s="313">
        <f t="shared" si="87"/>
        <v>233124.32</v>
      </c>
      <c r="AF89" s="314">
        <f t="shared" si="87"/>
        <v>15735.72</v>
      </c>
      <c r="AG89" s="122">
        <f t="shared" si="87"/>
        <v>4072685.76</v>
      </c>
      <c r="AH89" s="312">
        <f>SUM(AH81:AH88)</f>
        <v>246920.95999999999</v>
      </c>
      <c r="AI89" s="313">
        <f t="shared" ref="AI89:AL89" si="88">SUM(AI81:AI88)</f>
        <v>64350</v>
      </c>
      <c r="AJ89" s="313">
        <f t="shared" si="88"/>
        <v>189789.6</v>
      </c>
      <c r="AK89" s="313">
        <f>SUM(AK81:AK88)</f>
        <v>15203.76</v>
      </c>
      <c r="AL89" s="568">
        <f t="shared" si="88"/>
        <v>15735.72</v>
      </c>
      <c r="AM89" s="578">
        <f t="shared" si="87"/>
        <v>532000.04</v>
      </c>
      <c r="AN89" s="578">
        <f>SUM(AN81:AN88)</f>
        <v>4635550.92</v>
      </c>
      <c r="AQ89" s="61"/>
    </row>
    <row r="90" spans="1:43" ht="14.4" thickBot="1" x14ac:dyDescent="0.3">
      <c r="L90" s="36"/>
      <c r="S90" s="22"/>
      <c r="T90" s="22"/>
      <c r="U90" s="22"/>
      <c r="V90" s="22"/>
      <c r="Y90" s="493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35"/>
      <c r="AQ90" s="35"/>
    </row>
    <row r="91" spans="1:43" ht="14.4" thickBot="1" x14ac:dyDescent="0.3">
      <c r="A91" s="318" t="s">
        <v>9</v>
      </c>
      <c r="B91" s="319">
        <v>21</v>
      </c>
      <c r="C91" s="320">
        <v>21</v>
      </c>
      <c r="D91" s="320">
        <v>21</v>
      </c>
      <c r="E91" s="320">
        <v>21</v>
      </c>
      <c r="F91" s="321">
        <v>21</v>
      </c>
      <c r="G91" s="155">
        <f>B91*8</f>
        <v>168</v>
      </c>
      <c r="H91" s="156">
        <f t="shared" ref="H91:H92" si="89">C91*8</f>
        <v>168</v>
      </c>
      <c r="I91" s="156">
        <f t="shared" ref="I91:I92" si="90">D91*8</f>
        <v>168</v>
      </c>
      <c r="J91" s="156">
        <f t="shared" ref="J91:J92" si="91">E91*8</f>
        <v>168</v>
      </c>
      <c r="K91" s="171">
        <f t="shared" ref="K91:K92" si="92">F91*8</f>
        <v>168</v>
      </c>
      <c r="L91" s="528">
        <v>5.72</v>
      </c>
      <c r="M91" s="483">
        <f>$E$15</f>
        <v>3</v>
      </c>
      <c r="N91" s="528">
        <f t="shared" ref="N91:N94" si="93">$E$16</f>
        <v>1</v>
      </c>
      <c r="O91" s="159">
        <f>$E$9</f>
        <v>289</v>
      </c>
      <c r="P91" s="160">
        <f>$E$10</f>
        <v>65</v>
      </c>
      <c r="Q91" s="160">
        <f>$E$11</f>
        <v>291</v>
      </c>
      <c r="R91" s="160">
        <f>$E$12</f>
        <v>46</v>
      </c>
      <c r="S91" s="161">
        <f>$E$13</f>
        <v>3</v>
      </c>
      <c r="T91" s="162">
        <f>$E$18</f>
        <v>32</v>
      </c>
      <c r="U91" s="163">
        <f>$E$19</f>
        <v>15</v>
      </c>
      <c r="V91" s="163">
        <f>$E$20</f>
        <v>42</v>
      </c>
      <c r="W91" s="163">
        <f>$E$21</f>
        <v>3</v>
      </c>
      <c r="X91" s="166">
        <f>$E$22</f>
        <v>3</v>
      </c>
      <c r="Y91" s="400">
        <f t="shared" ref="Y91:Y94" si="94">SUM(M91:X91)</f>
        <v>793</v>
      </c>
      <c r="Z91" s="727">
        <f>G91*L91*M91</f>
        <v>2882.88</v>
      </c>
      <c r="AA91" s="727">
        <f>G91*L91*N91</f>
        <v>960.96</v>
      </c>
      <c r="AB91" s="729">
        <f t="shared" ref="AB91:AF94" si="95">G91*$L91*O91</f>
        <v>277717.44</v>
      </c>
      <c r="AC91" s="323">
        <f t="shared" si="95"/>
        <v>62462.400000000001</v>
      </c>
      <c r="AD91" s="323">
        <f t="shared" si="95"/>
        <v>279639.36</v>
      </c>
      <c r="AE91" s="323">
        <f t="shared" si="95"/>
        <v>44204.160000000003</v>
      </c>
      <c r="AF91" s="730">
        <f t="shared" si="95"/>
        <v>2882.88</v>
      </c>
      <c r="AG91" s="724">
        <f t="shared" ref="AG91" si="96">SUM(AB91:AF91)</f>
        <v>666906.24</v>
      </c>
      <c r="AH91" s="352">
        <f t="shared" ref="AH91:AL94" si="97">G91*$L91*T91</f>
        <v>30750.720000000001</v>
      </c>
      <c r="AI91" s="323">
        <f t="shared" si="97"/>
        <v>14414.4</v>
      </c>
      <c r="AJ91" s="323">
        <f t="shared" si="97"/>
        <v>40360.32</v>
      </c>
      <c r="AK91" s="323">
        <f t="shared" si="97"/>
        <v>2882.88</v>
      </c>
      <c r="AL91" s="725">
        <f t="shared" si="97"/>
        <v>2882.88</v>
      </c>
      <c r="AM91" s="724">
        <f t="shared" ref="AM91:AM94" si="98">SUM(AH91:AL91)</f>
        <v>91291.199999999997</v>
      </c>
      <c r="AN91" s="731">
        <f>Z91+AA91+AG91+AM91</f>
        <v>762041.28</v>
      </c>
      <c r="AQ91" s="35"/>
    </row>
    <row r="92" spans="1:43" x14ac:dyDescent="0.25">
      <c r="A92" s="324" t="s">
        <v>10</v>
      </c>
      <c r="B92" s="325">
        <v>22</v>
      </c>
      <c r="C92" s="326">
        <v>17</v>
      </c>
      <c r="D92" s="326">
        <v>17</v>
      </c>
      <c r="E92" s="326">
        <v>17</v>
      </c>
      <c r="F92" s="327">
        <v>17</v>
      </c>
      <c r="G92" s="132">
        <f t="shared" ref="G92" si="99">B92*8</f>
        <v>176</v>
      </c>
      <c r="H92" s="133">
        <f t="shared" si="89"/>
        <v>136</v>
      </c>
      <c r="I92" s="133">
        <f t="shared" si="90"/>
        <v>136</v>
      </c>
      <c r="J92" s="133">
        <f t="shared" si="91"/>
        <v>136</v>
      </c>
      <c r="K92" s="164">
        <f t="shared" si="92"/>
        <v>136</v>
      </c>
      <c r="L92" s="280">
        <v>5.72</v>
      </c>
      <c r="M92" s="481">
        <f>$E$15</f>
        <v>3</v>
      </c>
      <c r="N92" s="280">
        <f t="shared" si="93"/>
        <v>1</v>
      </c>
      <c r="O92" s="104">
        <f>$E$9</f>
        <v>289</v>
      </c>
      <c r="P92" s="105">
        <f>$E$10</f>
        <v>65</v>
      </c>
      <c r="Q92" s="105">
        <f>$E$11</f>
        <v>291</v>
      </c>
      <c r="R92" s="105">
        <f>$E$12</f>
        <v>46</v>
      </c>
      <c r="S92" s="106">
        <f>$E$13</f>
        <v>3</v>
      </c>
      <c r="T92" s="112">
        <f>$E$18</f>
        <v>32</v>
      </c>
      <c r="U92" s="113">
        <f>$E$19</f>
        <v>15</v>
      </c>
      <c r="V92" s="113">
        <f>$E$20</f>
        <v>42</v>
      </c>
      <c r="W92" s="113">
        <f>$E$21</f>
        <v>3</v>
      </c>
      <c r="X92" s="167">
        <f>$E$22</f>
        <v>3</v>
      </c>
      <c r="Y92" s="549">
        <f t="shared" si="94"/>
        <v>793</v>
      </c>
      <c r="Z92" s="283">
        <f>G92*L92*M92</f>
        <v>3020.16</v>
      </c>
      <c r="AA92" s="283">
        <f>G92*L92*N92</f>
        <v>1006.72</v>
      </c>
      <c r="AB92" s="284">
        <f t="shared" si="95"/>
        <v>290942.08000000002</v>
      </c>
      <c r="AC92" s="285">
        <f t="shared" si="95"/>
        <v>50564.800000000003</v>
      </c>
      <c r="AD92" s="285">
        <f t="shared" si="95"/>
        <v>226374.72</v>
      </c>
      <c r="AE92" s="285">
        <f t="shared" si="95"/>
        <v>35784.32</v>
      </c>
      <c r="AF92" s="580">
        <f t="shared" si="95"/>
        <v>2333.7600000000002</v>
      </c>
      <c r="AG92" s="423">
        <f>SUM(AB92:AF92)</f>
        <v>605999.68000000005</v>
      </c>
      <c r="AH92" s="286">
        <f t="shared" si="97"/>
        <v>32215.040000000001</v>
      </c>
      <c r="AI92" s="285">
        <f t="shared" si="97"/>
        <v>11668.8</v>
      </c>
      <c r="AJ92" s="285">
        <f t="shared" si="97"/>
        <v>32672.639999999999</v>
      </c>
      <c r="AK92" s="285">
        <f t="shared" si="97"/>
        <v>2333.7600000000002</v>
      </c>
      <c r="AL92" s="418">
        <f t="shared" si="97"/>
        <v>2333.7600000000002</v>
      </c>
      <c r="AM92" s="423">
        <f t="shared" si="98"/>
        <v>81224</v>
      </c>
      <c r="AN92" s="664">
        <f t="shared" ref="AN92:AN93" si="100">Z92+AA92+AG92+AM92</f>
        <v>691250.56</v>
      </c>
      <c r="AQ92" s="35"/>
    </row>
    <row r="93" spans="1:43" x14ac:dyDescent="0.25">
      <c r="A93" s="328" t="s">
        <v>11</v>
      </c>
      <c r="B93" s="92">
        <v>21</v>
      </c>
      <c r="C93" s="93">
        <v>21</v>
      </c>
      <c r="D93" s="93">
        <v>21</v>
      </c>
      <c r="E93" s="93">
        <v>21</v>
      </c>
      <c r="F93" s="94">
        <v>21</v>
      </c>
      <c r="G93" s="9">
        <f>(B93*8)-1</f>
        <v>167</v>
      </c>
      <c r="H93" s="10">
        <f>(C93*8)-1</f>
        <v>167</v>
      </c>
      <c r="I93" s="10">
        <f>(D93*8)-1</f>
        <v>167</v>
      </c>
      <c r="J93" s="10">
        <f>(E93*8)-1</f>
        <v>167</v>
      </c>
      <c r="K93" s="15">
        <f>(F93*8)-1</f>
        <v>167</v>
      </c>
      <c r="L93" s="257">
        <v>5.72</v>
      </c>
      <c r="M93" s="476">
        <f>$E$15</f>
        <v>3</v>
      </c>
      <c r="N93" s="257">
        <f t="shared" si="93"/>
        <v>1</v>
      </c>
      <c r="O93" s="102">
        <f>$E$9</f>
        <v>289</v>
      </c>
      <c r="P93" s="17">
        <f>$E$10</f>
        <v>65</v>
      </c>
      <c r="Q93" s="17">
        <f>$E$11</f>
        <v>291</v>
      </c>
      <c r="R93" s="17">
        <f>$E$12</f>
        <v>46</v>
      </c>
      <c r="S93" s="107">
        <f>$E$13</f>
        <v>3</v>
      </c>
      <c r="T93" s="114">
        <f>$E$18</f>
        <v>32</v>
      </c>
      <c r="U93" s="101">
        <f>$E$19</f>
        <v>15</v>
      </c>
      <c r="V93" s="101">
        <f>$E$20</f>
        <v>42</v>
      </c>
      <c r="W93" s="101">
        <f>$E$21</f>
        <v>3</v>
      </c>
      <c r="X93" s="168">
        <f>$E$22</f>
        <v>3</v>
      </c>
      <c r="Y93" s="590">
        <f t="shared" si="94"/>
        <v>793</v>
      </c>
      <c r="Z93" s="258">
        <f>G93*L93*M93</f>
        <v>2865.72</v>
      </c>
      <c r="AA93" s="258">
        <f>G93*L93*N93</f>
        <v>955.24</v>
      </c>
      <c r="AB93" s="259">
        <f t="shared" si="95"/>
        <v>276064.36</v>
      </c>
      <c r="AC93" s="260">
        <f t="shared" si="95"/>
        <v>62090.6</v>
      </c>
      <c r="AD93" s="260">
        <f t="shared" si="95"/>
        <v>277974.84000000003</v>
      </c>
      <c r="AE93" s="260">
        <f t="shared" si="95"/>
        <v>43941.04</v>
      </c>
      <c r="AF93" s="570">
        <f t="shared" si="95"/>
        <v>2865.72</v>
      </c>
      <c r="AG93" s="424">
        <f>SUM(AB93:AF93)</f>
        <v>662936.56000000006</v>
      </c>
      <c r="AH93" s="261">
        <f t="shared" si="97"/>
        <v>30567.68</v>
      </c>
      <c r="AI93" s="260">
        <f t="shared" si="97"/>
        <v>14328.6</v>
      </c>
      <c r="AJ93" s="260">
        <f t="shared" si="97"/>
        <v>40120.080000000002</v>
      </c>
      <c r="AK93" s="260">
        <f t="shared" si="97"/>
        <v>2865.72</v>
      </c>
      <c r="AL93" s="419">
        <f t="shared" si="97"/>
        <v>2865.72</v>
      </c>
      <c r="AM93" s="424">
        <f t="shared" si="98"/>
        <v>90747.8</v>
      </c>
      <c r="AN93" s="662">
        <f t="shared" si="100"/>
        <v>757505.32</v>
      </c>
      <c r="AQ93" s="35"/>
    </row>
    <row r="94" spans="1:43" ht="14.4" thickBot="1" x14ac:dyDescent="0.3">
      <c r="A94" s="329" t="s">
        <v>12</v>
      </c>
      <c r="B94" s="330">
        <v>19</v>
      </c>
      <c r="C94" s="357">
        <v>16</v>
      </c>
      <c r="D94" s="357">
        <v>16</v>
      </c>
      <c r="E94" s="357">
        <v>16</v>
      </c>
      <c r="F94" s="358">
        <v>16</v>
      </c>
      <c r="G94" s="135">
        <f>(B94*8)</f>
        <v>152</v>
      </c>
      <c r="H94" s="136">
        <f t="shared" ref="H94" si="101">C94*8</f>
        <v>128</v>
      </c>
      <c r="I94" s="136">
        <f t="shared" ref="I94" si="102">D94*8</f>
        <v>128</v>
      </c>
      <c r="J94" s="136">
        <f t="shared" ref="J94" si="103">E94*8</f>
        <v>128</v>
      </c>
      <c r="K94" s="165">
        <f t="shared" ref="K94" si="104">F94*8</f>
        <v>128</v>
      </c>
      <c r="L94" s="267">
        <v>5.72</v>
      </c>
      <c r="M94" s="477">
        <f>$E$15</f>
        <v>3</v>
      </c>
      <c r="N94" s="267">
        <f t="shared" si="93"/>
        <v>1</v>
      </c>
      <c r="O94" s="103">
        <f>$E$9</f>
        <v>289</v>
      </c>
      <c r="P94" s="108">
        <f>$E$10</f>
        <v>65</v>
      </c>
      <c r="Q94" s="108">
        <f>$E$11</f>
        <v>291</v>
      </c>
      <c r="R94" s="108">
        <f>$E$12</f>
        <v>46</v>
      </c>
      <c r="S94" s="109">
        <f>$E$13</f>
        <v>3</v>
      </c>
      <c r="T94" s="115">
        <f>$E$18</f>
        <v>32</v>
      </c>
      <c r="U94" s="116">
        <f>$E$19</f>
        <v>15</v>
      </c>
      <c r="V94" s="116">
        <f>$E$20</f>
        <v>42</v>
      </c>
      <c r="W94" s="116">
        <f>$E$21</f>
        <v>3</v>
      </c>
      <c r="X94" s="169">
        <f>$E$22</f>
        <v>3</v>
      </c>
      <c r="Y94" s="591">
        <f t="shared" si="94"/>
        <v>793</v>
      </c>
      <c r="Z94" s="270">
        <f>G94*L94*M94</f>
        <v>2608.3200000000002</v>
      </c>
      <c r="AA94" s="270">
        <f>G94*L94*N94</f>
        <v>869.44</v>
      </c>
      <c r="AB94" s="271">
        <f t="shared" si="95"/>
        <v>251268.16</v>
      </c>
      <c r="AC94" s="272">
        <f t="shared" si="95"/>
        <v>47590.400000000001</v>
      </c>
      <c r="AD94" s="272">
        <f t="shared" si="95"/>
        <v>213058.56</v>
      </c>
      <c r="AE94" s="272">
        <f t="shared" si="95"/>
        <v>33679.360000000001</v>
      </c>
      <c r="AF94" s="579">
        <f t="shared" si="95"/>
        <v>2196.48</v>
      </c>
      <c r="AG94" s="426">
        <f>SUM(AB94:AF94)</f>
        <v>547792.96</v>
      </c>
      <c r="AH94" s="273">
        <f t="shared" si="97"/>
        <v>27822.080000000002</v>
      </c>
      <c r="AI94" s="272">
        <f t="shared" si="97"/>
        <v>10982.4</v>
      </c>
      <c r="AJ94" s="272">
        <f t="shared" si="97"/>
        <v>30750.720000000001</v>
      </c>
      <c r="AK94" s="272">
        <f t="shared" si="97"/>
        <v>2196.48</v>
      </c>
      <c r="AL94" s="421">
        <f t="shared" si="97"/>
        <v>2196.48</v>
      </c>
      <c r="AM94" s="426">
        <f t="shared" si="98"/>
        <v>73948.160000000003</v>
      </c>
      <c r="AN94" s="663">
        <f>Z94+AA94+AG94+AM94</f>
        <v>625218.88</v>
      </c>
      <c r="AQ94" s="35"/>
    </row>
    <row r="95" spans="1:43" ht="14.4" thickBot="1" x14ac:dyDescent="0.3">
      <c r="B95" s="304">
        <f>SUM(B91:B94)</f>
        <v>83</v>
      </c>
      <c r="C95" s="305">
        <f t="shared" ref="C95:K95" si="105">SUM(C91:C94)</f>
        <v>75</v>
      </c>
      <c r="D95" s="305">
        <f t="shared" si="105"/>
        <v>75</v>
      </c>
      <c r="E95" s="305">
        <f t="shared" si="105"/>
        <v>75</v>
      </c>
      <c r="F95" s="306">
        <f t="shared" si="105"/>
        <v>75</v>
      </c>
      <c r="G95" s="85">
        <f t="shared" si="105"/>
        <v>663</v>
      </c>
      <c r="H95" s="86">
        <f t="shared" si="105"/>
        <v>599</v>
      </c>
      <c r="I95" s="86">
        <f t="shared" si="105"/>
        <v>599</v>
      </c>
      <c r="J95" s="86">
        <f t="shared" si="105"/>
        <v>599</v>
      </c>
      <c r="K95" s="95">
        <f t="shared" si="105"/>
        <v>599</v>
      </c>
      <c r="L95" s="36"/>
      <c r="M95" s="16"/>
      <c r="N95" s="16"/>
      <c r="O95" s="16"/>
      <c r="P95" s="16"/>
      <c r="Q95" s="16"/>
      <c r="R95" s="16"/>
      <c r="S95" s="29"/>
      <c r="T95" s="29"/>
      <c r="U95" s="29"/>
      <c r="V95" s="29"/>
      <c r="W95" s="29"/>
      <c r="X95" s="29"/>
      <c r="Y95" s="29"/>
      <c r="Z95" s="520">
        <f>SUM(Z91:Z94)</f>
        <v>11377.08</v>
      </c>
      <c r="AA95" s="175">
        <f>SUM(AA91:AA94)</f>
        <v>3792.36</v>
      </c>
      <c r="AB95" s="172">
        <f t="shared" ref="AB95:AM95" si="106">SUM(AB91:AB94)</f>
        <v>1095992.04</v>
      </c>
      <c r="AC95" s="173">
        <f t="shared" si="106"/>
        <v>222708.2</v>
      </c>
      <c r="AD95" s="173">
        <f t="shared" si="106"/>
        <v>997047.48</v>
      </c>
      <c r="AE95" s="173">
        <f t="shared" si="106"/>
        <v>157608.88</v>
      </c>
      <c r="AF95" s="726">
        <f t="shared" si="106"/>
        <v>10278.84</v>
      </c>
      <c r="AG95" s="728">
        <f t="shared" si="106"/>
        <v>2483635.44</v>
      </c>
      <c r="AH95" s="408">
        <f>SUM(AH91:AH94)</f>
        <v>121355.52</v>
      </c>
      <c r="AI95" s="173">
        <f t="shared" ref="AI95:AL95" si="107">SUM(AI91:AI94)</f>
        <v>51394.2</v>
      </c>
      <c r="AJ95" s="173">
        <f t="shared" si="107"/>
        <v>143903.76</v>
      </c>
      <c r="AK95" s="173">
        <f t="shared" si="107"/>
        <v>10278.84</v>
      </c>
      <c r="AL95" s="174">
        <f t="shared" si="107"/>
        <v>10278.84</v>
      </c>
      <c r="AM95" s="175">
        <f t="shared" si="106"/>
        <v>337211.16</v>
      </c>
      <c r="AN95" s="728">
        <f>SUM(AN91:AN94)</f>
        <v>2836016.04</v>
      </c>
      <c r="AQ95" s="61"/>
    </row>
    <row r="96" spans="1:43" ht="14.4" thickBot="1" x14ac:dyDescent="0.3">
      <c r="B96" s="96"/>
      <c r="C96" s="96"/>
      <c r="D96" s="96"/>
      <c r="E96" s="96"/>
      <c r="F96" s="96"/>
      <c r="G96" s="22"/>
      <c r="L96" s="36"/>
      <c r="M96" s="16"/>
      <c r="N96" s="16"/>
      <c r="O96" s="16"/>
      <c r="P96" s="16"/>
      <c r="Q96" s="16"/>
      <c r="R96" s="16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3"/>
      <c r="AQ96" s="35"/>
    </row>
    <row r="97" spans="1:43" ht="14.4" thickBot="1" x14ac:dyDescent="0.3">
      <c r="A97" s="351" t="s">
        <v>3</v>
      </c>
      <c r="B97" s="97">
        <f t="shared" ref="B97:K97" si="108">B89+B95</f>
        <v>252</v>
      </c>
      <c r="C97" s="86">
        <f t="shared" si="108"/>
        <v>169</v>
      </c>
      <c r="D97" s="86">
        <f t="shared" si="108"/>
        <v>174</v>
      </c>
      <c r="E97" s="86">
        <f t="shared" si="108"/>
        <v>186</v>
      </c>
      <c r="F97" s="87">
        <f t="shared" si="108"/>
        <v>190</v>
      </c>
      <c r="G97" s="98">
        <f t="shared" si="108"/>
        <v>2012</v>
      </c>
      <c r="H97" s="99">
        <f t="shared" si="108"/>
        <v>1349</v>
      </c>
      <c r="I97" s="99">
        <f t="shared" si="108"/>
        <v>1389</v>
      </c>
      <c r="J97" s="99">
        <f t="shared" si="108"/>
        <v>1485</v>
      </c>
      <c r="K97" s="100">
        <f t="shared" si="108"/>
        <v>1516</v>
      </c>
      <c r="L97" s="36"/>
      <c r="M97" s="16"/>
      <c r="N97" s="16"/>
      <c r="O97" s="16"/>
      <c r="P97" s="16"/>
      <c r="Q97" s="16"/>
      <c r="R97" s="16"/>
      <c r="S97" s="29"/>
      <c r="T97" s="29"/>
      <c r="U97" s="29"/>
      <c r="V97" s="29"/>
      <c r="W97" s="29"/>
      <c r="X97" s="29"/>
      <c r="Y97" s="29"/>
      <c r="Z97" s="123">
        <f>Z89+Z95</f>
        <v>34525.919999999998</v>
      </c>
      <c r="AA97" s="122">
        <f>AA89+AA95</f>
        <v>11508.64</v>
      </c>
      <c r="AB97" s="121">
        <f t="shared" ref="AB97:AL97" si="109">AB89+AB95</f>
        <v>3325996.96</v>
      </c>
      <c r="AC97" s="119">
        <f t="shared" si="109"/>
        <v>501558.2</v>
      </c>
      <c r="AD97" s="119">
        <f t="shared" si="109"/>
        <v>2312018.2799999998</v>
      </c>
      <c r="AE97" s="119">
        <f t="shared" si="109"/>
        <v>390733.2</v>
      </c>
      <c r="AF97" s="120">
        <f t="shared" si="109"/>
        <v>26014.560000000001</v>
      </c>
      <c r="AG97" s="122">
        <f>AG89+AG95</f>
        <v>6556321.2000000002</v>
      </c>
      <c r="AH97" s="121">
        <f t="shared" si="109"/>
        <v>368276.47999999998</v>
      </c>
      <c r="AI97" s="119">
        <f t="shared" si="109"/>
        <v>115744.2</v>
      </c>
      <c r="AJ97" s="119">
        <f t="shared" si="109"/>
        <v>333693.36</v>
      </c>
      <c r="AK97" s="119">
        <f t="shared" si="109"/>
        <v>25482.6</v>
      </c>
      <c r="AL97" s="119">
        <f t="shared" si="109"/>
        <v>26014.560000000001</v>
      </c>
      <c r="AM97" s="122">
        <f>AM89+AM95</f>
        <v>869211.2</v>
      </c>
      <c r="AN97" s="131">
        <f>AN89+AN95</f>
        <v>7471566.96</v>
      </c>
      <c r="AQ97" s="61"/>
    </row>
  </sheetData>
  <mergeCells count="53">
    <mergeCell ref="A9:A13"/>
    <mergeCell ref="F9:F13"/>
    <mergeCell ref="A1:W1"/>
    <mergeCell ref="A4:F4"/>
    <mergeCell ref="A5:V5"/>
    <mergeCell ref="J7:L7"/>
    <mergeCell ref="A8:F8"/>
    <mergeCell ref="A2:W2"/>
    <mergeCell ref="M29:M30"/>
    <mergeCell ref="N29:N30"/>
    <mergeCell ref="O29:S29"/>
    <mergeCell ref="T29:X29"/>
    <mergeCell ref="A14:F14"/>
    <mergeCell ref="A28:L28"/>
    <mergeCell ref="A29:A30"/>
    <mergeCell ref="B29:F29"/>
    <mergeCell ref="G29:K29"/>
    <mergeCell ref="L29:L30"/>
    <mergeCell ref="A17:F17"/>
    <mergeCell ref="A18:A22"/>
    <mergeCell ref="F18:F22"/>
    <mergeCell ref="A25:C25"/>
    <mergeCell ref="F15:F16"/>
    <mergeCell ref="AQ78:AQ79"/>
    <mergeCell ref="A78:A79"/>
    <mergeCell ref="B78:F78"/>
    <mergeCell ref="G78:K78"/>
    <mergeCell ref="L78:L79"/>
    <mergeCell ref="M78:M79"/>
    <mergeCell ref="N78:N79"/>
    <mergeCell ref="AA78:AA79"/>
    <mergeCell ref="AH78:AM78"/>
    <mergeCell ref="AN78:AN79"/>
    <mergeCell ref="O78:S78"/>
    <mergeCell ref="T78:X78"/>
    <mergeCell ref="Y78:Y79"/>
    <mergeCell ref="Z78:Z79"/>
    <mergeCell ref="AB78:AG78"/>
    <mergeCell ref="Y29:Y30"/>
    <mergeCell ref="Z29:Z30"/>
    <mergeCell ref="AA29:AA30"/>
    <mergeCell ref="AB29:AG29"/>
    <mergeCell ref="AN52:AN53"/>
    <mergeCell ref="AN29:AN30"/>
    <mergeCell ref="AH29:AM29"/>
    <mergeCell ref="AE55:AH55"/>
    <mergeCell ref="AE56:AH56"/>
    <mergeCell ref="AE57:AH57"/>
    <mergeCell ref="AM52:AM53"/>
    <mergeCell ref="AE58:AH58"/>
    <mergeCell ref="AI52:AI53"/>
    <mergeCell ref="AJ52:AJ53"/>
    <mergeCell ref="AK52:AK53"/>
  </mergeCells>
  <pageMargins left="0.70866141732283472" right="0.70866141732283472" top="0.74803149606299213" bottom="0.74803149606299213" header="0.31496062992125984" footer="0.31496062992125984"/>
  <pageSetup paperSize="8" scale="36" orientation="landscape" r:id="rId1"/>
  <colBreaks count="1" manualBreakCount="1">
    <brk id="4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E2AFE-DECF-4EF0-B9DF-7105B09E3F06}">
  <sheetPr>
    <tabColor rgb="FFCCCC00"/>
  </sheetPr>
  <dimension ref="A1:AS96"/>
  <sheetViews>
    <sheetView topLeftCell="AB49" zoomScaleNormal="100" workbookViewId="0">
      <selection activeCell="AM72" sqref="AM72"/>
    </sheetView>
  </sheetViews>
  <sheetFormatPr defaultColWidth="9.109375" defaultRowHeight="13.8" x14ac:dyDescent="0.25"/>
  <cols>
    <col min="1" max="1" width="11.44140625" style="18" customWidth="1"/>
    <col min="2" max="2" width="11.5546875" style="18" customWidth="1"/>
    <col min="3" max="3" width="11.88671875" style="18" customWidth="1"/>
    <col min="4" max="4" width="12.109375" style="18" customWidth="1"/>
    <col min="5" max="5" width="11" style="18" customWidth="1"/>
    <col min="6" max="6" width="12.6640625" style="18" customWidth="1"/>
    <col min="7" max="7" width="13.44140625" style="18" customWidth="1"/>
    <col min="8" max="8" width="13" style="18" customWidth="1"/>
    <col min="9" max="9" width="8.88671875" style="18" customWidth="1"/>
    <col min="10" max="10" width="12" style="18" customWidth="1"/>
    <col min="11" max="11" width="14" style="18" customWidth="1"/>
    <col min="12" max="12" width="15.109375" style="18" customWidth="1"/>
    <col min="13" max="13" width="13.109375" style="18" customWidth="1"/>
    <col min="14" max="14" width="13.5546875" style="18" customWidth="1"/>
    <col min="15" max="15" width="12.6640625" style="18" customWidth="1"/>
    <col min="16" max="16" width="11.88671875" style="18" customWidth="1"/>
    <col min="17" max="17" width="12.6640625" style="18" customWidth="1"/>
    <col min="18" max="18" width="10.33203125" style="18" customWidth="1"/>
    <col min="19" max="19" width="9.33203125" style="18" customWidth="1"/>
    <col min="20" max="20" width="7.44140625" style="18" customWidth="1"/>
    <col min="21" max="21" width="8.5546875" style="18" customWidth="1"/>
    <col min="22" max="22" width="7.6640625" style="18" customWidth="1"/>
    <col min="23" max="23" width="8.109375" style="22" customWidth="1"/>
    <col min="24" max="24" width="9.88671875" style="22" customWidth="1"/>
    <col min="25" max="25" width="9.5546875" style="22" customWidth="1"/>
    <col min="26" max="26" width="12.88671875" style="22" customWidth="1"/>
    <col min="27" max="27" width="12.44140625" style="22" customWidth="1"/>
    <col min="28" max="28" width="12.6640625" style="22" customWidth="1"/>
    <col min="29" max="29" width="11.88671875" style="22" customWidth="1"/>
    <col min="30" max="31" width="12.44140625" style="22" customWidth="1"/>
    <col min="32" max="32" width="12.33203125" style="22" customWidth="1"/>
    <col min="33" max="33" width="13.6640625" style="22" customWidth="1"/>
    <col min="34" max="34" width="12.33203125" style="22" customWidth="1"/>
    <col min="35" max="35" width="14.88671875" style="22" customWidth="1"/>
    <col min="36" max="36" width="14.33203125" style="22" customWidth="1"/>
    <col min="37" max="37" width="15" style="22" customWidth="1"/>
    <col min="38" max="38" width="12" style="22" customWidth="1"/>
    <col min="39" max="39" width="13.5546875" style="22" customWidth="1"/>
    <col min="40" max="40" width="13.6640625" style="22" customWidth="1"/>
    <col min="41" max="42" width="13.44140625" style="22" customWidth="1"/>
    <col min="43" max="43" width="14" style="22" customWidth="1"/>
    <col min="44" max="44" width="14.33203125" style="18" customWidth="1"/>
    <col min="45" max="45" width="17.109375" style="18" customWidth="1"/>
    <col min="46" max="46" width="12.109375" style="18" customWidth="1"/>
    <col min="47" max="16384" width="9.109375" style="18"/>
  </cols>
  <sheetData>
    <row r="1" spans="1:44" ht="18.600000000000001" x14ac:dyDescent="0.3">
      <c r="A1" s="851" t="s">
        <v>137</v>
      </c>
      <c r="B1" s="851"/>
      <c r="C1" s="851"/>
      <c r="D1" s="851"/>
      <c r="E1" s="851"/>
      <c r="F1" s="851"/>
      <c r="G1" s="851"/>
      <c r="H1" s="851"/>
      <c r="I1" s="851"/>
      <c r="J1" s="851"/>
      <c r="K1" s="851"/>
      <c r="L1" s="851"/>
      <c r="M1" s="851"/>
      <c r="N1" s="851"/>
      <c r="O1" s="851"/>
      <c r="P1" s="851"/>
      <c r="Q1" s="851"/>
      <c r="R1" s="851"/>
      <c r="S1" s="851"/>
      <c r="T1" s="851"/>
      <c r="U1" s="851"/>
      <c r="V1" s="851"/>
      <c r="W1" s="851"/>
      <c r="X1" s="353"/>
      <c r="Y1" s="353"/>
      <c r="Z1" s="353"/>
      <c r="AA1" s="353"/>
      <c r="AB1" s="353"/>
      <c r="AC1" s="353"/>
      <c r="AD1" s="353"/>
      <c r="AE1" s="353"/>
      <c r="AF1" s="353"/>
      <c r="AG1" s="353"/>
      <c r="AH1" s="353"/>
      <c r="AI1" s="353"/>
      <c r="AJ1" s="353"/>
      <c r="AK1" s="353"/>
      <c r="AL1" s="353"/>
      <c r="AM1" s="353"/>
      <c r="AN1" s="353"/>
      <c r="AO1" s="353"/>
      <c r="AP1" s="353"/>
      <c r="AQ1" s="353"/>
      <c r="AR1" s="353"/>
    </row>
    <row r="2" spans="1:44" ht="27" customHeight="1" x14ac:dyDescent="0.3">
      <c r="A2" s="851" t="s">
        <v>46</v>
      </c>
      <c r="B2" s="851"/>
      <c r="C2" s="851"/>
      <c r="D2" s="851"/>
      <c r="E2" s="851"/>
      <c r="F2" s="851"/>
      <c r="G2" s="851"/>
      <c r="H2" s="851"/>
      <c r="I2" s="851"/>
      <c r="J2" s="851"/>
      <c r="K2" s="851"/>
      <c r="L2" s="851"/>
      <c r="M2" s="851"/>
      <c r="N2" s="851"/>
      <c r="O2" s="851"/>
      <c r="P2" s="851"/>
      <c r="Q2" s="851"/>
      <c r="R2" s="851"/>
      <c r="S2" s="851"/>
      <c r="T2" s="851"/>
      <c r="U2" s="851"/>
      <c r="V2" s="851"/>
      <c r="W2" s="851"/>
      <c r="X2" s="353"/>
      <c r="Y2" s="353"/>
      <c r="Z2" s="353"/>
      <c r="AA2" s="353"/>
      <c r="AB2" s="353"/>
      <c r="AC2" s="353"/>
      <c r="AD2" s="353"/>
      <c r="AE2" s="353"/>
      <c r="AF2" s="353"/>
      <c r="AG2" s="353"/>
      <c r="AH2" s="353"/>
      <c r="AI2" s="353"/>
      <c r="AJ2" s="353"/>
      <c r="AK2" s="353"/>
      <c r="AL2" s="353"/>
      <c r="AM2" s="353"/>
      <c r="AN2" s="353"/>
      <c r="AO2" s="353"/>
      <c r="AP2" s="353"/>
      <c r="AQ2" s="353"/>
      <c r="AR2" s="353"/>
    </row>
    <row r="3" spans="1:44" x14ac:dyDescent="0.25">
      <c r="A3" s="599"/>
      <c r="B3" s="599"/>
      <c r="C3" s="599"/>
      <c r="D3" s="599"/>
      <c r="E3" s="599"/>
      <c r="F3" s="599"/>
      <c r="G3" s="599"/>
      <c r="H3" s="599"/>
      <c r="I3" s="599"/>
      <c r="J3" s="599"/>
      <c r="K3" s="599"/>
      <c r="L3" s="599"/>
      <c r="M3" s="599"/>
      <c r="N3" s="599"/>
      <c r="O3" s="599"/>
      <c r="P3" s="599"/>
      <c r="Q3" s="599"/>
      <c r="R3" s="599"/>
      <c r="S3" s="599"/>
      <c r="T3" s="599"/>
      <c r="U3" s="599"/>
    </row>
    <row r="4" spans="1:44" x14ac:dyDescent="0.25">
      <c r="A4" s="852" t="s">
        <v>51</v>
      </c>
      <c r="B4" s="852"/>
      <c r="C4" s="852"/>
      <c r="D4" s="852"/>
      <c r="E4" s="852"/>
      <c r="F4" s="852"/>
      <c r="G4" s="599"/>
      <c r="H4" s="599"/>
      <c r="I4" s="599"/>
      <c r="J4" s="599"/>
      <c r="K4" s="599"/>
      <c r="L4" s="599"/>
      <c r="M4" s="599"/>
      <c r="N4" s="599"/>
      <c r="O4" s="599"/>
      <c r="P4" s="599"/>
      <c r="Q4" s="599"/>
      <c r="R4" s="599"/>
      <c r="S4" s="599"/>
      <c r="T4" s="599"/>
      <c r="U4" s="599"/>
    </row>
    <row r="5" spans="1:44" ht="14.4" thickBot="1" x14ac:dyDescent="0.3">
      <c r="A5" s="853"/>
      <c r="B5" s="853"/>
      <c r="C5" s="853"/>
      <c r="D5" s="853"/>
      <c r="E5" s="853"/>
      <c r="F5" s="853"/>
      <c r="G5" s="853"/>
      <c r="H5" s="853"/>
      <c r="I5" s="853"/>
      <c r="J5" s="853"/>
      <c r="K5" s="853"/>
      <c r="L5" s="853"/>
      <c r="M5" s="853"/>
      <c r="N5" s="853"/>
      <c r="O5" s="853"/>
      <c r="P5" s="853"/>
      <c r="Q5" s="853"/>
      <c r="R5" s="853"/>
      <c r="S5" s="853"/>
      <c r="T5" s="853"/>
      <c r="U5" s="853"/>
      <c r="V5" s="853"/>
      <c r="W5" s="179"/>
      <c r="X5" s="179"/>
      <c r="Y5" s="179"/>
      <c r="Z5" s="179"/>
      <c r="AA5" s="179"/>
      <c r="AB5" s="179"/>
      <c r="AC5" s="179"/>
      <c r="AD5" s="179"/>
      <c r="AE5" s="179"/>
      <c r="AF5" s="179"/>
      <c r="AG5" s="179"/>
      <c r="AH5" s="179"/>
      <c r="AI5" s="179"/>
      <c r="AJ5" s="179"/>
      <c r="AK5" s="179"/>
      <c r="AL5" s="179"/>
      <c r="AM5" s="179"/>
      <c r="AN5" s="179"/>
      <c r="AO5" s="179"/>
      <c r="AP5" s="179"/>
      <c r="AQ5" s="179"/>
    </row>
    <row r="6" spans="1:44" ht="55.2" x14ac:dyDescent="0.25">
      <c r="A6" s="19" t="s">
        <v>55</v>
      </c>
      <c r="B6" s="600" t="s">
        <v>30</v>
      </c>
      <c r="C6" s="600" t="s">
        <v>147</v>
      </c>
      <c r="D6" s="600" t="s">
        <v>135</v>
      </c>
      <c r="E6" s="600" t="s">
        <v>3</v>
      </c>
      <c r="F6" s="180"/>
      <c r="J6" s="62"/>
      <c r="K6" s="62"/>
      <c r="L6" s="62"/>
      <c r="M6" s="29"/>
      <c r="N6" s="26"/>
      <c r="O6" s="26"/>
      <c r="P6" s="596"/>
      <c r="Q6" s="596"/>
      <c r="R6" s="596"/>
      <c r="S6" s="596"/>
      <c r="T6" s="596"/>
      <c r="U6" s="596"/>
      <c r="V6" s="596"/>
      <c r="W6" s="596"/>
      <c r="X6" s="596"/>
      <c r="Y6" s="596"/>
      <c r="Z6" s="596"/>
      <c r="AA6" s="596"/>
      <c r="AB6" s="596"/>
      <c r="AC6" s="596"/>
      <c r="AD6" s="596"/>
      <c r="AE6" s="596"/>
      <c r="AF6" s="596"/>
      <c r="AG6" s="596"/>
      <c r="AH6" s="596"/>
      <c r="AI6" s="596"/>
      <c r="AJ6" s="596"/>
      <c r="AK6" s="596"/>
      <c r="AL6" s="596"/>
      <c r="AM6" s="596"/>
      <c r="AN6" s="596"/>
      <c r="AO6" s="596"/>
      <c r="AP6" s="596"/>
      <c r="AQ6" s="596"/>
    </row>
    <row r="7" spans="1:44" ht="15" customHeight="1" thickBot="1" x14ac:dyDescent="0.3">
      <c r="A7" s="181" t="s">
        <v>31</v>
      </c>
      <c r="B7" s="182" t="s">
        <v>56</v>
      </c>
      <c r="C7" s="182">
        <v>1</v>
      </c>
      <c r="D7" s="183" t="s">
        <v>136</v>
      </c>
      <c r="E7" s="182">
        <v>3</v>
      </c>
      <c r="F7" s="184"/>
      <c r="H7" s="596"/>
      <c r="I7" s="29"/>
      <c r="J7" s="854"/>
      <c r="K7" s="854"/>
      <c r="L7" s="854"/>
      <c r="M7" s="29"/>
      <c r="N7" s="26"/>
      <c r="O7" s="26"/>
      <c r="P7" s="185"/>
      <c r="Q7" s="185"/>
      <c r="R7" s="185"/>
      <c r="S7" s="185"/>
      <c r="T7" s="185"/>
      <c r="U7" s="185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</row>
    <row r="8" spans="1:44" ht="15" customHeight="1" thickBot="1" x14ac:dyDescent="0.3">
      <c r="A8" s="898" t="s">
        <v>53</v>
      </c>
      <c r="B8" s="899"/>
      <c r="C8" s="899"/>
      <c r="D8" s="899"/>
      <c r="E8" s="899"/>
      <c r="F8" s="900"/>
      <c r="H8" s="596"/>
      <c r="I8" s="29"/>
      <c r="J8" s="603"/>
      <c r="K8" s="603"/>
      <c r="L8" s="603"/>
      <c r="M8" s="29"/>
      <c r="N8" s="26"/>
      <c r="O8" s="26"/>
      <c r="P8" s="185"/>
      <c r="Q8" s="185"/>
      <c r="R8" s="185"/>
      <c r="S8" s="185"/>
      <c r="T8" s="185"/>
      <c r="U8" s="185"/>
      <c r="V8" s="186"/>
      <c r="W8" s="186"/>
      <c r="X8" s="186"/>
      <c r="Y8" s="186"/>
      <c r="Z8" s="186"/>
      <c r="AA8" s="186"/>
      <c r="AB8" s="186"/>
      <c r="AC8" s="186"/>
      <c r="AD8" s="186"/>
      <c r="AE8" s="186"/>
      <c r="AF8" s="186"/>
      <c r="AG8" s="186"/>
      <c r="AH8" s="186"/>
      <c r="AI8" s="186"/>
      <c r="AJ8" s="186"/>
      <c r="AK8" s="186"/>
      <c r="AL8" s="186"/>
      <c r="AM8" s="186"/>
      <c r="AN8" s="186"/>
      <c r="AO8" s="186"/>
      <c r="AP8" s="186"/>
      <c r="AQ8" s="186"/>
    </row>
    <row r="9" spans="1:44" ht="27.6" x14ac:dyDescent="0.25">
      <c r="A9" s="918">
        <v>7460</v>
      </c>
      <c r="B9" s="188" t="s">
        <v>13</v>
      </c>
      <c r="C9" s="496">
        <f>'2028 budžeta aprēķins'!E9</f>
        <v>289</v>
      </c>
      <c r="D9" s="189">
        <v>21</v>
      </c>
      <c r="E9" s="190">
        <f>C9+D9</f>
        <v>310</v>
      </c>
      <c r="F9" s="867">
        <f>SUM(E9:E13)</f>
        <v>747</v>
      </c>
      <c r="I9" s="37"/>
      <c r="J9" s="29"/>
      <c r="K9" s="29"/>
      <c r="L9" s="29"/>
      <c r="M9" s="29"/>
      <c r="N9" s="191"/>
      <c r="O9" s="191"/>
      <c r="P9" s="186"/>
      <c r="Q9" s="192"/>
      <c r="R9" s="192"/>
      <c r="S9" s="193"/>
      <c r="T9" s="194"/>
      <c r="U9" s="186"/>
      <c r="V9" s="195"/>
      <c r="W9" s="195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195"/>
      <c r="AJ9" s="195"/>
      <c r="AK9" s="195"/>
      <c r="AL9" s="195"/>
      <c r="AM9" s="195"/>
      <c r="AN9" s="195"/>
      <c r="AO9" s="195"/>
      <c r="AP9" s="195"/>
      <c r="AQ9" s="195"/>
    </row>
    <row r="10" spans="1:44" x14ac:dyDescent="0.25">
      <c r="A10" s="919"/>
      <c r="B10" s="601" t="s">
        <v>14</v>
      </c>
      <c r="C10" s="196">
        <f>'2028 budžeta aprēķins'!E10</f>
        <v>65</v>
      </c>
      <c r="D10" s="197">
        <v>5</v>
      </c>
      <c r="E10" s="33">
        <f t="shared" ref="E10:E16" si="0">C10+D10</f>
        <v>70</v>
      </c>
      <c r="F10" s="917"/>
      <c r="I10" s="37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</row>
    <row r="11" spans="1:44" ht="27.6" x14ac:dyDescent="0.25">
      <c r="A11" s="919"/>
      <c r="B11" s="33" t="s">
        <v>15</v>
      </c>
      <c r="C11" s="196">
        <f>'2028 budžeta aprēķins'!E11</f>
        <v>291</v>
      </c>
      <c r="D11" s="197">
        <v>22</v>
      </c>
      <c r="E11" s="33">
        <f t="shared" si="0"/>
        <v>313</v>
      </c>
      <c r="F11" s="917"/>
      <c r="I11" s="37"/>
      <c r="J11" s="29"/>
      <c r="K11" s="29"/>
      <c r="L11" s="29"/>
      <c r="M11" s="198"/>
      <c r="N11" s="199"/>
      <c r="O11" s="199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</row>
    <row r="12" spans="1:44" x14ac:dyDescent="0.25">
      <c r="A12" s="919"/>
      <c r="B12" s="601" t="s">
        <v>16</v>
      </c>
      <c r="C12" s="196">
        <f>'2028 budžeta aprēķins'!E12</f>
        <v>46</v>
      </c>
      <c r="D12" s="197">
        <v>4</v>
      </c>
      <c r="E12" s="33">
        <f>C12+D12</f>
        <v>50</v>
      </c>
      <c r="F12" s="917"/>
      <c r="I12" s="37"/>
      <c r="J12" s="29"/>
      <c r="K12" s="29"/>
      <c r="L12" s="29"/>
      <c r="M12" s="43"/>
      <c r="N12" s="199"/>
      <c r="O12" s="199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</row>
    <row r="13" spans="1:44" ht="14.4" thickBot="1" x14ac:dyDescent="0.3">
      <c r="A13" s="920"/>
      <c r="B13" s="605" t="s">
        <v>17</v>
      </c>
      <c r="C13" s="201">
        <f>'2028 budžeta aprēķins'!E13</f>
        <v>3</v>
      </c>
      <c r="D13" s="72">
        <v>1</v>
      </c>
      <c r="E13" s="202">
        <f t="shared" si="0"/>
        <v>4</v>
      </c>
      <c r="F13" s="868"/>
      <c r="I13" s="37"/>
      <c r="J13" s="29"/>
      <c r="K13" s="29"/>
      <c r="L13" s="29"/>
      <c r="M13" s="29"/>
      <c r="N13" s="598"/>
      <c r="O13" s="598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</row>
    <row r="14" spans="1:44" ht="15" customHeight="1" thickBot="1" x14ac:dyDescent="0.3">
      <c r="A14" s="902" t="s">
        <v>54</v>
      </c>
      <c r="B14" s="903"/>
      <c r="C14" s="903"/>
      <c r="D14" s="903"/>
      <c r="E14" s="903"/>
      <c r="F14" s="904"/>
      <c r="I14" s="37"/>
      <c r="J14" s="29"/>
      <c r="K14" s="29"/>
      <c r="L14" s="29"/>
      <c r="M14" s="29"/>
      <c r="N14" s="598"/>
      <c r="O14" s="598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</row>
    <row r="15" spans="1:44" x14ac:dyDescent="0.25">
      <c r="A15" s="524">
        <v>1000</v>
      </c>
      <c r="B15" s="600" t="s">
        <v>18</v>
      </c>
      <c r="C15" s="496">
        <f>'2028 budžeta aprēķins'!E15</f>
        <v>3</v>
      </c>
      <c r="D15" s="189"/>
      <c r="E15" s="190">
        <f t="shared" si="0"/>
        <v>3</v>
      </c>
      <c r="F15" s="867">
        <f>E15+E16</f>
        <v>4</v>
      </c>
      <c r="I15" s="37"/>
      <c r="J15" s="29"/>
      <c r="K15" s="29"/>
      <c r="L15" s="29"/>
      <c r="M15" s="29"/>
      <c r="N15" s="29"/>
      <c r="O15" s="29"/>
      <c r="P15" s="204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</row>
    <row r="16" spans="1:44" ht="14.4" thickBot="1" x14ac:dyDescent="0.3">
      <c r="A16" s="525">
        <v>7471</v>
      </c>
      <c r="B16" s="605" t="s">
        <v>18</v>
      </c>
      <c r="C16" s="201">
        <f>'2028 budžeta aprēķins'!E16</f>
        <v>1</v>
      </c>
      <c r="D16" s="72"/>
      <c r="E16" s="202">
        <f t="shared" si="0"/>
        <v>1</v>
      </c>
      <c r="F16" s="868"/>
      <c r="I16" s="37"/>
      <c r="J16" s="29"/>
      <c r="K16" s="29"/>
      <c r="L16" s="29"/>
      <c r="M16" s="29"/>
      <c r="N16" s="29"/>
      <c r="O16" s="29"/>
      <c r="P16" s="204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</row>
    <row r="17" spans="1:43" ht="14.4" thickBot="1" x14ac:dyDescent="0.3">
      <c r="A17" s="864" t="s">
        <v>19</v>
      </c>
      <c r="B17" s="865"/>
      <c r="C17" s="865"/>
      <c r="D17" s="865"/>
      <c r="E17" s="865"/>
      <c r="F17" s="866"/>
      <c r="I17" s="37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</row>
    <row r="18" spans="1:43" ht="27.6" x14ac:dyDescent="0.25">
      <c r="A18" s="807">
        <v>3000</v>
      </c>
      <c r="B18" s="205" t="s">
        <v>20</v>
      </c>
      <c r="C18" s="206">
        <f>'2028 budžeta aprēķins'!E18</f>
        <v>32</v>
      </c>
      <c r="D18" s="32">
        <v>3</v>
      </c>
      <c r="E18" s="207">
        <f>C18+D18</f>
        <v>35</v>
      </c>
      <c r="F18" s="814">
        <f>SUM(E18:E22)</f>
        <v>103</v>
      </c>
      <c r="I18" s="37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1:43" x14ac:dyDescent="0.25">
      <c r="A19" s="808"/>
      <c r="B19" s="601" t="s">
        <v>14</v>
      </c>
      <c r="C19" s="206">
        <f>'2028 budžeta aprēķins'!E19</f>
        <v>15</v>
      </c>
      <c r="D19" s="197">
        <v>1</v>
      </c>
      <c r="E19" s="33">
        <f t="shared" ref="E19:E22" si="1">C19+D19</f>
        <v>16</v>
      </c>
      <c r="F19" s="815"/>
      <c r="I19" s="37"/>
      <c r="J19" s="29"/>
      <c r="K19" s="29"/>
      <c r="L19" s="29"/>
      <c r="M19" s="29"/>
      <c r="N19" s="29"/>
      <c r="O19" s="29"/>
      <c r="P19" s="62"/>
      <c r="Q19" s="62"/>
      <c r="R19" s="62"/>
      <c r="S19" s="62"/>
      <c r="T19" s="62"/>
      <c r="U19" s="62"/>
      <c r="V19" s="29"/>
      <c r="W19" s="29"/>
      <c r="X19" s="29"/>
      <c r="Y19" s="29"/>
    </row>
    <row r="20" spans="1:43" ht="27.6" x14ac:dyDescent="0.25">
      <c r="A20" s="808"/>
      <c r="B20" s="601" t="s">
        <v>15</v>
      </c>
      <c r="C20" s="206">
        <f>'2028 budžeta aprēķins'!E20</f>
        <v>42</v>
      </c>
      <c r="D20" s="197">
        <v>3</v>
      </c>
      <c r="E20" s="33">
        <f t="shared" si="1"/>
        <v>45</v>
      </c>
      <c r="F20" s="815"/>
      <c r="I20" s="37"/>
      <c r="J20" s="29"/>
      <c r="K20" s="29"/>
      <c r="L20" s="29"/>
      <c r="M20" s="208"/>
      <c r="N20" s="199"/>
      <c r="O20" s="199"/>
      <c r="P20" s="209"/>
      <c r="Q20" s="209"/>
      <c r="R20" s="209"/>
      <c r="S20" s="209"/>
      <c r="T20" s="209"/>
      <c r="U20" s="210"/>
      <c r="V20" s="29"/>
      <c r="W20" s="29"/>
      <c r="X20" s="29"/>
      <c r="Y20" s="29"/>
    </row>
    <row r="21" spans="1:43" x14ac:dyDescent="0.25">
      <c r="A21" s="808"/>
      <c r="B21" s="601" t="s">
        <v>16</v>
      </c>
      <c r="C21" s="206">
        <f>'2028 budžeta aprēķins'!E21</f>
        <v>3</v>
      </c>
      <c r="D21" s="197"/>
      <c r="E21" s="33">
        <f t="shared" si="1"/>
        <v>3</v>
      </c>
      <c r="F21" s="815"/>
      <c r="I21" s="37"/>
      <c r="J21" s="29"/>
      <c r="K21" s="29"/>
      <c r="L21" s="29"/>
      <c r="M21" s="50"/>
      <c r="N21" s="211"/>
      <c r="O21" s="211"/>
      <c r="P21" s="70"/>
      <c r="Q21" s="70"/>
      <c r="R21" s="70"/>
      <c r="S21" s="70"/>
      <c r="T21" s="70"/>
      <c r="U21" s="212"/>
      <c r="V21" s="29"/>
      <c r="W21" s="29"/>
      <c r="X21" s="29"/>
      <c r="Y21" s="29"/>
    </row>
    <row r="22" spans="1:43" ht="14.4" thickBot="1" x14ac:dyDescent="0.3">
      <c r="A22" s="809"/>
      <c r="B22" s="605" t="s">
        <v>17</v>
      </c>
      <c r="C22" s="206">
        <f>'2028 budžeta aprēķins'!E22</f>
        <v>3</v>
      </c>
      <c r="D22" s="214">
        <v>1</v>
      </c>
      <c r="E22" s="215">
        <f t="shared" si="1"/>
        <v>4</v>
      </c>
      <c r="F22" s="815"/>
      <c r="I22" s="37"/>
      <c r="J22" s="29"/>
      <c r="K22" s="29"/>
      <c r="L22" s="29"/>
      <c r="M22" s="29"/>
      <c r="N22" s="216"/>
      <c r="O22" s="216"/>
      <c r="P22" s="70"/>
      <c r="Q22" s="70"/>
      <c r="R22" s="70"/>
      <c r="S22" s="70"/>
      <c r="T22" s="70"/>
      <c r="U22" s="212"/>
      <c r="V22" s="29"/>
      <c r="W22" s="29"/>
      <c r="X22" s="29"/>
      <c r="Y22" s="29"/>
    </row>
    <row r="23" spans="1:43" ht="14.4" thickBot="1" x14ac:dyDescent="0.3">
      <c r="C23" s="217">
        <f>SUM(C9:C22)</f>
        <v>793</v>
      </c>
      <c r="D23" s="218">
        <f>SUM(D9:D22)</f>
        <v>61</v>
      </c>
      <c r="E23" s="218">
        <f t="shared" ref="E23" si="2">SUM(E9:E22)</f>
        <v>854</v>
      </c>
      <c r="F23" s="219">
        <f>F9+F15+F18</f>
        <v>854</v>
      </c>
      <c r="G23" s="34"/>
      <c r="J23" s="29"/>
      <c r="K23" s="29"/>
      <c r="L23" s="29"/>
      <c r="M23" s="29"/>
      <c r="N23" s="29"/>
      <c r="O23" s="29"/>
      <c r="P23" s="204"/>
      <c r="Q23" s="204"/>
      <c r="R23" s="204"/>
      <c r="S23" s="204"/>
      <c r="T23" s="204"/>
      <c r="U23" s="204"/>
      <c r="V23" s="29"/>
      <c r="W23" s="29"/>
      <c r="X23" s="29"/>
      <c r="Y23" s="29"/>
    </row>
    <row r="24" spans="1:43" x14ac:dyDescent="0.25">
      <c r="C24" s="220"/>
      <c r="D24" s="220"/>
      <c r="E24" s="220"/>
      <c r="F24" s="221"/>
      <c r="G24" s="34"/>
      <c r="J24" s="29"/>
      <c r="K24" s="29"/>
      <c r="L24" s="29"/>
      <c r="M24" s="29"/>
      <c r="N24" s="29"/>
      <c r="O24" s="29"/>
      <c r="P24" s="204"/>
      <c r="Q24" s="204"/>
      <c r="R24" s="204"/>
      <c r="S24" s="204"/>
      <c r="T24" s="204"/>
      <c r="U24" s="204"/>
      <c r="V24" s="29"/>
      <c r="W24" s="29"/>
      <c r="X24" s="29"/>
      <c r="Y24" s="29"/>
    </row>
    <row r="25" spans="1:43" ht="46.5" customHeight="1" x14ac:dyDescent="0.25">
      <c r="A25" s="810" t="s">
        <v>134</v>
      </c>
      <c r="B25" s="810"/>
      <c r="C25" s="810"/>
      <c r="D25" s="356">
        <f>C23*0.0769</f>
        <v>60.98</v>
      </c>
      <c r="F25" s="34"/>
      <c r="G25" s="35"/>
      <c r="I25" s="36"/>
      <c r="J25" s="596"/>
      <c r="K25" s="596"/>
      <c r="L25" s="29"/>
      <c r="M25" s="596"/>
      <c r="N25" s="596"/>
      <c r="O25" s="596"/>
      <c r="P25" s="29"/>
      <c r="Q25" s="62"/>
      <c r="R25" s="62"/>
      <c r="S25" s="62"/>
      <c r="T25" s="29"/>
      <c r="U25" s="29"/>
      <c r="V25" s="29"/>
      <c r="W25" s="29"/>
      <c r="X25" s="29"/>
      <c r="Y25" s="29"/>
    </row>
    <row r="26" spans="1:43" x14ac:dyDescent="0.25">
      <c r="B26" s="36"/>
      <c r="C26" s="55"/>
      <c r="D26" s="34"/>
      <c r="E26" s="34"/>
      <c r="F26" s="35"/>
      <c r="G26" s="29"/>
      <c r="I26" s="63"/>
      <c r="J26" s="56"/>
      <c r="K26" s="56"/>
      <c r="L26" s="56"/>
      <c r="M26" s="602"/>
      <c r="N26" s="58"/>
      <c r="O26" s="58"/>
      <c r="P26" s="59"/>
      <c r="Q26" s="59"/>
      <c r="R26" s="59"/>
      <c r="S26" s="59"/>
      <c r="T26" s="59"/>
      <c r="U26" s="59"/>
    </row>
    <row r="27" spans="1:43" ht="14.4" thickBot="1" x14ac:dyDescent="0.3">
      <c r="B27" s="36"/>
      <c r="C27" s="60"/>
      <c r="D27" s="42"/>
      <c r="E27" s="42"/>
      <c r="F27" s="61"/>
      <c r="G27" s="35"/>
      <c r="I27" s="62"/>
      <c r="J27" s="63"/>
      <c r="K27" s="56"/>
      <c r="L27" s="64"/>
      <c r="M27" s="65"/>
      <c r="N27" s="50"/>
      <c r="O27" s="50"/>
      <c r="P27" s="66"/>
      <c r="Q27" s="66"/>
      <c r="R27" s="66"/>
      <c r="S27" s="66"/>
      <c r="T27" s="66"/>
      <c r="U27" s="66"/>
    </row>
    <row r="28" spans="1:43" ht="63" customHeight="1" x14ac:dyDescent="0.25">
      <c r="A28" s="840" t="s">
        <v>43</v>
      </c>
      <c r="B28" s="889" t="s">
        <v>148</v>
      </c>
      <c r="C28" s="889"/>
      <c r="D28" s="889"/>
      <c r="E28" s="889"/>
      <c r="F28" s="889"/>
      <c r="G28" s="841" t="s">
        <v>59</v>
      </c>
      <c r="H28" s="841"/>
      <c r="I28" s="841"/>
      <c r="J28" s="841"/>
      <c r="K28" s="842"/>
      <c r="L28" s="921" t="s">
        <v>149</v>
      </c>
      <c r="M28" s="816" t="s">
        <v>48</v>
      </c>
      <c r="N28" s="816" t="s">
        <v>113</v>
      </c>
      <c r="O28" s="824" t="s">
        <v>47</v>
      </c>
      <c r="P28" s="825"/>
      <c r="Q28" s="825"/>
      <c r="R28" s="825"/>
      <c r="S28" s="826"/>
      <c r="T28" s="876" t="s">
        <v>58</v>
      </c>
      <c r="U28" s="877"/>
      <c r="V28" s="877"/>
      <c r="W28" s="877"/>
      <c r="X28" s="878"/>
      <c r="Y28" s="829" t="s">
        <v>3</v>
      </c>
      <c r="Z28" s="816" t="s">
        <v>63</v>
      </c>
      <c r="AA28" s="816" t="s">
        <v>115</v>
      </c>
      <c r="AB28" s="831" t="s">
        <v>64</v>
      </c>
      <c r="AC28" s="825"/>
      <c r="AD28" s="825"/>
      <c r="AE28" s="825"/>
      <c r="AF28" s="825"/>
      <c r="AG28" s="923"/>
      <c r="AH28" s="824" t="s">
        <v>65</v>
      </c>
      <c r="AI28" s="825"/>
      <c r="AJ28" s="825"/>
      <c r="AK28" s="825"/>
      <c r="AL28" s="825"/>
      <c r="AM28" s="826"/>
      <c r="AN28" s="882" t="s">
        <v>3</v>
      </c>
      <c r="AO28" s="18"/>
      <c r="AP28" s="18"/>
      <c r="AQ28" s="18"/>
    </row>
    <row r="29" spans="1:43" ht="65.25" customHeight="1" x14ac:dyDescent="0.25">
      <c r="A29" s="925"/>
      <c r="B29" s="642" t="s">
        <v>44</v>
      </c>
      <c r="C29" s="197" t="s">
        <v>14</v>
      </c>
      <c r="D29" s="642" t="s">
        <v>45</v>
      </c>
      <c r="E29" s="197" t="s">
        <v>16</v>
      </c>
      <c r="F29" s="197" t="s">
        <v>17</v>
      </c>
      <c r="G29" s="652" t="s">
        <v>44</v>
      </c>
      <c r="H29" s="21" t="s">
        <v>14</v>
      </c>
      <c r="I29" s="652" t="s">
        <v>45</v>
      </c>
      <c r="J29" s="21" t="s">
        <v>16</v>
      </c>
      <c r="K29" s="748" t="s">
        <v>17</v>
      </c>
      <c r="L29" s="922"/>
      <c r="M29" s="880"/>
      <c r="N29" s="880"/>
      <c r="O29" s="651" t="s">
        <v>49</v>
      </c>
      <c r="P29" s="21" t="s">
        <v>14</v>
      </c>
      <c r="Q29" s="652" t="s">
        <v>45</v>
      </c>
      <c r="R29" s="21" t="s">
        <v>16</v>
      </c>
      <c r="S29" s="694" t="s">
        <v>17</v>
      </c>
      <c r="T29" s="693" t="s">
        <v>49</v>
      </c>
      <c r="U29" s="197" t="s">
        <v>14</v>
      </c>
      <c r="V29" s="642" t="s">
        <v>45</v>
      </c>
      <c r="W29" s="197" t="s">
        <v>16</v>
      </c>
      <c r="X29" s="694" t="s">
        <v>17</v>
      </c>
      <c r="Y29" s="879"/>
      <c r="Z29" s="880"/>
      <c r="AA29" s="880"/>
      <c r="AB29" s="692" t="s">
        <v>49</v>
      </c>
      <c r="AC29" s="21" t="s">
        <v>14</v>
      </c>
      <c r="AD29" s="652" t="s">
        <v>45</v>
      </c>
      <c r="AE29" s="21" t="s">
        <v>16</v>
      </c>
      <c r="AF29" s="197" t="s">
        <v>17</v>
      </c>
      <c r="AG29" s="749" t="s">
        <v>50</v>
      </c>
      <c r="AH29" s="693" t="s">
        <v>49</v>
      </c>
      <c r="AI29" s="197" t="s">
        <v>14</v>
      </c>
      <c r="AJ29" s="642" t="s">
        <v>45</v>
      </c>
      <c r="AK29" s="197" t="s">
        <v>16</v>
      </c>
      <c r="AL29" s="197" t="s">
        <v>17</v>
      </c>
      <c r="AM29" s="708" t="s">
        <v>50</v>
      </c>
      <c r="AN29" s="883"/>
      <c r="AO29" s="18"/>
      <c r="AP29" s="18"/>
      <c r="AQ29" s="18"/>
    </row>
    <row r="30" spans="1:43" ht="47.25" customHeight="1" thickBot="1" x14ac:dyDescent="0.3">
      <c r="A30" s="676" t="s">
        <v>31</v>
      </c>
      <c r="B30" s="73">
        <v>1</v>
      </c>
      <c r="C30" s="72">
        <v>2</v>
      </c>
      <c r="D30" s="73">
        <v>3</v>
      </c>
      <c r="E30" s="72">
        <v>4</v>
      </c>
      <c r="F30" s="72">
        <v>5</v>
      </c>
      <c r="G30" s="76">
        <v>6</v>
      </c>
      <c r="H30" s="20">
        <v>7</v>
      </c>
      <c r="I30" s="76">
        <v>8</v>
      </c>
      <c r="J30" s="20">
        <v>9</v>
      </c>
      <c r="K30" s="222">
        <v>10</v>
      </c>
      <c r="L30" s="581">
        <v>11</v>
      </c>
      <c r="M30" s="581">
        <v>12</v>
      </c>
      <c r="N30" s="581">
        <v>13</v>
      </c>
      <c r="O30" s="75">
        <v>14</v>
      </c>
      <c r="P30" s="76">
        <v>15</v>
      </c>
      <c r="Q30" s="76">
        <v>16</v>
      </c>
      <c r="R30" s="76">
        <v>17</v>
      </c>
      <c r="S30" s="563">
        <v>18</v>
      </c>
      <c r="T30" s="75">
        <v>19</v>
      </c>
      <c r="U30" s="76">
        <v>20</v>
      </c>
      <c r="V30" s="76">
        <v>21</v>
      </c>
      <c r="W30" s="76">
        <v>22</v>
      </c>
      <c r="X30" s="563">
        <v>23</v>
      </c>
      <c r="Y30" s="594" t="s">
        <v>154</v>
      </c>
      <c r="Z30" s="562" t="s">
        <v>155</v>
      </c>
      <c r="AA30" s="562" t="s">
        <v>156</v>
      </c>
      <c r="AB30" s="405" t="s">
        <v>133</v>
      </c>
      <c r="AC30" s="76" t="s">
        <v>157</v>
      </c>
      <c r="AD30" s="76" t="s">
        <v>158</v>
      </c>
      <c r="AE30" s="76" t="s">
        <v>159</v>
      </c>
      <c r="AF30" s="76" t="s">
        <v>160</v>
      </c>
      <c r="AG30" s="750" t="s">
        <v>161</v>
      </c>
      <c r="AH30" s="75" t="s">
        <v>162</v>
      </c>
      <c r="AI30" s="76" t="s">
        <v>163</v>
      </c>
      <c r="AJ30" s="76" t="s">
        <v>164</v>
      </c>
      <c r="AK30" s="76" t="s">
        <v>165</v>
      </c>
      <c r="AL30" s="76" t="s">
        <v>166</v>
      </c>
      <c r="AM30" s="751" t="s">
        <v>167</v>
      </c>
      <c r="AN30" s="572" t="s">
        <v>168</v>
      </c>
      <c r="AO30" s="18"/>
      <c r="AP30" s="18"/>
      <c r="AQ30" s="18"/>
    </row>
    <row r="31" spans="1:43" x14ac:dyDescent="0.25">
      <c r="A31" s="241" t="s">
        <v>0</v>
      </c>
      <c r="B31" s="77">
        <v>22</v>
      </c>
      <c r="C31" s="78">
        <v>22</v>
      </c>
      <c r="D31" s="78">
        <v>22</v>
      </c>
      <c r="E31" s="78">
        <v>22</v>
      </c>
      <c r="F31" s="78">
        <v>22</v>
      </c>
      <c r="G31" s="1">
        <f>B31*8</f>
        <v>176</v>
      </c>
      <c r="H31" s="2">
        <f t="shared" ref="H31:K38" si="3">C31*8</f>
        <v>176</v>
      </c>
      <c r="I31" s="2">
        <f t="shared" si="3"/>
        <v>176</v>
      </c>
      <c r="J31" s="2">
        <f t="shared" si="3"/>
        <v>176</v>
      </c>
      <c r="K31" s="12">
        <f t="shared" si="3"/>
        <v>176</v>
      </c>
      <c r="L31" s="738">
        <f>'2026 budžeta aprēķins'!P32</f>
        <v>5.72</v>
      </c>
      <c r="M31" s="280">
        <f t="shared" ref="M31:M38" si="4">$E$15</f>
        <v>3</v>
      </c>
      <c r="N31" s="280">
        <f>$E$16</f>
        <v>1</v>
      </c>
      <c r="O31" s="490">
        <f>$E$9</f>
        <v>310</v>
      </c>
      <c r="P31" s="281">
        <f t="shared" ref="P31:P38" si="5">$E$10</f>
        <v>70</v>
      </c>
      <c r="Q31" s="281">
        <f t="shared" ref="Q31:Q38" si="6">$E$11</f>
        <v>313</v>
      </c>
      <c r="R31" s="281">
        <f t="shared" ref="R31:R38" si="7">$E$12</f>
        <v>50</v>
      </c>
      <c r="S31" s="125">
        <f t="shared" ref="S31:S38" si="8">$E$13</f>
        <v>4</v>
      </c>
      <c r="T31" s="114">
        <f t="shared" ref="T31:T38" si="9">$E$18</f>
        <v>35</v>
      </c>
      <c r="U31" s="247">
        <f t="shared" ref="U31:U38" si="10">$E$19</f>
        <v>16</v>
      </c>
      <c r="V31" s="247">
        <f t="shared" ref="V31:V38" si="11">$E$20</f>
        <v>45</v>
      </c>
      <c r="W31" s="247">
        <f t="shared" ref="W31:W38" si="12">$E$21</f>
        <v>3</v>
      </c>
      <c r="X31" s="248">
        <f t="shared" ref="X31:X38" si="13">$E$22</f>
        <v>4</v>
      </c>
      <c r="Y31" s="249">
        <f>SUM(M31:X31)</f>
        <v>854</v>
      </c>
      <c r="Z31" s="521">
        <f t="shared" ref="Z31:Z38" si="14">G31*L31*M31</f>
        <v>3020.16</v>
      </c>
      <c r="AA31" s="250">
        <f t="shared" ref="AA31:AA38" si="15">G31*L31*N31</f>
        <v>1006.72</v>
      </c>
      <c r="AB31" s="253">
        <f t="shared" ref="AB31:AB38" si="16">G31*L31*O31</f>
        <v>312083.20000000001</v>
      </c>
      <c r="AC31" s="252">
        <f t="shared" ref="AC31:AC38" si="17">H31*L31*P31</f>
        <v>70470.399999999994</v>
      </c>
      <c r="AD31" s="252">
        <f t="shared" ref="AD31:AD38" si="18">I31*L31*Q31</f>
        <v>315103.35999999999</v>
      </c>
      <c r="AE31" s="252">
        <f t="shared" ref="AE31:AE38" si="19">J31*L31*R31</f>
        <v>50336</v>
      </c>
      <c r="AF31" s="412">
        <f t="shared" ref="AF31:AF38" si="20">K31*L31*S31</f>
        <v>4026.88</v>
      </c>
      <c r="AG31" s="746">
        <f>SUM(AB31:AF31)</f>
        <v>752019.84</v>
      </c>
      <c r="AH31" s="251">
        <f t="shared" ref="AH31:AH38" si="21">G31*L31*T31</f>
        <v>35235.199999999997</v>
      </c>
      <c r="AI31" s="252">
        <f t="shared" ref="AI31:AI38" si="22">H31*L31*U31</f>
        <v>16107.52</v>
      </c>
      <c r="AJ31" s="252">
        <f t="shared" ref="AJ31:AJ38" si="23">I31*L31*V31</f>
        <v>45302.400000000001</v>
      </c>
      <c r="AK31" s="252">
        <f t="shared" ref="AK31:AK38" si="24">J31*L31*W31</f>
        <v>3020.16</v>
      </c>
      <c r="AL31" s="412">
        <f t="shared" ref="AL31:AL38" si="25">K31*L31*X31</f>
        <v>4026.88</v>
      </c>
      <c r="AM31" s="428">
        <f>SUM(AH31:AL31)</f>
        <v>103692.16</v>
      </c>
      <c r="AN31" s="661">
        <f>Z31+AA31+AG31+AM31</f>
        <v>859738.88</v>
      </c>
      <c r="AO31" s="18"/>
      <c r="AP31" s="18"/>
      <c r="AQ31" s="18"/>
    </row>
    <row r="32" spans="1:43" x14ac:dyDescent="0.25">
      <c r="A32" s="254" t="s">
        <v>1</v>
      </c>
      <c r="B32" s="79">
        <v>20</v>
      </c>
      <c r="C32" s="80">
        <v>15</v>
      </c>
      <c r="D32" s="80">
        <v>20</v>
      </c>
      <c r="E32" s="80">
        <v>20</v>
      </c>
      <c r="F32" s="81">
        <v>20</v>
      </c>
      <c r="G32" s="3">
        <f t="shared" ref="G32:G38" si="26">B32*8</f>
        <v>160</v>
      </c>
      <c r="H32" s="4">
        <f>C32*8</f>
        <v>120</v>
      </c>
      <c r="I32" s="4">
        <f t="shared" si="3"/>
        <v>160</v>
      </c>
      <c r="J32" s="4">
        <f t="shared" si="3"/>
        <v>160</v>
      </c>
      <c r="K32" s="13">
        <f t="shared" si="3"/>
        <v>160</v>
      </c>
      <c r="L32" s="739">
        <f>'2026 budžeta aprēķins'!P33</f>
        <v>6.03</v>
      </c>
      <c r="M32" s="257">
        <f t="shared" si="4"/>
        <v>3</v>
      </c>
      <c r="N32" s="257">
        <f t="shared" ref="N32:N38" si="27">$E$16</f>
        <v>1</v>
      </c>
      <c r="O32" s="491">
        <f t="shared" ref="O32:O38" si="28">O31</f>
        <v>310</v>
      </c>
      <c r="P32" s="28">
        <f t="shared" si="5"/>
        <v>70</v>
      </c>
      <c r="Q32" s="28">
        <f t="shared" si="6"/>
        <v>313</v>
      </c>
      <c r="R32" s="28">
        <f t="shared" si="7"/>
        <v>50</v>
      </c>
      <c r="S32" s="126">
        <f t="shared" si="8"/>
        <v>4</v>
      </c>
      <c r="T32" s="110">
        <f t="shared" si="9"/>
        <v>35</v>
      </c>
      <c r="U32" s="124">
        <f t="shared" si="10"/>
        <v>16</v>
      </c>
      <c r="V32" s="124">
        <f t="shared" si="11"/>
        <v>45</v>
      </c>
      <c r="W32" s="124">
        <f t="shared" si="12"/>
        <v>3</v>
      </c>
      <c r="X32" s="177">
        <f t="shared" si="13"/>
        <v>4</v>
      </c>
      <c r="Y32" s="249">
        <f>SUM(M32:X32)</f>
        <v>854</v>
      </c>
      <c r="Z32" s="410">
        <f t="shared" si="14"/>
        <v>2894.4</v>
      </c>
      <c r="AA32" s="258">
        <f t="shared" si="15"/>
        <v>964.8</v>
      </c>
      <c r="AB32" s="261">
        <f t="shared" si="16"/>
        <v>299088</v>
      </c>
      <c r="AC32" s="260">
        <f t="shared" si="17"/>
        <v>50652</v>
      </c>
      <c r="AD32" s="260">
        <f t="shared" si="18"/>
        <v>301982.40000000002</v>
      </c>
      <c r="AE32" s="260">
        <f t="shared" si="19"/>
        <v>48240</v>
      </c>
      <c r="AF32" s="419">
        <f t="shared" si="20"/>
        <v>3859.2</v>
      </c>
      <c r="AG32" s="532">
        <f t="shared" ref="AG32:AG38" si="29">SUM(AB32:AF32)</f>
        <v>703821.6</v>
      </c>
      <c r="AH32" s="259">
        <f t="shared" si="21"/>
        <v>33768</v>
      </c>
      <c r="AI32" s="260">
        <f t="shared" si="22"/>
        <v>11577.6</v>
      </c>
      <c r="AJ32" s="260">
        <f t="shared" si="23"/>
        <v>43416</v>
      </c>
      <c r="AK32" s="260">
        <f t="shared" si="24"/>
        <v>2894.4</v>
      </c>
      <c r="AL32" s="419">
        <f t="shared" si="25"/>
        <v>3859.2</v>
      </c>
      <c r="AM32" s="424">
        <f t="shared" ref="AM32:AM38" si="30">SUM(AH32:AL32)</f>
        <v>95515.199999999997</v>
      </c>
      <c r="AN32" s="662">
        <f t="shared" ref="AN32:AN38" si="31">Z32+AA32+AG32+AM32</f>
        <v>803196</v>
      </c>
      <c r="AO32" s="18"/>
      <c r="AP32" s="18"/>
      <c r="AQ32" s="18"/>
    </row>
    <row r="33" spans="1:44" ht="14.4" thickBot="1" x14ac:dyDescent="0.3">
      <c r="A33" s="262" t="s">
        <v>2</v>
      </c>
      <c r="B33" s="263">
        <v>21</v>
      </c>
      <c r="C33" s="264">
        <v>16</v>
      </c>
      <c r="D33" s="264">
        <v>16</v>
      </c>
      <c r="E33" s="264">
        <v>16</v>
      </c>
      <c r="F33" s="264">
        <v>16</v>
      </c>
      <c r="G33" s="143">
        <f>(B33*8)-1</f>
        <v>167</v>
      </c>
      <c r="H33" s="144">
        <f>(C33*8)-1</f>
        <v>127</v>
      </c>
      <c r="I33" s="144">
        <f>(D33*8)-1</f>
        <v>127</v>
      </c>
      <c r="J33" s="144">
        <f>(E33*8)-1</f>
        <v>127</v>
      </c>
      <c r="K33" s="145">
        <f>(F33*8)-1</f>
        <v>127</v>
      </c>
      <c r="L33" s="740">
        <f>'2026 budžeta aprēķins'!P34</f>
        <v>5.72</v>
      </c>
      <c r="M33" s="267">
        <f t="shared" si="4"/>
        <v>3</v>
      </c>
      <c r="N33" s="267">
        <f t="shared" si="27"/>
        <v>1</v>
      </c>
      <c r="O33" s="492">
        <f t="shared" si="28"/>
        <v>310</v>
      </c>
      <c r="P33" s="268">
        <f t="shared" si="5"/>
        <v>70</v>
      </c>
      <c r="Q33" s="268">
        <f t="shared" si="6"/>
        <v>313</v>
      </c>
      <c r="R33" s="268">
        <f t="shared" si="7"/>
        <v>50</v>
      </c>
      <c r="S33" s="127">
        <f t="shared" si="8"/>
        <v>4</v>
      </c>
      <c r="T33" s="111">
        <f t="shared" si="9"/>
        <v>35</v>
      </c>
      <c r="U33" s="129">
        <f t="shared" si="10"/>
        <v>16</v>
      </c>
      <c r="V33" s="129">
        <f t="shared" si="11"/>
        <v>45</v>
      </c>
      <c r="W33" s="129">
        <f t="shared" si="12"/>
        <v>3</v>
      </c>
      <c r="X33" s="178">
        <f t="shared" si="13"/>
        <v>4</v>
      </c>
      <c r="Y33" s="269">
        <f t="shared" ref="Y33:Y38" si="32">SUM(M33:X33)</f>
        <v>854</v>
      </c>
      <c r="Z33" s="411">
        <f t="shared" si="14"/>
        <v>2865.72</v>
      </c>
      <c r="AA33" s="270">
        <f t="shared" si="15"/>
        <v>955.24</v>
      </c>
      <c r="AB33" s="273">
        <f t="shared" si="16"/>
        <v>296124.40000000002</v>
      </c>
      <c r="AC33" s="272">
        <f t="shared" si="17"/>
        <v>50850.8</v>
      </c>
      <c r="AD33" s="272">
        <f t="shared" si="18"/>
        <v>227375.72</v>
      </c>
      <c r="AE33" s="272">
        <f t="shared" si="19"/>
        <v>36322</v>
      </c>
      <c r="AF33" s="421">
        <f t="shared" si="20"/>
        <v>2905.76</v>
      </c>
      <c r="AG33" s="533">
        <f t="shared" si="29"/>
        <v>613578.68000000005</v>
      </c>
      <c r="AH33" s="271">
        <f t="shared" si="21"/>
        <v>33433.4</v>
      </c>
      <c r="AI33" s="272">
        <f t="shared" si="22"/>
        <v>11623.04</v>
      </c>
      <c r="AJ33" s="272">
        <f t="shared" si="23"/>
        <v>32689.8</v>
      </c>
      <c r="AK33" s="272">
        <f t="shared" si="24"/>
        <v>2179.3200000000002</v>
      </c>
      <c r="AL33" s="421">
        <f t="shared" si="25"/>
        <v>2905.76</v>
      </c>
      <c r="AM33" s="426">
        <f t="shared" si="30"/>
        <v>82831.320000000007</v>
      </c>
      <c r="AN33" s="663">
        <f t="shared" si="31"/>
        <v>700230.96</v>
      </c>
      <c r="AO33" s="18"/>
      <c r="AP33" s="18"/>
      <c r="AQ33" s="18"/>
    </row>
    <row r="34" spans="1:44" x14ac:dyDescent="0.25">
      <c r="A34" s="274" t="s">
        <v>4</v>
      </c>
      <c r="B34" s="275">
        <v>20</v>
      </c>
      <c r="C34" s="276">
        <v>20</v>
      </c>
      <c r="D34" s="276">
        <v>20</v>
      </c>
      <c r="E34" s="276">
        <v>20</v>
      </c>
      <c r="F34" s="277">
        <v>20</v>
      </c>
      <c r="G34" s="149">
        <f t="shared" ref="G34:K35" si="33">(B34*8)-1</f>
        <v>159</v>
      </c>
      <c r="H34" s="150">
        <f t="shared" si="33"/>
        <v>159</v>
      </c>
      <c r="I34" s="150">
        <f t="shared" si="33"/>
        <v>159</v>
      </c>
      <c r="J34" s="150">
        <f t="shared" si="33"/>
        <v>159</v>
      </c>
      <c r="K34" s="151">
        <f t="shared" si="33"/>
        <v>159</v>
      </c>
      <c r="L34" s="738">
        <f>'2026 budžeta aprēķins'!P35</f>
        <v>5.72</v>
      </c>
      <c r="M34" s="280">
        <f t="shared" si="4"/>
        <v>3</v>
      </c>
      <c r="N34" s="280">
        <f t="shared" si="27"/>
        <v>1</v>
      </c>
      <c r="O34" s="490">
        <f t="shared" si="28"/>
        <v>310</v>
      </c>
      <c r="P34" s="281">
        <f t="shared" si="5"/>
        <v>70</v>
      </c>
      <c r="Q34" s="281">
        <f t="shared" si="6"/>
        <v>313</v>
      </c>
      <c r="R34" s="281">
        <f t="shared" si="7"/>
        <v>50</v>
      </c>
      <c r="S34" s="125">
        <f t="shared" si="8"/>
        <v>4</v>
      </c>
      <c r="T34" s="112">
        <f t="shared" si="9"/>
        <v>35</v>
      </c>
      <c r="U34" s="128">
        <f t="shared" si="10"/>
        <v>16</v>
      </c>
      <c r="V34" s="128">
        <f t="shared" si="11"/>
        <v>45</v>
      </c>
      <c r="W34" s="128">
        <f t="shared" si="12"/>
        <v>3</v>
      </c>
      <c r="X34" s="176">
        <f t="shared" si="13"/>
        <v>4</v>
      </c>
      <c r="Y34" s="282">
        <f t="shared" si="32"/>
        <v>854</v>
      </c>
      <c r="Z34" s="409">
        <f t="shared" si="14"/>
        <v>2728.44</v>
      </c>
      <c r="AA34" s="283">
        <f t="shared" si="15"/>
        <v>909.48</v>
      </c>
      <c r="AB34" s="286">
        <f t="shared" si="16"/>
        <v>281938.8</v>
      </c>
      <c r="AC34" s="285">
        <f t="shared" si="17"/>
        <v>63663.6</v>
      </c>
      <c r="AD34" s="285">
        <f t="shared" si="18"/>
        <v>284667.24</v>
      </c>
      <c r="AE34" s="285">
        <f t="shared" si="19"/>
        <v>45474</v>
      </c>
      <c r="AF34" s="418">
        <f t="shared" si="20"/>
        <v>3637.92</v>
      </c>
      <c r="AG34" s="423">
        <f t="shared" si="29"/>
        <v>679381.56</v>
      </c>
      <c r="AH34" s="286">
        <f t="shared" si="21"/>
        <v>31831.8</v>
      </c>
      <c r="AI34" s="285">
        <f t="shared" si="22"/>
        <v>14551.68</v>
      </c>
      <c r="AJ34" s="285">
        <f t="shared" si="23"/>
        <v>40926.6</v>
      </c>
      <c r="AK34" s="285">
        <f t="shared" si="24"/>
        <v>2728.44</v>
      </c>
      <c r="AL34" s="418">
        <f t="shared" si="25"/>
        <v>3637.92</v>
      </c>
      <c r="AM34" s="531">
        <f t="shared" si="30"/>
        <v>93676.44</v>
      </c>
      <c r="AN34" s="670">
        <f t="shared" si="31"/>
        <v>776695.92</v>
      </c>
      <c r="AO34" s="18"/>
      <c r="AP34" s="18"/>
      <c r="AQ34" s="18"/>
    </row>
    <row r="35" spans="1:44" x14ac:dyDescent="0.25">
      <c r="A35" s="287" t="s">
        <v>5</v>
      </c>
      <c r="B35" s="82">
        <v>21</v>
      </c>
      <c r="C35" s="83">
        <v>21</v>
      </c>
      <c r="D35" s="83">
        <v>21</v>
      </c>
      <c r="E35" s="83">
        <v>21</v>
      </c>
      <c r="F35" s="84">
        <v>21</v>
      </c>
      <c r="G35" s="6">
        <f t="shared" si="33"/>
        <v>167</v>
      </c>
      <c r="H35" s="7">
        <f t="shared" si="33"/>
        <v>167</v>
      </c>
      <c r="I35" s="7">
        <f t="shared" si="33"/>
        <v>167</v>
      </c>
      <c r="J35" s="7">
        <f t="shared" si="33"/>
        <v>167</v>
      </c>
      <c r="K35" s="14">
        <f t="shared" si="33"/>
        <v>167</v>
      </c>
      <c r="L35" s="739">
        <f>'2026 budžeta aprēķins'!P36</f>
        <v>5.74</v>
      </c>
      <c r="M35" s="257">
        <f t="shared" si="4"/>
        <v>3</v>
      </c>
      <c r="N35" s="257">
        <f t="shared" si="27"/>
        <v>1</v>
      </c>
      <c r="O35" s="491">
        <f t="shared" si="28"/>
        <v>310</v>
      </c>
      <c r="P35" s="28">
        <f t="shared" si="5"/>
        <v>70</v>
      </c>
      <c r="Q35" s="28">
        <f t="shared" si="6"/>
        <v>313</v>
      </c>
      <c r="R35" s="28">
        <f t="shared" si="7"/>
        <v>50</v>
      </c>
      <c r="S35" s="126">
        <f t="shared" si="8"/>
        <v>4</v>
      </c>
      <c r="T35" s="110">
        <f t="shared" si="9"/>
        <v>35</v>
      </c>
      <c r="U35" s="124">
        <f t="shared" si="10"/>
        <v>16</v>
      </c>
      <c r="V35" s="124">
        <f t="shared" si="11"/>
        <v>45</v>
      </c>
      <c r="W35" s="124">
        <f t="shared" si="12"/>
        <v>3</v>
      </c>
      <c r="X35" s="177">
        <f t="shared" si="13"/>
        <v>4</v>
      </c>
      <c r="Y35" s="249">
        <f t="shared" si="32"/>
        <v>854</v>
      </c>
      <c r="Z35" s="410">
        <f t="shared" si="14"/>
        <v>2875.74</v>
      </c>
      <c r="AA35" s="258">
        <f t="shared" si="15"/>
        <v>958.58</v>
      </c>
      <c r="AB35" s="261">
        <f t="shared" si="16"/>
        <v>297159.8</v>
      </c>
      <c r="AC35" s="260">
        <f t="shared" si="17"/>
        <v>67100.600000000006</v>
      </c>
      <c r="AD35" s="260">
        <f t="shared" si="18"/>
        <v>300035.53999999998</v>
      </c>
      <c r="AE35" s="260">
        <f t="shared" si="19"/>
        <v>47929</v>
      </c>
      <c r="AF35" s="419">
        <f t="shared" si="20"/>
        <v>3834.32</v>
      </c>
      <c r="AG35" s="424">
        <f t="shared" si="29"/>
        <v>716059.26</v>
      </c>
      <c r="AH35" s="261">
        <f t="shared" si="21"/>
        <v>33550.300000000003</v>
      </c>
      <c r="AI35" s="260">
        <f t="shared" si="22"/>
        <v>15337.28</v>
      </c>
      <c r="AJ35" s="260">
        <f t="shared" si="23"/>
        <v>43136.1</v>
      </c>
      <c r="AK35" s="260">
        <f t="shared" si="24"/>
        <v>2875.74</v>
      </c>
      <c r="AL35" s="419">
        <f t="shared" si="25"/>
        <v>3834.32</v>
      </c>
      <c r="AM35" s="532">
        <f t="shared" si="30"/>
        <v>98733.74</v>
      </c>
      <c r="AN35" s="668">
        <f t="shared" si="31"/>
        <v>818627.32</v>
      </c>
      <c r="AO35" s="18"/>
      <c r="AP35" s="18"/>
      <c r="AQ35" s="18"/>
    </row>
    <row r="36" spans="1:44" ht="14.4" thickBot="1" x14ac:dyDescent="0.3">
      <c r="A36" s="288" t="s">
        <v>6</v>
      </c>
      <c r="B36" s="289">
        <v>21</v>
      </c>
      <c r="C36" s="290"/>
      <c r="D36" s="290"/>
      <c r="E36" s="290">
        <v>11</v>
      </c>
      <c r="F36" s="291">
        <v>16</v>
      </c>
      <c r="G36" s="152">
        <f>(B36*8)-1</f>
        <v>167</v>
      </c>
      <c r="H36" s="153">
        <f t="shared" si="3"/>
        <v>0</v>
      </c>
      <c r="I36" s="153">
        <f t="shared" si="3"/>
        <v>0</v>
      </c>
      <c r="J36" s="153">
        <f>E36*8</f>
        <v>88</v>
      </c>
      <c r="K36" s="154">
        <f>(F36*8)-1</f>
        <v>127</v>
      </c>
      <c r="L36" s="740">
        <f>'2026 budžeta aprēķins'!P37</f>
        <v>5.72</v>
      </c>
      <c r="M36" s="267">
        <f t="shared" si="4"/>
        <v>3</v>
      </c>
      <c r="N36" s="267">
        <f t="shared" si="27"/>
        <v>1</v>
      </c>
      <c r="O36" s="492">
        <f t="shared" si="28"/>
        <v>310</v>
      </c>
      <c r="P36" s="268">
        <f t="shared" si="5"/>
        <v>70</v>
      </c>
      <c r="Q36" s="268">
        <f t="shared" si="6"/>
        <v>313</v>
      </c>
      <c r="R36" s="268">
        <f t="shared" si="7"/>
        <v>50</v>
      </c>
      <c r="S36" s="127">
        <f t="shared" si="8"/>
        <v>4</v>
      </c>
      <c r="T36" s="111">
        <f t="shared" si="9"/>
        <v>35</v>
      </c>
      <c r="U36" s="129">
        <f t="shared" si="10"/>
        <v>16</v>
      </c>
      <c r="V36" s="129">
        <f t="shared" si="11"/>
        <v>45</v>
      </c>
      <c r="W36" s="129">
        <f t="shared" si="12"/>
        <v>3</v>
      </c>
      <c r="X36" s="178">
        <f t="shared" si="13"/>
        <v>4</v>
      </c>
      <c r="Y36" s="269">
        <f t="shared" si="32"/>
        <v>854</v>
      </c>
      <c r="Z36" s="411">
        <f t="shared" si="14"/>
        <v>2865.72</v>
      </c>
      <c r="AA36" s="270">
        <f t="shared" si="15"/>
        <v>955.24</v>
      </c>
      <c r="AB36" s="273">
        <f t="shared" si="16"/>
        <v>296124.40000000002</v>
      </c>
      <c r="AC36" s="272">
        <f t="shared" si="17"/>
        <v>0</v>
      </c>
      <c r="AD36" s="272">
        <f t="shared" si="18"/>
        <v>0</v>
      </c>
      <c r="AE36" s="272">
        <f t="shared" si="19"/>
        <v>25168</v>
      </c>
      <c r="AF36" s="421">
        <f t="shared" si="20"/>
        <v>2905.76</v>
      </c>
      <c r="AG36" s="426">
        <f t="shared" si="29"/>
        <v>324198.15999999997</v>
      </c>
      <c r="AH36" s="273">
        <f t="shared" si="21"/>
        <v>33433.4</v>
      </c>
      <c r="AI36" s="272">
        <f t="shared" si="22"/>
        <v>0</v>
      </c>
      <c r="AJ36" s="272">
        <f t="shared" si="23"/>
        <v>0</v>
      </c>
      <c r="AK36" s="272">
        <f t="shared" si="24"/>
        <v>1510.08</v>
      </c>
      <c r="AL36" s="421">
        <f t="shared" si="25"/>
        <v>2905.76</v>
      </c>
      <c r="AM36" s="533">
        <f t="shared" si="30"/>
        <v>37849.24</v>
      </c>
      <c r="AN36" s="671">
        <f t="shared" si="31"/>
        <v>365868.36</v>
      </c>
      <c r="AO36" s="18"/>
      <c r="AP36" s="18"/>
      <c r="AQ36" s="18"/>
    </row>
    <row r="37" spans="1:44" x14ac:dyDescent="0.25">
      <c r="A37" s="292" t="s">
        <v>7</v>
      </c>
      <c r="B37" s="293">
        <v>22</v>
      </c>
      <c r="C37" s="294"/>
      <c r="D37" s="294"/>
      <c r="E37" s="294"/>
      <c r="F37" s="295"/>
      <c r="G37" s="146">
        <f t="shared" si="26"/>
        <v>176</v>
      </c>
      <c r="H37" s="147">
        <f t="shared" si="3"/>
        <v>0</v>
      </c>
      <c r="I37" s="147">
        <f t="shared" si="3"/>
        <v>0</v>
      </c>
      <c r="J37" s="147">
        <f t="shared" si="3"/>
        <v>0</v>
      </c>
      <c r="K37" s="148">
        <f t="shared" si="3"/>
        <v>0</v>
      </c>
      <c r="L37" s="738">
        <f>'2026 budžeta aprēķins'!P38</f>
        <v>5.72</v>
      </c>
      <c r="M37" s="280">
        <f t="shared" si="4"/>
        <v>3</v>
      </c>
      <c r="N37" s="280">
        <f t="shared" si="27"/>
        <v>1</v>
      </c>
      <c r="O37" s="490">
        <f t="shared" si="28"/>
        <v>310</v>
      </c>
      <c r="P37" s="281">
        <f t="shared" si="5"/>
        <v>70</v>
      </c>
      <c r="Q37" s="281">
        <f t="shared" si="6"/>
        <v>313</v>
      </c>
      <c r="R37" s="281">
        <f t="shared" si="7"/>
        <v>50</v>
      </c>
      <c r="S37" s="125">
        <f t="shared" si="8"/>
        <v>4</v>
      </c>
      <c r="T37" s="114">
        <f t="shared" si="9"/>
        <v>35</v>
      </c>
      <c r="U37" s="247">
        <f t="shared" si="10"/>
        <v>16</v>
      </c>
      <c r="V37" s="247">
        <f t="shared" si="11"/>
        <v>45</v>
      </c>
      <c r="W37" s="247">
        <f t="shared" si="12"/>
        <v>3</v>
      </c>
      <c r="X37" s="248">
        <f t="shared" si="13"/>
        <v>4</v>
      </c>
      <c r="Y37" s="249">
        <f t="shared" si="32"/>
        <v>854</v>
      </c>
      <c r="Z37" s="409">
        <f t="shared" si="14"/>
        <v>3020.16</v>
      </c>
      <c r="AA37" s="283">
        <f t="shared" si="15"/>
        <v>1006.72</v>
      </c>
      <c r="AB37" s="286">
        <f t="shared" si="16"/>
        <v>312083.20000000001</v>
      </c>
      <c r="AC37" s="285">
        <f t="shared" si="17"/>
        <v>0</v>
      </c>
      <c r="AD37" s="285">
        <f t="shared" si="18"/>
        <v>0</v>
      </c>
      <c r="AE37" s="285">
        <f t="shared" si="19"/>
        <v>0</v>
      </c>
      <c r="AF37" s="418">
        <f t="shared" si="20"/>
        <v>0</v>
      </c>
      <c r="AG37" s="423">
        <f t="shared" si="29"/>
        <v>312083.20000000001</v>
      </c>
      <c r="AH37" s="286">
        <f t="shared" si="21"/>
        <v>35235.199999999997</v>
      </c>
      <c r="AI37" s="285">
        <f t="shared" si="22"/>
        <v>0</v>
      </c>
      <c r="AJ37" s="285">
        <f t="shared" si="23"/>
        <v>0</v>
      </c>
      <c r="AK37" s="285">
        <f t="shared" si="24"/>
        <v>0</v>
      </c>
      <c r="AL37" s="418">
        <f t="shared" si="25"/>
        <v>0</v>
      </c>
      <c r="AM37" s="531">
        <f t="shared" si="30"/>
        <v>35235.199999999997</v>
      </c>
      <c r="AN37" s="670">
        <f t="shared" si="31"/>
        <v>351345.28</v>
      </c>
      <c r="AO37" s="18"/>
      <c r="AP37" s="18"/>
      <c r="AQ37" s="18"/>
    </row>
    <row r="38" spans="1:44" ht="14.4" thickBot="1" x14ac:dyDescent="0.3">
      <c r="A38" s="296" t="s">
        <v>8</v>
      </c>
      <c r="B38" s="297">
        <v>23</v>
      </c>
      <c r="C38" s="298"/>
      <c r="D38" s="298"/>
      <c r="E38" s="298"/>
      <c r="F38" s="299"/>
      <c r="G38" s="140">
        <f t="shared" si="26"/>
        <v>184</v>
      </c>
      <c r="H38" s="141">
        <f t="shared" si="3"/>
        <v>0</v>
      </c>
      <c r="I38" s="141">
        <f t="shared" si="3"/>
        <v>0</v>
      </c>
      <c r="J38" s="141">
        <f t="shared" si="3"/>
        <v>0</v>
      </c>
      <c r="K38" s="142">
        <f t="shared" si="3"/>
        <v>0</v>
      </c>
      <c r="L38" s="740">
        <f>'2026 budžeta aprēķins'!P39</f>
        <v>5.74</v>
      </c>
      <c r="M38" s="267">
        <f t="shared" si="4"/>
        <v>3</v>
      </c>
      <c r="N38" s="267">
        <f t="shared" si="27"/>
        <v>1</v>
      </c>
      <c r="O38" s="492">
        <f t="shared" si="28"/>
        <v>310</v>
      </c>
      <c r="P38" s="268">
        <f t="shared" si="5"/>
        <v>70</v>
      </c>
      <c r="Q38" s="268">
        <f t="shared" si="6"/>
        <v>313</v>
      </c>
      <c r="R38" s="268">
        <f t="shared" si="7"/>
        <v>50</v>
      </c>
      <c r="S38" s="127">
        <f t="shared" si="8"/>
        <v>4</v>
      </c>
      <c r="T38" s="111">
        <f t="shared" si="9"/>
        <v>35</v>
      </c>
      <c r="U38" s="129">
        <f t="shared" si="10"/>
        <v>16</v>
      </c>
      <c r="V38" s="129">
        <f t="shared" si="11"/>
        <v>45</v>
      </c>
      <c r="W38" s="129">
        <f t="shared" si="12"/>
        <v>3</v>
      </c>
      <c r="X38" s="178">
        <f t="shared" si="13"/>
        <v>4</v>
      </c>
      <c r="Y38" s="269">
        <f t="shared" si="32"/>
        <v>854</v>
      </c>
      <c r="Z38" s="411">
        <f t="shared" si="14"/>
        <v>3168.48</v>
      </c>
      <c r="AA38" s="270">
        <f t="shared" si="15"/>
        <v>1056.1600000000001</v>
      </c>
      <c r="AB38" s="273">
        <f t="shared" si="16"/>
        <v>327409.59999999998</v>
      </c>
      <c r="AC38" s="272">
        <f t="shared" si="17"/>
        <v>0</v>
      </c>
      <c r="AD38" s="272">
        <f t="shared" si="18"/>
        <v>0</v>
      </c>
      <c r="AE38" s="272">
        <f t="shared" si="19"/>
        <v>0</v>
      </c>
      <c r="AF38" s="421">
        <f t="shared" si="20"/>
        <v>0</v>
      </c>
      <c r="AG38" s="426">
        <f t="shared" si="29"/>
        <v>327409.59999999998</v>
      </c>
      <c r="AH38" s="273">
        <f t="shared" si="21"/>
        <v>36965.599999999999</v>
      </c>
      <c r="AI38" s="272">
        <f t="shared" si="22"/>
        <v>0</v>
      </c>
      <c r="AJ38" s="272">
        <f t="shared" si="23"/>
        <v>0</v>
      </c>
      <c r="AK38" s="272">
        <f t="shared" si="24"/>
        <v>0</v>
      </c>
      <c r="AL38" s="421">
        <f t="shared" si="25"/>
        <v>0</v>
      </c>
      <c r="AM38" s="533">
        <f t="shared" si="30"/>
        <v>36965.599999999999</v>
      </c>
      <c r="AN38" s="671">
        <f t="shared" si="31"/>
        <v>368599.84</v>
      </c>
      <c r="AO38" s="18"/>
      <c r="AP38" s="18"/>
      <c r="AQ38" s="18"/>
    </row>
    <row r="39" spans="1:44" ht="14.4" thickBot="1" x14ac:dyDescent="0.3">
      <c r="B39" s="304">
        <f>SUM(B31:B38)</f>
        <v>170</v>
      </c>
      <c r="C39" s="305">
        <f t="shared" ref="C39:F39" si="34">SUM(C31:C38)</f>
        <v>94</v>
      </c>
      <c r="D39" s="305">
        <f t="shared" si="34"/>
        <v>99</v>
      </c>
      <c r="E39" s="305">
        <f t="shared" si="34"/>
        <v>110</v>
      </c>
      <c r="F39" s="306">
        <f t="shared" si="34"/>
        <v>115</v>
      </c>
      <c r="G39" s="307">
        <f>SUM(G31:G38)</f>
        <v>1356</v>
      </c>
      <c r="H39" s="308">
        <f t="shared" ref="H39:K39" si="35">SUM(H31:H38)</f>
        <v>749</v>
      </c>
      <c r="I39" s="308">
        <f t="shared" si="35"/>
        <v>789</v>
      </c>
      <c r="J39" s="308">
        <f t="shared" si="35"/>
        <v>877</v>
      </c>
      <c r="K39" s="309">
        <f t="shared" si="35"/>
        <v>916</v>
      </c>
      <c r="L39" s="646"/>
      <c r="S39" s="22"/>
      <c r="T39" s="22"/>
      <c r="U39" s="22"/>
      <c r="V39" s="22"/>
      <c r="Y39" s="179"/>
      <c r="Z39" s="529">
        <f>SUM(Z31:Z38)</f>
        <v>23438.82</v>
      </c>
      <c r="AA39" s="427">
        <f>SUM(AA31:AA38)</f>
        <v>7812.94</v>
      </c>
      <c r="AB39" s="315">
        <f t="shared" ref="AB39:AM39" si="36">SUM(AB31:AB38)</f>
        <v>2422011.4</v>
      </c>
      <c r="AC39" s="313">
        <f t="shared" si="36"/>
        <v>302737.40000000002</v>
      </c>
      <c r="AD39" s="313">
        <f t="shared" si="36"/>
        <v>1429164.26</v>
      </c>
      <c r="AE39" s="313">
        <f t="shared" si="36"/>
        <v>253469</v>
      </c>
      <c r="AF39" s="314">
        <f t="shared" si="36"/>
        <v>21169.84</v>
      </c>
      <c r="AG39" s="122">
        <f t="shared" si="36"/>
        <v>4428551.9000000004</v>
      </c>
      <c r="AH39" s="349">
        <f t="shared" si="36"/>
        <v>273452.90000000002</v>
      </c>
      <c r="AI39" s="347">
        <f t="shared" si="36"/>
        <v>69197.119999999995</v>
      </c>
      <c r="AJ39" s="347">
        <f t="shared" si="36"/>
        <v>205470.9</v>
      </c>
      <c r="AK39" s="347">
        <f t="shared" si="36"/>
        <v>15208.14</v>
      </c>
      <c r="AL39" s="348">
        <f t="shared" si="36"/>
        <v>21169.84</v>
      </c>
      <c r="AM39" s="520">
        <f t="shared" si="36"/>
        <v>584498.9</v>
      </c>
      <c r="AN39" s="122">
        <f>SUM(AN31:AN38)</f>
        <v>5044302.5599999996</v>
      </c>
      <c r="AO39" s="18"/>
      <c r="AP39" s="18"/>
      <c r="AQ39" s="18"/>
    </row>
    <row r="40" spans="1:44" ht="14.4" thickBot="1" x14ac:dyDescent="0.3">
      <c r="L40" s="647"/>
      <c r="S40" s="22"/>
      <c r="T40" s="22"/>
      <c r="U40" s="22"/>
      <c r="V40" s="22"/>
      <c r="Y40" s="179"/>
      <c r="Z40" s="317"/>
      <c r="AA40" s="317"/>
      <c r="AB40" s="317"/>
      <c r="AC40" s="317"/>
      <c r="AD40" s="317"/>
      <c r="AE40" s="317"/>
      <c r="AF40" s="317"/>
      <c r="AG40" s="317"/>
      <c r="AH40" s="317"/>
      <c r="AI40" s="317"/>
      <c r="AJ40" s="317"/>
      <c r="AK40" s="317"/>
      <c r="AL40" s="317"/>
      <c r="AM40" s="317"/>
      <c r="AN40" s="333"/>
      <c r="AO40" s="18"/>
      <c r="AP40" s="18"/>
      <c r="AQ40" s="18"/>
    </row>
    <row r="41" spans="1:44" ht="14.4" thickBot="1" x14ac:dyDescent="0.3">
      <c r="A41" s="318" t="s">
        <v>9</v>
      </c>
      <c r="B41" s="319">
        <v>20</v>
      </c>
      <c r="C41" s="320">
        <v>20</v>
      </c>
      <c r="D41" s="320">
        <v>20</v>
      </c>
      <c r="E41" s="320">
        <v>20</v>
      </c>
      <c r="F41" s="321">
        <v>20</v>
      </c>
      <c r="G41" s="155">
        <f>B41*8</f>
        <v>160</v>
      </c>
      <c r="H41" s="156">
        <f t="shared" ref="H41:K44" si="37">C41*8</f>
        <v>160</v>
      </c>
      <c r="I41" s="156">
        <f t="shared" si="37"/>
        <v>160</v>
      </c>
      <c r="J41" s="156">
        <f t="shared" si="37"/>
        <v>160</v>
      </c>
      <c r="K41" s="171">
        <f t="shared" si="37"/>
        <v>160</v>
      </c>
      <c r="L41" s="747">
        <f>'2026 budžeta aprēķins'!P42</f>
        <v>5.72</v>
      </c>
      <c r="M41" s="483">
        <f>$E$15</f>
        <v>3</v>
      </c>
      <c r="N41" s="528">
        <f t="shared" ref="N41:N44" si="38">$E$16</f>
        <v>1</v>
      </c>
      <c r="O41" s="159">
        <f>$E$9</f>
        <v>310</v>
      </c>
      <c r="P41" s="160">
        <f>$E$10</f>
        <v>70</v>
      </c>
      <c r="Q41" s="160">
        <f>$E$11</f>
        <v>313</v>
      </c>
      <c r="R41" s="160">
        <f>$E$12</f>
        <v>50</v>
      </c>
      <c r="S41" s="161">
        <f>$E$13</f>
        <v>4</v>
      </c>
      <c r="T41" s="162">
        <f>$E$18</f>
        <v>35</v>
      </c>
      <c r="U41" s="163">
        <f>$E$19</f>
        <v>16</v>
      </c>
      <c r="V41" s="163">
        <f>$E$20</f>
        <v>45</v>
      </c>
      <c r="W41" s="163">
        <f>$E$21</f>
        <v>3</v>
      </c>
      <c r="X41" s="166">
        <f>$E$22</f>
        <v>4</v>
      </c>
      <c r="Y41" s="322">
        <f t="shared" ref="Y41:Y44" si="39">SUM(M41:X41)</f>
        <v>854</v>
      </c>
      <c r="Z41" s="519">
        <f>G41*L41*M41</f>
        <v>2745.6</v>
      </c>
      <c r="AA41" s="311">
        <f>G41*L41*N41</f>
        <v>915.2</v>
      </c>
      <c r="AB41" s="315">
        <f>G41*L41*O41</f>
        <v>283712</v>
      </c>
      <c r="AC41" s="313">
        <f>H41*L41*P41</f>
        <v>64064</v>
      </c>
      <c r="AD41" s="313">
        <f>I41*L41*Q41</f>
        <v>286457.59999999998</v>
      </c>
      <c r="AE41" s="313">
        <f>J41*L41*R41</f>
        <v>45760</v>
      </c>
      <c r="AF41" s="314">
        <f>K41*L41*S41</f>
        <v>3660.8</v>
      </c>
      <c r="AG41" s="427">
        <f t="shared" ref="AG41:AG44" si="40">SUM(AB41:AF41)</f>
        <v>683654.4</v>
      </c>
      <c r="AH41" s="312">
        <f>G41*L41*T41</f>
        <v>32032</v>
      </c>
      <c r="AI41" s="313">
        <f>H41*L41*U41</f>
        <v>14643.2</v>
      </c>
      <c r="AJ41" s="313">
        <f>I41*L41*V41</f>
        <v>41184</v>
      </c>
      <c r="AK41" s="313">
        <f>J41*L41*W41</f>
        <v>2745.6</v>
      </c>
      <c r="AL41" s="314">
        <f>K41*L41*X41</f>
        <v>3660.8</v>
      </c>
      <c r="AM41" s="529">
        <f t="shared" ref="AM41:AM44" si="41">SUM(AH41:AL41)</f>
        <v>94265.600000000006</v>
      </c>
      <c r="AN41" s="666">
        <f t="shared" ref="AN41:AN44" si="42">Z41+AA41+AG41+AM41</f>
        <v>781580.80000000005</v>
      </c>
      <c r="AO41" s="18"/>
      <c r="AP41" s="18"/>
      <c r="AQ41" s="18"/>
    </row>
    <row r="42" spans="1:44" x14ac:dyDescent="0.25">
      <c r="A42" s="324" t="s">
        <v>10</v>
      </c>
      <c r="B42" s="325">
        <v>23</v>
      </c>
      <c r="C42" s="326">
        <v>18</v>
      </c>
      <c r="D42" s="326">
        <v>18</v>
      </c>
      <c r="E42" s="326">
        <v>18</v>
      </c>
      <c r="F42" s="327">
        <v>18</v>
      </c>
      <c r="G42" s="132">
        <f t="shared" ref="G42" si="43">B42*8</f>
        <v>184</v>
      </c>
      <c r="H42" s="133">
        <f>C42*8</f>
        <v>144</v>
      </c>
      <c r="I42" s="133">
        <f t="shared" si="37"/>
        <v>144</v>
      </c>
      <c r="J42" s="133">
        <f t="shared" si="37"/>
        <v>144</v>
      </c>
      <c r="K42" s="164">
        <f t="shared" si="37"/>
        <v>144</v>
      </c>
      <c r="L42" s="738">
        <f>'2026 budžeta aprēķins'!P43</f>
        <v>5.72</v>
      </c>
      <c r="M42" s="481">
        <f>$E$15</f>
        <v>3</v>
      </c>
      <c r="N42" s="280">
        <f t="shared" si="38"/>
        <v>1</v>
      </c>
      <c r="O42" s="104">
        <f>$E$9</f>
        <v>310</v>
      </c>
      <c r="P42" s="105">
        <f>$E$10</f>
        <v>70</v>
      </c>
      <c r="Q42" s="105">
        <f>$E$11</f>
        <v>313</v>
      </c>
      <c r="R42" s="105">
        <f>$E$12</f>
        <v>50</v>
      </c>
      <c r="S42" s="106">
        <f>$E$13</f>
        <v>4</v>
      </c>
      <c r="T42" s="112">
        <f>$E$18</f>
        <v>35</v>
      </c>
      <c r="U42" s="113">
        <f>$E$19</f>
        <v>16</v>
      </c>
      <c r="V42" s="113">
        <f>$E$20</f>
        <v>45</v>
      </c>
      <c r="W42" s="113">
        <f>$E$21</f>
        <v>3</v>
      </c>
      <c r="X42" s="167">
        <f>$E$22</f>
        <v>4</v>
      </c>
      <c r="Y42" s="282">
        <f t="shared" si="39"/>
        <v>854</v>
      </c>
      <c r="Z42" s="409">
        <f>G42*L42*M42</f>
        <v>3157.44</v>
      </c>
      <c r="AA42" s="283">
        <f>G42*L42*N42</f>
        <v>1052.48</v>
      </c>
      <c r="AB42" s="286">
        <f>G42*L42*O42</f>
        <v>326268.79999999999</v>
      </c>
      <c r="AC42" s="285">
        <f>H42*L42*P42</f>
        <v>57657.599999999999</v>
      </c>
      <c r="AD42" s="285">
        <f>I42*L42*Q42</f>
        <v>257811.84</v>
      </c>
      <c r="AE42" s="285">
        <f>J42*L42*R42</f>
        <v>41184</v>
      </c>
      <c r="AF42" s="418">
        <f>K42*L42*S42</f>
        <v>3294.72</v>
      </c>
      <c r="AG42" s="423">
        <f t="shared" si="40"/>
        <v>686216.96</v>
      </c>
      <c r="AH42" s="284">
        <f>G42*L42*T42</f>
        <v>36836.800000000003</v>
      </c>
      <c r="AI42" s="285">
        <f>H42*L42*U42</f>
        <v>13178.88</v>
      </c>
      <c r="AJ42" s="285">
        <f>I42*L42*V42</f>
        <v>37065.599999999999</v>
      </c>
      <c r="AK42" s="285">
        <f>J42*L42*W42</f>
        <v>2471.04</v>
      </c>
      <c r="AL42" s="418">
        <f>K42*L42*X42</f>
        <v>3294.72</v>
      </c>
      <c r="AM42" s="531">
        <f t="shared" si="41"/>
        <v>92847.039999999994</v>
      </c>
      <c r="AN42" s="670">
        <f t="shared" si="42"/>
        <v>783273.92</v>
      </c>
      <c r="AO42" s="18"/>
      <c r="AP42" s="18"/>
      <c r="AQ42" s="18"/>
    </row>
    <row r="43" spans="1:44" x14ac:dyDescent="0.25">
      <c r="A43" s="328" t="s">
        <v>11</v>
      </c>
      <c r="B43" s="92">
        <v>21</v>
      </c>
      <c r="C43" s="93">
        <v>21</v>
      </c>
      <c r="D43" s="93">
        <v>21</v>
      </c>
      <c r="E43" s="93">
        <v>21</v>
      </c>
      <c r="F43" s="94">
        <v>21</v>
      </c>
      <c r="G43" s="9">
        <f>(B43*8)</f>
        <v>168</v>
      </c>
      <c r="H43" s="10">
        <f>(C43*8)</f>
        <v>168</v>
      </c>
      <c r="I43" s="10">
        <f>(D43*8)</f>
        <v>168</v>
      </c>
      <c r="J43" s="10">
        <f>(E43*8)</f>
        <v>168</v>
      </c>
      <c r="K43" s="15">
        <f>(F43*8)</f>
        <v>168</v>
      </c>
      <c r="L43" s="739">
        <f>'2026 budžeta aprēķins'!P44</f>
        <v>5.74</v>
      </c>
      <c r="M43" s="476">
        <f>$E$15</f>
        <v>3</v>
      </c>
      <c r="N43" s="257">
        <f t="shared" si="38"/>
        <v>1</v>
      </c>
      <c r="O43" s="102">
        <f>$E$9</f>
        <v>310</v>
      </c>
      <c r="P43" s="17">
        <f>$E$10</f>
        <v>70</v>
      </c>
      <c r="Q43" s="17">
        <f>$E$11</f>
        <v>313</v>
      </c>
      <c r="R43" s="17">
        <f>$E$12</f>
        <v>50</v>
      </c>
      <c r="S43" s="107">
        <f>$E$13</f>
        <v>4</v>
      </c>
      <c r="T43" s="114">
        <f>$E$18</f>
        <v>35</v>
      </c>
      <c r="U43" s="101">
        <f>$E$19</f>
        <v>16</v>
      </c>
      <c r="V43" s="101">
        <f>$E$20</f>
        <v>45</v>
      </c>
      <c r="W43" s="101">
        <f>$E$21</f>
        <v>3</v>
      </c>
      <c r="X43" s="168">
        <f>$E$22</f>
        <v>4</v>
      </c>
      <c r="Y43" s="249">
        <f t="shared" si="39"/>
        <v>854</v>
      </c>
      <c r="Z43" s="410">
        <f>G43*L43*M43</f>
        <v>2892.96</v>
      </c>
      <c r="AA43" s="258">
        <f>G43*L43*N43</f>
        <v>964.32</v>
      </c>
      <c r="AB43" s="261">
        <f>G43*L43*O43</f>
        <v>298939.2</v>
      </c>
      <c r="AC43" s="260">
        <f>H43*L43*P43</f>
        <v>67502.399999999994</v>
      </c>
      <c r="AD43" s="260">
        <f>I43*L43*Q43</f>
        <v>301832.15999999997</v>
      </c>
      <c r="AE43" s="260">
        <f>J43*L43*R43</f>
        <v>48216</v>
      </c>
      <c r="AF43" s="419">
        <f>K43*L43*S43</f>
        <v>3857.28</v>
      </c>
      <c r="AG43" s="424">
        <f t="shared" si="40"/>
        <v>720347.04</v>
      </c>
      <c r="AH43" s="259">
        <f>G43*L43*T43</f>
        <v>33751.199999999997</v>
      </c>
      <c r="AI43" s="260">
        <f>H43*L43*U43</f>
        <v>15429.12</v>
      </c>
      <c r="AJ43" s="260">
        <f>I43*L43*V43</f>
        <v>43394.400000000001</v>
      </c>
      <c r="AK43" s="260">
        <f>J43*L43*W43</f>
        <v>2892.96</v>
      </c>
      <c r="AL43" s="419">
        <f>K43*L43*X43</f>
        <v>3857.28</v>
      </c>
      <c r="AM43" s="532">
        <f t="shared" si="41"/>
        <v>99324.96</v>
      </c>
      <c r="AN43" s="668">
        <f t="shared" si="42"/>
        <v>823529.28</v>
      </c>
      <c r="AO43" s="18"/>
      <c r="AP43" s="18"/>
      <c r="AQ43" s="18"/>
    </row>
    <row r="44" spans="1:44" ht="14.4" thickBot="1" x14ac:dyDescent="0.3">
      <c r="A44" s="329" t="s">
        <v>12</v>
      </c>
      <c r="B44" s="330">
        <v>17</v>
      </c>
      <c r="C44" s="357">
        <v>15</v>
      </c>
      <c r="D44" s="357">
        <v>15</v>
      </c>
      <c r="E44" s="357">
        <v>15</v>
      </c>
      <c r="F44" s="358">
        <v>15</v>
      </c>
      <c r="G44" s="135">
        <f>(B44*8)</f>
        <v>136</v>
      </c>
      <c r="H44" s="136">
        <f t="shared" si="37"/>
        <v>120</v>
      </c>
      <c r="I44" s="136">
        <f t="shared" si="37"/>
        <v>120</v>
      </c>
      <c r="J44" s="136">
        <f t="shared" si="37"/>
        <v>120</v>
      </c>
      <c r="K44" s="165">
        <f t="shared" si="37"/>
        <v>120</v>
      </c>
      <c r="L44" s="740">
        <f>'2026 budžeta aprēķins'!P45</f>
        <v>5.72</v>
      </c>
      <c r="M44" s="477">
        <f>$E$15</f>
        <v>3</v>
      </c>
      <c r="N44" s="267">
        <f t="shared" si="38"/>
        <v>1</v>
      </c>
      <c r="O44" s="103">
        <f>$E$9</f>
        <v>310</v>
      </c>
      <c r="P44" s="108">
        <f>$E$10</f>
        <v>70</v>
      </c>
      <c r="Q44" s="108">
        <f>$E$11</f>
        <v>313</v>
      </c>
      <c r="R44" s="108">
        <f>$E$12</f>
        <v>50</v>
      </c>
      <c r="S44" s="109">
        <f>$E$13</f>
        <v>4</v>
      </c>
      <c r="T44" s="115">
        <f>$E$18</f>
        <v>35</v>
      </c>
      <c r="U44" s="116">
        <f>$E$19</f>
        <v>16</v>
      </c>
      <c r="V44" s="116">
        <f>$E$20</f>
        <v>45</v>
      </c>
      <c r="W44" s="116">
        <f>$E$21</f>
        <v>3</v>
      </c>
      <c r="X44" s="169">
        <f>$E$22</f>
        <v>4</v>
      </c>
      <c r="Y44" s="269">
        <f t="shared" si="39"/>
        <v>854</v>
      </c>
      <c r="Z44" s="411">
        <f>G44*L44*M44</f>
        <v>2333.7600000000002</v>
      </c>
      <c r="AA44" s="270">
        <f>G44*L44*N44</f>
        <v>777.92</v>
      </c>
      <c r="AB44" s="273">
        <f>G44*L44*O44</f>
        <v>241155.20000000001</v>
      </c>
      <c r="AC44" s="272">
        <f>H44*L44*P44</f>
        <v>48048</v>
      </c>
      <c r="AD44" s="272">
        <f>I44*L44*Q44</f>
        <v>214843.2</v>
      </c>
      <c r="AE44" s="272">
        <f>J44*L44*R44</f>
        <v>34320</v>
      </c>
      <c r="AF44" s="421">
        <f>K44*L44*S44</f>
        <v>2745.6</v>
      </c>
      <c r="AG44" s="426">
        <f t="shared" si="40"/>
        <v>541112</v>
      </c>
      <c r="AH44" s="271">
        <f>G44*L44*T44</f>
        <v>27227.200000000001</v>
      </c>
      <c r="AI44" s="272">
        <f>H44*L44*U44</f>
        <v>10982.4</v>
      </c>
      <c r="AJ44" s="272">
        <f>I44*L44*V44</f>
        <v>30888</v>
      </c>
      <c r="AK44" s="272">
        <f>J44*L44*W44</f>
        <v>2059.1999999999998</v>
      </c>
      <c r="AL44" s="421">
        <f>K44*L44*X44</f>
        <v>2745.6</v>
      </c>
      <c r="AM44" s="533">
        <f t="shared" si="41"/>
        <v>73902.399999999994</v>
      </c>
      <c r="AN44" s="671">
        <f t="shared" si="42"/>
        <v>618126.07999999996</v>
      </c>
      <c r="AO44" s="18"/>
      <c r="AP44" s="18"/>
      <c r="AQ44" s="18"/>
    </row>
    <row r="45" spans="1:44" ht="14.4" thickBot="1" x14ac:dyDescent="0.3">
      <c r="B45" s="304">
        <f>SUM(B41:B44)</f>
        <v>81</v>
      </c>
      <c r="C45" s="305">
        <f t="shared" ref="C45:K45" si="44">SUM(C41:C44)</f>
        <v>74</v>
      </c>
      <c r="D45" s="305">
        <f t="shared" si="44"/>
        <v>74</v>
      </c>
      <c r="E45" s="305">
        <f t="shared" si="44"/>
        <v>74</v>
      </c>
      <c r="F45" s="306">
        <f t="shared" si="44"/>
        <v>74</v>
      </c>
      <c r="G45" s="85">
        <f t="shared" si="44"/>
        <v>648</v>
      </c>
      <c r="H45" s="86">
        <f t="shared" si="44"/>
        <v>592</v>
      </c>
      <c r="I45" s="86">
        <f t="shared" si="44"/>
        <v>592</v>
      </c>
      <c r="J45" s="86">
        <f t="shared" si="44"/>
        <v>592</v>
      </c>
      <c r="K45" s="95">
        <f t="shared" si="44"/>
        <v>592</v>
      </c>
      <c r="L45" s="36"/>
      <c r="M45" s="16"/>
      <c r="N45" s="16"/>
      <c r="O45" s="16"/>
      <c r="P45" s="16"/>
      <c r="Q45" s="16"/>
      <c r="R45" s="16"/>
      <c r="S45" s="29"/>
      <c r="T45" s="29"/>
      <c r="U45" s="29"/>
      <c r="V45" s="29"/>
      <c r="W45" s="29"/>
      <c r="X45" s="29"/>
      <c r="Y45" s="29"/>
      <c r="Z45" s="170">
        <f>SUM(Z41:Z44)</f>
        <v>11129.76</v>
      </c>
      <c r="AA45" s="122">
        <f>SUM(AA41:AA44)</f>
        <v>3709.92</v>
      </c>
      <c r="AB45" s="121">
        <f t="shared" ref="AB45:AM45" si="45">SUM(AB41:AB44)</f>
        <v>1150075.2</v>
      </c>
      <c r="AC45" s="119">
        <f t="shared" si="45"/>
        <v>237272</v>
      </c>
      <c r="AD45" s="119">
        <f t="shared" si="45"/>
        <v>1060944.8</v>
      </c>
      <c r="AE45" s="119">
        <f t="shared" si="45"/>
        <v>169480</v>
      </c>
      <c r="AF45" s="530">
        <f t="shared" si="45"/>
        <v>13558.4</v>
      </c>
      <c r="AG45" s="175">
        <f t="shared" si="45"/>
        <v>2631330.4</v>
      </c>
      <c r="AH45" s="172">
        <f t="shared" si="45"/>
        <v>129847.2</v>
      </c>
      <c r="AI45" s="173">
        <f t="shared" si="45"/>
        <v>54233.599999999999</v>
      </c>
      <c r="AJ45" s="173">
        <f t="shared" si="45"/>
        <v>152532</v>
      </c>
      <c r="AK45" s="173">
        <f t="shared" si="45"/>
        <v>10168.799999999999</v>
      </c>
      <c r="AL45" s="174">
        <f t="shared" si="45"/>
        <v>13558.4</v>
      </c>
      <c r="AM45" s="520">
        <f t="shared" si="45"/>
        <v>360340</v>
      </c>
      <c r="AN45" s="122">
        <f>SUM(AN41:AN44)</f>
        <v>3006510.08</v>
      </c>
      <c r="AO45" s="18"/>
      <c r="AP45" s="18"/>
      <c r="AQ45" s="18"/>
    </row>
    <row r="46" spans="1:44" ht="14.4" thickBot="1" x14ac:dyDescent="0.3">
      <c r="B46" s="96"/>
      <c r="C46" s="96"/>
      <c r="D46" s="96"/>
      <c r="E46" s="96"/>
      <c r="F46" s="96"/>
      <c r="G46" s="22"/>
      <c r="L46" s="36"/>
      <c r="M46" s="16"/>
      <c r="N46" s="16"/>
      <c r="O46" s="16"/>
      <c r="P46" s="16"/>
      <c r="Q46" s="16"/>
      <c r="R46" s="16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3"/>
      <c r="AO46" s="18"/>
      <c r="AP46" s="18"/>
      <c r="AQ46" s="18"/>
    </row>
    <row r="47" spans="1:44" ht="14.4" thickBot="1" x14ac:dyDescent="0.3">
      <c r="A47" s="351" t="s">
        <v>3</v>
      </c>
      <c r="B47" s="97">
        <f t="shared" ref="B47:K47" si="46">B39+B45</f>
        <v>251</v>
      </c>
      <c r="C47" s="86">
        <f t="shared" si="46"/>
        <v>168</v>
      </c>
      <c r="D47" s="86">
        <f t="shared" si="46"/>
        <v>173</v>
      </c>
      <c r="E47" s="86">
        <f t="shared" si="46"/>
        <v>184</v>
      </c>
      <c r="F47" s="87">
        <f t="shared" si="46"/>
        <v>189</v>
      </c>
      <c r="G47" s="98">
        <f t="shared" si="46"/>
        <v>2004</v>
      </c>
      <c r="H47" s="99">
        <f t="shared" si="46"/>
        <v>1341</v>
      </c>
      <c r="I47" s="99">
        <f t="shared" si="46"/>
        <v>1381</v>
      </c>
      <c r="J47" s="99">
        <f t="shared" si="46"/>
        <v>1469</v>
      </c>
      <c r="K47" s="100">
        <f t="shared" si="46"/>
        <v>1508</v>
      </c>
      <c r="L47" s="36"/>
      <c r="M47" s="16"/>
      <c r="N47" s="16"/>
      <c r="O47" s="16"/>
      <c r="P47" s="16"/>
      <c r="Q47" s="16"/>
      <c r="R47" s="16"/>
      <c r="S47" s="29"/>
      <c r="T47" s="29"/>
      <c r="U47" s="29"/>
      <c r="V47" s="29"/>
      <c r="W47" s="29"/>
      <c r="X47" s="29"/>
      <c r="Y47" s="29"/>
      <c r="Z47" s="123">
        <f>Z39+Z45</f>
        <v>34568.58</v>
      </c>
      <c r="AA47" s="123">
        <f>AA39+AA45</f>
        <v>11522.86</v>
      </c>
      <c r="AB47" s="119">
        <f t="shared" ref="AB47:AM47" si="47">AB39+AB45</f>
        <v>3572086.6</v>
      </c>
      <c r="AC47" s="119">
        <f t="shared" si="47"/>
        <v>540009.4</v>
      </c>
      <c r="AD47" s="119">
        <f t="shared" si="47"/>
        <v>2490109.06</v>
      </c>
      <c r="AE47" s="119">
        <f t="shared" si="47"/>
        <v>422949</v>
      </c>
      <c r="AF47" s="120">
        <f t="shared" si="47"/>
        <v>34728.239999999998</v>
      </c>
      <c r="AG47" s="122">
        <f t="shared" si="47"/>
        <v>7059882.2999999998</v>
      </c>
      <c r="AH47" s="121">
        <f t="shared" si="47"/>
        <v>403300.1</v>
      </c>
      <c r="AI47" s="119">
        <f t="shared" si="47"/>
        <v>123430.72</v>
      </c>
      <c r="AJ47" s="119">
        <f t="shared" si="47"/>
        <v>358002.9</v>
      </c>
      <c r="AK47" s="119">
        <f t="shared" si="47"/>
        <v>25376.94</v>
      </c>
      <c r="AL47" s="119">
        <f t="shared" si="47"/>
        <v>34728.239999999998</v>
      </c>
      <c r="AM47" s="122">
        <f t="shared" si="47"/>
        <v>944838.9</v>
      </c>
      <c r="AN47" s="672">
        <f>AN39+AN45</f>
        <v>8050812.6399999997</v>
      </c>
      <c r="AO47" s="18"/>
      <c r="AP47" s="18"/>
      <c r="AQ47" s="18"/>
    </row>
    <row r="48" spans="1:44" x14ac:dyDescent="0.25">
      <c r="AR48" s="36"/>
    </row>
    <row r="49" spans="12:45" x14ac:dyDescent="0.25">
      <c r="AR49" s="36"/>
    </row>
    <row r="50" spans="12:45" ht="14.4" thickBot="1" x14ac:dyDescent="0.3">
      <c r="Z50" s="29"/>
      <c r="AA50" s="29"/>
      <c r="AB50" s="29"/>
      <c r="AD50" s="29"/>
      <c r="AE50" s="29"/>
      <c r="AF50" s="29"/>
      <c r="AG50" s="29"/>
      <c r="AQ50" s="333"/>
    </row>
    <row r="51" spans="12:45" ht="85.5" customHeight="1" x14ac:dyDescent="0.3">
      <c r="L51" s="874"/>
      <c r="M51" s="874"/>
      <c r="N51" s="874"/>
      <c r="O51" s="874"/>
      <c r="P51" s="874"/>
      <c r="Q51" s="874"/>
      <c r="R51" s="874"/>
      <c r="S51" s="874"/>
      <c r="Z51" s="640"/>
      <c r="AA51" s="640"/>
      <c r="AB51" s="640"/>
      <c r="AC51" s="640"/>
      <c r="AD51" s="640"/>
      <c r="AH51" s="26"/>
      <c r="AI51" s="787" t="s">
        <v>170</v>
      </c>
      <c r="AJ51" s="789" t="s">
        <v>171</v>
      </c>
      <c r="AK51" s="791" t="s">
        <v>172</v>
      </c>
      <c r="AL51" s="190" t="s">
        <v>179</v>
      </c>
      <c r="AM51" s="789" t="s">
        <v>153</v>
      </c>
      <c r="AN51" s="812" t="s">
        <v>173</v>
      </c>
      <c r="AO51" s="53"/>
      <c r="AP51" s="18"/>
      <c r="AQ51" s="18"/>
      <c r="AS51" s="508"/>
    </row>
    <row r="52" spans="12:45" ht="15" customHeight="1" x14ac:dyDescent="0.3">
      <c r="L52" s="597"/>
      <c r="M52" s="597"/>
      <c r="N52" s="597"/>
      <c r="O52" s="597"/>
      <c r="P52" s="597"/>
      <c r="Q52" s="597"/>
      <c r="R52" s="597"/>
      <c r="S52" s="597"/>
      <c r="Z52" s="635"/>
      <c r="AA52" s="635"/>
      <c r="AB52" s="635"/>
      <c r="AC52" s="635"/>
      <c r="AD52" s="635"/>
      <c r="AH52" s="26"/>
      <c r="AI52" s="788"/>
      <c r="AJ52" s="790"/>
      <c r="AK52" s="792"/>
      <c r="AL52" s="608">
        <v>0.89</v>
      </c>
      <c r="AM52" s="790"/>
      <c r="AN52" s="813"/>
      <c r="AO52" s="53"/>
      <c r="AP52" s="18"/>
      <c r="AQ52" s="18"/>
      <c r="AS52" s="508"/>
    </row>
    <row r="53" spans="12:45" ht="16.2" thickBot="1" x14ac:dyDescent="0.35">
      <c r="Z53" s="641"/>
      <c r="AA53" s="641"/>
      <c r="AB53" s="641"/>
      <c r="AC53" s="641"/>
      <c r="AD53" s="641"/>
      <c r="AH53" s="26"/>
      <c r="AI53" s="676">
        <v>1</v>
      </c>
      <c r="AJ53" s="20">
        <v>2</v>
      </c>
      <c r="AK53" s="20" t="s">
        <v>140</v>
      </c>
      <c r="AL53" s="72">
        <v>4</v>
      </c>
      <c r="AM53" s="20" t="s">
        <v>150</v>
      </c>
      <c r="AN53" s="677" t="s">
        <v>151</v>
      </c>
      <c r="AO53" s="186"/>
      <c r="AP53" s="18"/>
      <c r="AQ53" s="18"/>
      <c r="AS53" s="508"/>
    </row>
    <row r="54" spans="12:45" ht="16.2" thickBot="1" x14ac:dyDescent="0.35">
      <c r="Z54" s="638"/>
      <c r="AA54" s="638"/>
      <c r="AB54" s="638"/>
      <c r="AC54" s="638"/>
      <c r="AD54" s="638"/>
      <c r="AE54" s="802" t="s">
        <v>143</v>
      </c>
      <c r="AF54" s="803"/>
      <c r="AG54" s="803"/>
      <c r="AH54" s="804"/>
      <c r="AI54" s="754">
        <v>5081022</v>
      </c>
      <c r="AJ54" s="718">
        <f>AN47</f>
        <v>8050813</v>
      </c>
      <c r="AK54" s="687">
        <f>AI54-AJ54</f>
        <v>-2969791</v>
      </c>
      <c r="AL54" s="688">
        <f>(100%-AL52)*AJ54</f>
        <v>885589</v>
      </c>
      <c r="AM54" s="689">
        <f>AJ54-AL54</f>
        <v>7165224</v>
      </c>
      <c r="AN54" s="690">
        <f>AI54-AM54</f>
        <v>-2084202</v>
      </c>
      <c r="AO54" s="186"/>
      <c r="AP54" s="18"/>
      <c r="AQ54" s="18"/>
      <c r="AS54" s="508"/>
    </row>
    <row r="55" spans="12:45" ht="31.5" customHeight="1" x14ac:dyDescent="0.3">
      <c r="Z55" s="638"/>
      <c r="AA55" s="638"/>
      <c r="AB55" s="638"/>
      <c r="AC55" s="638"/>
      <c r="AD55" s="638"/>
      <c r="AE55" s="793" t="s">
        <v>138</v>
      </c>
      <c r="AF55" s="794"/>
      <c r="AG55" s="794"/>
      <c r="AH55" s="795"/>
      <c r="AI55" s="755"/>
      <c r="AJ55" s="757">
        <f>AN96</f>
        <v>8002515</v>
      </c>
      <c r="AK55" s="678"/>
      <c r="AL55" s="128"/>
      <c r="AM55" s="678"/>
      <c r="AN55" s="756"/>
      <c r="AO55" s="186"/>
      <c r="AP55" s="18"/>
      <c r="AQ55" s="18"/>
      <c r="AS55" s="508"/>
    </row>
    <row r="56" spans="12:45" ht="15.6" x14ac:dyDescent="0.3">
      <c r="Z56" s="638"/>
      <c r="AA56" s="638"/>
      <c r="AB56" s="638"/>
      <c r="AC56" s="638"/>
      <c r="AD56" s="638"/>
      <c r="AE56" s="796" t="s">
        <v>152</v>
      </c>
      <c r="AF56" s="797"/>
      <c r="AG56" s="797"/>
      <c r="AH56" s="798"/>
      <c r="AI56" s="679"/>
      <c r="AJ56" s="124"/>
      <c r="AK56" s="609">
        <f>-(AJ55-AI54)</f>
        <v>-2921493</v>
      </c>
      <c r="AL56" s="124"/>
      <c r="AM56" s="607"/>
      <c r="AN56" s="712">
        <f>AL54+AK56+AK57</f>
        <v>-2084202</v>
      </c>
      <c r="AO56" s="186"/>
      <c r="AP56" s="18"/>
      <c r="AQ56" s="18"/>
      <c r="AS56" s="508"/>
    </row>
    <row r="57" spans="12:45" ht="28.8" customHeight="1" thickBot="1" x14ac:dyDescent="0.35">
      <c r="Z57" s="638"/>
      <c r="AA57" s="638"/>
      <c r="AB57" s="638"/>
      <c r="AC57" s="638"/>
      <c r="AD57" s="638"/>
      <c r="AE57" s="799" t="s">
        <v>175</v>
      </c>
      <c r="AF57" s="800"/>
      <c r="AG57" s="800"/>
      <c r="AH57" s="801"/>
      <c r="AI57" s="680"/>
      <c r="AJ57" s="129"/>
      <c r="AK57" s="681">
        <f>-(AJ54-AJ55)</f>
        <v>-48298</v>
      </c>
      <c r="AL57" s="129"/>
      <c r="AM57" s="682"/>
      <c r="AN57" s="630">
        <v>0</v>
      </c>
      <c r="AO57" s="186"/>
      <c r="AP57" s="18"/>
      <c r="AQ57" s="18"/>
      <c r="AS57" s="508"/>
    </row>
    <row r="58" spans="12:45" ht="15.6" x14ac:dyDescent="0.3">
      <c r="Z58" s="63"/>
      <c r="AA58" s="63"/>
      <c r="AB58" s="63"/>
      <c r="AC58" s="63"/>
      <c r="AD58" s="63"/>
      <c r="AH58" s="18"/>
      <c r="AI58" s="18"/>
      <c r="AJ58" s="18"/>
      <c r="AK58" s="18"/>
      <c r="AL58" s="18"/>
      <c r="AN58" s="18"/>
      <c r="AO58" s="34"/>
      <c r="AP58" s="18"/>
      <c r="AQ58" s="18"/>
      <c r="AS58" s="508"/>
    </row>
    <row r="59" spans="12:45" ht="69" x14ac:dyDescent="0.3">
      <c r="Z59" s="632"/>
      <c r="AA59" s="632"/>
      <c r="AB59" s="632"/>
      <c r="AC59" s="632"/>
      <c r="AD59" s="632"/>
      <c r="AE59" s="18"/>
      <c r="AF59" s="18"/>
      <c r="AH59" s="44" t="s">
        <v>55</v>
      </c>
      <c r="AI59" s="44" t="s">
        <v>28</v>
      </c>
      <c r="AJ59" s="637" t="s">
        <v>27</v>
      </c>
      <c r="AK59" s="637" t="s">
        <v>29</v>
      </c>
      <c r="AL59" s="18"/>
      <c r="AN59" s="18"/>
      <c r="AO59" s="36"/>
      <c r="AP59" s="18"/>
      <c r="AQ59" s="18"/>
      <c r="AS59" s="508"/>
    </row>
    <row r="60" spans="12:45" ht="15.6" x14ac:dyDescent="0.3">
      <c r="AE60" s="54"/>
      <c r="AF60" s="503"/>
      <c r="AH60" s="39">
        <v>1000</v>
      </c>
      <c r="AI60" s="752">
        <v>18379</v>
      </c>
      <c r="AJ60" s="48">
        <f>Z47*AL52</f>
        <v>30766</v>
      </c>
      <c r="AK60" s="48">
        <f>AI60-AJ60</f>
        <v>-12387</v>
      </c>
      <c r="AL60" s="34"/>
      <c r="AN60" s="34"/>
      <c r="AO60" s="34"/>
      <c r="AP60" s="18"/>
      <c r="AQ60" s="18"/>
      <c r="AS60" s="509"/>
    </row>
    <row r="61" spans="12:45" ht="15.6" x14ac:dyDescent="0.3">
      <c r="Z61" s="29"/>
      <c r="AA61" s="29"/>
      <c r="AB61" s="29"/>
      <c r="AC61" s="29"/>
      <c r="AD61" s="29"/>
      <c r="AH61" s="39">
        <v>3000</v>
      </c>
      <c r="AI61" s="753">
        <v>602870</v>
      </c>
      <c r="AJ61" s="51">
        <f>AM47*AL52</f>
        <v>840907</v>
      </c>
      <c r="AK61" s="51">
        <f>AI61-AJ61</f>
        <v>-238037</v>
      </c>
      <c r="AL61" s="34"/>
      <c r="AN61" s="34"/>
      <c r="AO61" s="34"/>
      <c r="AP61" s="18"/>
      <c r="AQ61" s="18"/>
      <c r="AS61" s="509"/>
    </row>
    <row r="62" spans="12:45" ht="15.6" x14ac:dyDescent="0.3">
      <c r="Z62" s="29"/>
      <c r="AA62" s="29"/>
      <c r="AB62" s="29"/>
      <c r="AC62" s="29"/>
      <c r="AD62" s="29"/>
      <c r="AH62" s="44">
        <v>7460</v>
      </c>
      <c r="AI62" s="753">
        <v>4459773</v>
      </c>
      <c r="AJ62" s="51">
        <f>AG47*AL52</f>
        <v>6283295</v>
      </c>
      <c r="AK62" s="51">
        <f>AI62-AJ62</f>
        <v>-1823522</v>
      </c>
      <c r="AL62" s="34"/>
      <c r="AN62" s="34"/>
      <c r="AO62" s="34"/>
      <c r="AP62" s="18"/>
      <c r="AQ62" s="18"/>
      <c r="AS62" s="509"/>
    </row>
    <row r="63" spans="12:45" ht="15.6" x14ac:dyDescent="0.3">
      <c r="Z63" s="29"/>
      <c r="AA63" s="29"/>
      <c r="AB63" s="29"/>
      <c r="AC63" s="29"/>
      <c r="AD63" s="29"/>
      <c r="AH63" s="44">
        <v>7471</v>
      </c>
      <c r="AI63" s="753">
        <v>0</v>
      </c>
      <c r="AJ63" s="51">
        <f>AA47*AL52+1</f>
        <v>10256</v>
      </c>
      <c r="AK63" s="51">
        <f>AI63-AJ63</f>
        <v>-10256</v>
      </c>
      <c r="AL63" s="34"/>
      <c r="AN63" s="34"/>
      <c r="AO63" s="34"/>
      <c r="AP63" s="18"/>
      <c r="AQ63" s="18"/>
      <c r="AS63" s="509"/>
    </row>
    <row r="64" spans="12:45" ht="15.6" x14ac:dyDescent="0.3">
      <c r="Z64" s="29"/>
      <c r="AA64" s="29"/>
      <c r="AB64" s="29"/>
      <c r="AC64" s="29"/>
      <c r="AD64" s="29"/>
      <c r="AH64" s="28"/>
      <c r="AI64" s="45">
        <f>SUM(AI60:AI63)</f>
        <v>5081022</v>
      </c>
      <c r="AJ64" s="335">
        <f>SUM(AJ60:AJ63)</f>
        <v>7165224</v>
      </c>
      <c r="AK64" s="335">
        <f>SUM(AK60:AK63)</f>
        <v>-2084202</v>
      </c>
      <c r="AL64" s="523"/>
      <c r="AN64" s="523"/>
      <c r="AO64" s="523"/>
      <c r="AP64" s="18"/>
      <c r="AQ64" s="18"/>
      <c r="AS64" s="509"/>
    </row>
    <row r="65" spans="1:45" ht="15.6" x14ac:dyDescent="0.3">
      <c r="Z65" s="29"/>
      <c r="AA65" s="29"/>
      <c r="AB65" s="29"/>
      <c r="AC65" s="29"/>
      <c r="AD65" s="29"/>
      <c r="AE65" s="29"/>
      <c r="AI65" s="18"/>
      <c r="AJ65" s="18"/>
      <c r="AK65" s="18"/>
      <c r="AL65" s="18"/>
      <c r="AM65" s="18"/>
      <c r="AN65" s="18"/>
      <c r="AO65" s="18"/>
      <c r="AP65" s="18"/>
      <c r="AQ65" s="18"/>
      <c r="AS65" s="508"/>
    </row>
    <row r="66" spans="1:45" ht="15.6" x14ac:dyDescent="0.3">
      <c r="Z66" s="29"/>
      <c r="AA66" s="29"/>
      <c r="AB66" s="29"/>
      <c r="AC66" s="29"/>
      <c r="AD66" s="29"/>
      <c r="AE66" s="29"/>
      <c r="AI66" s="18"/>
      <c r="AJ66" s="18"/>
      <c r="AK66" s="18"/>
      <c r="AL66" s="18"/>
      <c r="AM66" s="18"/>
      <c r="AN66" s="18"/>
      <c r="AO66" s="18"/>
      <c r="AP66" s="18"/>
      <c r="AQ66" s="18"/>
      <c r="AS66" s="508"/>
    </row>
    <row r="67" spans="1:45" ht="15.6" x14ac:dyDescent="0.3">
      <c r="Z67" s="29"/>
      <c r="AA67" s="29"/>
      <c r="AB67" s="29"/>
      <c r="AC67" s="29"/>
      <c r="AD67" s="29"/>
      <c r="AE67" s="29"/>
      <c r="AI67" s="604" t="s">
        <v>55</v>
      </c>
      <c r="AJ67" s="604" t="s">
        <v>39</v>
      </c>
      <c r="AK67" s="604" t="s">
        <v>40</v>
      </c>
      <c r="AL67" s="604" t="s">
        <v>41</v>
      </c>
      <c r="AM67" s="604" t="s">
        <v>42</v>
      </c>
      <c r="AN67" s="604" t="s">
        <v>3</v>
      </c>
      <c r="AO67" s="18"/>
      <c r="AP67" s="18"/>
      <c r="AQ67" s="18"/>
      <c r="AS67" s="508"/>
    </row>
    <row r="68" spans="1:45" ht="15.6" x14ac:dyDescent="0.3">
      <c r="Z68" s="29"/>
      <c r="AA68" s="29"/>
      <c r="AB68" s="29"/>
      <c r="AC68" s="29"/>
      <c r="AD68" s="29"/>
      <c r="AE68" s="29"/>
      <c r="AI68" s="39">
        <v>1000</v>
      </c>
      <c r="AJ68" s="48">
        <f>SUM(Z31:Z33)*$AL$52</f>
        <v>7814</v>
      </c>
      <c r="AK68" s="48">
        <f>SUM(Z34:Z36)*AL52</f>
        <v>7538</v>
      </c>
      <c r="AL68" s="48">
        <f>(SUM(Z37:Z38)+Z41)*AL52</f>
        <v>7951</v>
      </c>
      <c r="AM68" s="48">
        <f>SUM(Z42:Z44)*AL52+1</f>
        <v>7463</v>
      </c>
      <c r="AN68" s="49">
        <f>SUM(AJ68:AM68)</f>
        <v>30766</v>
      </c>
      <c r="AO68" s="23"/>
      <c r="AP68" s="18"/>
      <c r="AQ68" s="18"/>
      <c r="AS68" s="508"/>
    </row>
    <row r="69" spans="1:45" ht="15.6" x14ac:dyDescent="0.3">
      <c r="AI69" s="39">
        <v>3000</v>
      </c>
      <c r="AJ69" s="51">
        <f>SUM(AM31:AM33)*$AL$52</f>
        <v>251014</v>
      </c>
      <c r="AK69" s="51">
        <f>SUM(AM34:AM36)*AL52</f>
        <v>204931</v>
      </c>
      <c r="AL69" s="51">
        <f>(SUM(AM37:AM38)+AM41)*AL52</f>
        <v>148155</v>
      </c>
      <c r="AM69" s="51">
        <f>SUM(AM42:AM44)*AL52+1</f>
        <v>236807</v>
      </c>
      <c r="AN69" s="52">
        <f t="shared" ref="AN69:AN71" si="48">SUM(AJ69:AM69)</f>
        <v>840907</v>
      </c>
      <c r="AO69" s="23"/>
      <c r="AP69" s="18"/>
      <c r="AQ69" s="18"/>
      <c r="AS69" s="508"/>
    </row>
    <row r="70" spans="1:45" ht="15.6" x14ac:dyDescent="0.3">
      <c r="AI70" s="44">
        <v>7460</v>
      </c>
      <c r="AJ70" s="51">
        <f>SUM(AG31:AG33)*AL52</f>
        <v>1841784</v>
      </c>
      <c r="AK70" s="51">
        <f>SUM(AG34:AG36)*AL52</f>
        <v>1530479</v>
      </c>
      <c r="AL70" s="51">
        <f>(SUM(AG37:AG38)+AG41)*AL52</f>
        <v>1177601</v>
      </c>
      <c r="AM70" s="51">
        <f>SUM(AG42:AG44)*AL52-1</f>
        <v>1733431</v>
      </c>
      <c r="AN70" s="52">
        <f t="shared" si="48"/>
        <v>6283295</v>
      </c>
      <c r="AO70" s="23"/>
      <c r="AP70" s="18"/>
      <c r="AQ70" s="18"/>
      <c r="AS70" s="508"/>
    </row>
    <row r="71" spans="1:45" ht="15.6" x14ac:dyDescent="0.3">
      <c r="AI71" s="44">
        <v>7471</v>
      </c>
      <c r="AJ71" s="51">
        <f>SUM(AA31:AA33)*AL52</f>
        <v>2605</v>
      </c>
      <c r="AK71" s="51">
        <f>SUM(AA34:AA36)*AL52</f>
        <v>2513</v>
      </c>
      <c r="AL71" s="51">
        <f>(SUM(AA37:AA38)+AA41)*AL52</f>
        <v>2650</v>
      </c>
      <c r="AM71" s="51">
        <f>SUM(AA42:AA44)*AL52+1</f>
        <v>2488</v>
      </c>
      <c r="AN71" s="52">
        <f t="shared" si="48"/>
        <v>10256</v>
      </c>
      <c r="AO71" s="23"/>
      <c r="AP71" s="18"/>
      <c r="AQ71" s="18"/>
      <c r="AS71" s="508"/>
    </row>
    <row r="72" spans="1:45" ht="15.6" x14ac:dyDescent="0.3">
      <c r="AI72" s="28"/>
      <c r="AJ72" s="335">
        <f>SUM(AJ68:AJ71)</f>
        <v>2103217</v>
      </c>
      <c r="AK72" s="335">
        <f>SUM(AK68:AK71)</f>
        <v>1745461</v>
      </c>
      <c r="AL72" s="335">
        <f>SUM(AL68:AL71)</f>
        <v>1336357</v>
      </c>
      <c r="AM72" s="335">
        <f>SUM(AM68:AM71)</f>
        <v>1980189</v>
      </c>
      <c r="AN72" s="45">
        <f>SUM(AN68:AN71)</f>
        <v>7165224</v>
      </c>
      <c r="AO72" s="18"/>
      <c r="AP72" s="18"/>
      <c r="AQ72" s="18"/>
      <c r="AS72" s="508"/>
    </row>
    <row r="73" spans="1:45" ht="15.6" x14ac:dyDescent="0.3">
      <c r="AL73" s="508"/>
      <c r="AM73" s="510"/>
      <c r="AN73" s="510"/>
      <c r="AO73" s="510"/>
      <c r="AP73" s="510"/>
      <c r="AQ73" s="511"/>
      <c r="AR73" s="508"/>
      <c r="AS73" s="508"/>
    </row>
    <row r="74" spans="1:45" x14ac:dyDescent="0.25">
      <c r="AL74" s="18"/>
      <c r="AM74" s="336"/>
      <c r="AN74" s="336"/>
      <c r="AO74" s="336"/>
      <c r="AP74" s="336"/>
      <c r="AQ74" s="204"/>
    </row>
    <row r="75" spans="1:45" ht="16.8" x14ac:dyDescent="0.3">
      <c r="A75" s="691" t="s">
        <v>169</v>
      </c>
      <c r="B75" s="353"/>
      <c r="C75" s="353"/>
      <c r="D75" s="353"/>
      <c r="E75" s="353"/>
      <c r="F75" s="353"/>
      <c r="G75" s="353"/>
      <c r="H75" s="353"/>
      <c r="I75" s="353"/>
      <c r="J75" s="353"/>
      <c r="K75" s="353"/>
      <c r="L75" s="353"/>
      <c r="M75" s="353"/>
      <c r="N75" s="353"/>
      <c r="O75" s="353"/>
      <c r="P75" s="353"/>
      <c r="Q75" s="353"/>
      <c r="R75" s="353"/>
      <c r="S75" s="353"/>
      <c r="T75" s="353"/>
      <c r="U75" s="353"/>
      <c r="V75" s="353"/>
      <c r="W75" s="353"/>
      <c r="X75" s="353"/>
      <c r="Y75" s="353"/>
      <c r="Z75" s="353"/>
      <c r="AA75" s="353"/>
      <c r="AB75" s="353"/>
      <c r="AC75" s="353"/>
      <c r="AD75" s="353"/>
      <c r="AE75" s="353"/>
      <c r="AF75" s="353"/>
      <c r="AG75" s="353"/>
      <c r="AH75" s="353"/>
      <c r="AI75" s="353"/>
      <c r="AJ75" s="353"/>
      <c r="AK75" s="353"/>
      <c r="AL75" s="353"/>
      <c r="AM75" s="353"/>
      <c r="AN75" s="353"/>
      <c r="AO75" s="353"/>
      <c r="AP75" s="353"/>
      <c r="AQ75" s="353"/>
      <c r="AR75" s="353"/>
    </row>
    <row r="76" spans="1:45" ht="14.4" thickBot="1" x14ac:dyDescent="0.3">
      <c r="AL76" s="18"/>
      <c r="AM76" s="336"/>
      <c r="AN76" s="336"/>
      <c r="AO76" s="336"/>
      <c r="AP76" s="336"/>
      <c r="AQ76" s="204"/>
    </row>
    <row r="77" spans="1:45" ht="34.5" customHeight="1" thickBot="1" x14ac:dyDescent="0.3">
      <c r="A77" s="805" t="s">
        <v>43</v>
      </c>
      <c r="B77" s="839" t="s">
        <v>148</v>
      </c>
      <c r="C77" s="839"/>
      <c r="D77" s="839"/>
      <c r="E77" s="839"/>
      <c r="F77" s="839"/>
      <c r="G77" s="840" t="s">
        <v>59</v>
      </c>
      <c r="H77" s="841"/>
      <c r="I77" s="841"/>
      <c r="J77" s="841"/>
      <c r="K77" s="842"/>
      <c r="L77" s="888" t="s">
        <v>132</v>
      </c>
      <c r="M77" s="822" t="s">
        <v>48</v>
      </c>
      <c r="N77" s="822" t="s">
        <v>113</v>
      </c>
      <c r="O77" s="843" t="s">
        <v>47</v>
      </c>
      <c r="P77" s="844"/>
      <c r="Q77" s="844"/>
      <c r="R77" s="844"/>
      <c r="S77" s="845"/>
      <c r="T77" s="827" t="s">
        <v>58</v>
      </c>
      <c r="U77" s="828"/>
      <c r="V77" s="828"/>
      <c r="W77" s="828"/>
      <c r="X77" s="846"/>
      <c r="Y77" s="847" t="s">
        <v>3</v>
      </c>
      <c r="Z77" s="822" t="s">
        <v>63</v>
      </c>
      <c r="AA77" s="837" t="s">
        <v>115</v>
      </c>
      <c r="AB77" s="876" t="s">
        <v>64</v>
      </c>
      <c r="AC77" s="877"/>
      <c r="AD77" s="877"/>
      <c r="AE77" s="877"/>
      <c r="AF77" s="877"/>
      <c r="AG77" s="881"/>
      <c r="AH77" s="909" t="s">
        <v>65</v>
      </c>
      <c r="AI77" s="909"/>
      <c r="AJ77" s="909"/>
      <c r="AK77" s="909"/>
      <c r="AL77" s="909"/>
      <c r="AM77" s="910"/>
      <c r="AN77" s="784" t="s">
        <v>3</v>
      </c>
      <c r="AQ77" s="838"/>
    </row>
    <row r="78" spans="1:45" ht="183.75" customHeight="1" x14ac:dyDescent="0.25">
      <c r="A78" s="806"/>
      <c r="B78" s="553" t="s">
        <v>44</v>
      </c>
      <c r="C78" s="214" t="s">
        <v>14</v>
      </c>
      <c r="D78" s="545" t="s">
        <v>45</v>
      </c>
      <c r="E78" s="214" t="s">
        <v>16</v>
      </c>
      <c r="F78" s="429" t="s">
        <v>17</v>
      </c>
      <c r="G78" s="561" t="s">
        <v>44</v>
      </c>
      <c r="H78" s="498" t="s">
        <v>14</v>
      </c>
      <c r="I78" s="547" t="s">
        <v>45</v>
      </c>
      <c r="J78" s="498" t="s">
        <v>16</v>
      </c>
      <c r="K78" s="30" t="s">
        <v>17</v>
      </c>
      <c r="L78" s="924"/>
      <c r="M78" s="836"/>
      <c r="N78" s="836"/>
      <c r="O78" s="561" t="s">
        <v>49</v>
      </c>
      <c r="P78" s="498" t="s">
        <v>14</v>
      </c>
      <c r="Q78" s="547" t="s">
        <v>45</v>
      </c>
      <c r="R78" s="498" t="s">
        <v>16</v>
      </c>
      <c r="S78" s="546" t="s">
        <v>17</v>
      </c>
      <c r="T78" s="544" t="s">
        <v>49</v>
      </c>
      <c r="U78" s="214" t="s">
        <v>14</v>
      </c>
      <c r="V78" s="545" t="s">
        <v>45</v>
      </c>
      <c r="W78" s="214" t="s">
        <v>16</v>
      </c>
      <c r="X78" s="546" t="s">
        <v>17</v>
      </c>
      <c r="Y78" s="848"/>
      <c r="Z78" s="836"/>
      <c r="AA78" s="908"/>
      <c r="AB78" s="536" t="s">
        <v>49</v>
      </c>
      <c r="AC78" s="499" t="s">
        <v>14</v>
      </c>
      <c r="AD78" s="548" t="s">
        <v>45</v>
      </c>
      <c r="AE78" s="499" t="s">
        <v>16</v>
      </c>
      <c r="AF78" s="539" t="s">
        <v>17</v>
      </c>
      <c r="AG78" s="430" t="s">
        <v>50</v>
      </c>
      <c r="AH78" s="592" t="s">
        <v>49</v>
      </c>
      <c r="AI78" s="484" t="s">
        <v>14</v>
      </c>
      <c r="AJ78" s="485" t="s">
        <v>45</v>
      </c>
      <c r="AK78" s="484" t="s">
        <v>16</v>
      </c>
      <c r="AL78" s="486" t="s">
        <v>17</v>
      </c>
      <c r="AM78" s="430" t="s">
        <v>50</v>
      </c>
      <c r="AN78" s="785"/>
      <c r="AQ78" s="838"/>
    </row>
    <row r="79" spans="1:45" ht="48" customHeight="1" thickBot="1" x14ac:dyDescent="0.3">
      <c r="A79" s="560" t="s">
        <v>31</v>
      </c>
      <c r="B79" s="413">
        <v>1</v>
      </c>
      <c r="C79" s="72">
        <v>2</v>
      </c>
      <c r="D79" s="73">
        <v>3</v>
      </c>
      <c r="E79" s="72">
        <v>4</v>
      </c>
      <c r="F79" s="74">
        <v>5</v>
      </c>
      <c r="G79" s="75">
        <v>6</v>
      </c>
      <c r="H79" s="20">
        <v>7</v>
      </c>
      <c r="I79" s="76">
        <v>8</v>
      </c>
      <c r="J79" s="20">
        <v>9</v>
      </c>
      <c r="K79" s="222">
        <v>10</v>
      </c>
      <c r="L79" s="562">
        <v>11</v>
      </c>
      <c r="M79" s="562">
        <v>12</v>
      </c>
      <c r="N79" s="562">
        <v>13</v>
      </c>
      <c r="O79" s="75">
        <v>14</v>
      </c>
      <c r="P79" s="76">
        <v>15</v>
      </c>
      <c r="Q79" s="76">
        <v>16</v>
      </c>
      <c r="R79" s="76">
        <v>17</v>
      </c>
      <c r="S79" s="563">
        <v>18</v>
      </c>
      <c r="T79" s="75">
        <v>19</v>
      </c>
      <c r="U79" s="76">
        <v>20</v>
      </c>
      <c r="V79" s="76">
        <v>21</v>
      </c>
      <c r="W79" s="76">
        <v>22</v>
      </c>
      <c r="X79" s="563">
        <v>23</v>
      </c>
      <c r="Y79" s="594" t="s">
        <v>154</v>
      </c>
      <c r="Z79" s="562" t="s">
        <v>155</v>
      </c>
      <c r="AA79" s="723" t="s">
        <v>156</v>
      </c>
      <c r="AB79" s="75" t="s">
        <v>133</v>
      </c>
      <c r="AC79" s="76" t="s">
        <v>157</v>
      </c>
      <c r="AD79" s="76" t="s">
        <v>158</v>
      </c>
      <c r="AE79" s="76" t="s">
        <v>159</v>
      </c>
      <c r="AF79" s="566" t="s">
        <v>160</v>
      </c>
      <c r="AG79" s="567" t="s">
        <v>161</v>
      </c>
      <c r="AH79" s="405" t="s">
        <v>162</v>
      </c>
      <c r="AI79" s="76" t="s">
        <v>163</v>
      </c>
      <c r="AJ79" s="76" t="s">
        <v>164</v>
      </c>
      <c r="AK79" s="76" t="s">
        <v>165</v>
      </c>
      <c r="AL79" s="566" t="s">
        <v>166</v>
      </c>
      <c r="AM79" s="567" t="s">
        <v>167</v>
      </c>
      <c r="AN79" s="572" t="s">
        <v>168</v>
      </c>
      <c r="AQ79" s="596"/>
    </row>
    <row r="80" spans="1:45" x14ac:dyDescent="0.25">
      <c r="A80" s="241" t="s">
        <v>0</v>
      </c>
      <c r="B80" s="77">
        <v>22</v>
      </c>
      <c r="C80" s="78">
        <v>22</v>
      </c>
      <c r="D80" s="78">
        <v>22</v>
      </c>
      <c r="E80" s="78">
        <v>22</v>
      </c>
      <c r="F80" s="78">
        <v>22</v>
      </c>
      <c r="G80" s="1">
        <f>B80*8</f>
        <v>176</v>
      </c>
      <c r="H80" s="2">
        <f t="shared" ref="H80" si="49">C80*8</f>
        <v>176</v>
      </c>
      <c r="I80" s="2">
        <f t="shared" ref="I80:I81" si="50">D80*8</f>
        <v>176</v>
      </c>
      <c r="J80" s="2">
        <f t="shared" ref="J80:J81" si="51">E80*8</f>
        <v>176</v>
      </c>
      <c r="K80" s="12">
        <f t="shared" ref="K80:K81" si="52">F80*8</f>
        <v>176</v>
      </c>
      <c r="L80" s="280">
        <v>5.72</v>
      </c>
      <c r="M80" s="482">
        <f t="shared" ref="M80:M87" si="53">$E$15</f>
        <v>3</v>
      </c>
      <c r="N80" s="244">
        <f>$E$16</f>
        <v>1</v>
      </c>
      <c r="O80" s="117">
        <f>$E$9</f>
        <v>310</v>
      </c>
      <c r="P80" s="245">
        <f t="shared" ref="P80:P87" si="54">$E$10</f>
        <v>70</v>
      </c>
      <c r="Q80" s="245">
        <f t="shared" ref="Q80:Q87" si="55">$E$11</f>
        <v>313</v>
      </c>
      <c r="R80" s="245">
        <f t="shared" ref="R80:R87" si="56">$E$12</f>
        <v>50</v>
      </c>
      <c r="S80" s="246">
        <f t="shared" ref="S80:S87" si="57">$E$13</f>
        <v>4</v>
      </c>
      <c r="T80" s="114">
        <f t="shared" ref="T80:T87" si="58">$E$18</f>
        <v>35</v>
      </c>
      <c r="U80" s="247">
        <f t="shared" ref="U80:U87" si="59">$E$19</f>
        <v>16</v>
      </c>
      <c r="V80" s="247">
        <f t="shared" ref="V80:V87" si="60">$E$20</f>
        <v>45</v>
      </c>
      <c r="W80" s="247">
        <f t="shared" ref="W80:W87" si="61">$E$21</f>
        <v>3</v>
      </c>
      <c r="X80" s="248">
        <f t="shared" ref="X80:X87" si="62">$E$22</f>
        <v>4</v>
      </c>
      <c r="Y80" s="341">
        <f>SUM(M80:X80)</f>
        <v>854</v>
      </c>
      <c r="Z80" s="283">
        <f t="shared" ref="Z80:Z87" si="63">G80*L80*M80</f>
        <v>3020.16</v>
      </c>
      <c r="AA80" s="283">
        <f t="shared" ref="AA80:AA87" si="64">G80*L80*N80</f>
        <v>1006.72</v>
      </c>
      <c r="AB80" s="284">
        <f t="shared" ref="AB80:AB87" si="65">G80*L80*O80</f>
        <v>312083.20000000001</v>
      </c>
      <c r="AC80" s="285">
        <f t="shared" ref="AC80:AF87" si="66">H80*$L80*P80</f>
        <v>70470.399999999994</v>
      </c>
      <c r="AD80" s="285">
        <f t="shared" si="66"/>
        <v>315103.35999999999</v>
      </c>
      <c r="AE80" s="285">
        <f t="shared" si="66"/>
        <v>50336</v>
      </c>
      <c r="AF80" s="418">
        <f t="shared" si="66"/>
        <v>4026.88</v>
      </c>
      <c r="AG80" s="423">
        <f>SUM(AB80:AF80)</f>
        <v>752019.84</v>
      </c>
      <c r="AH80" s="284">
        <f t="shared" ref="AH80:AL87" si="67">G80*$L80*T80</f>
        <v>35235.199999999997</v>
      </c>
      <c r="AI80" s="285">
        <f t="shared" si="67"/>
        <v>16107.52</v>
      </c>
      <c r="AJ80" s="285">
        <f t="shared" si="67"/>
        <v>45302.400000000001</v>
      </c>
      <c r="AK80" s="285">
        <f t="shared" si="67"/>
        <v>3020.16</v>
      </c>
      <c r="AL80" s="580">
        <f t="shared" si="67"/>
        <v>4026.88</v>
      </c>
      <c r="AM80" s="576">
        <f>SUM(AH80:AL80)</f>
        <v>103692.16</v>
      </c>
      <c r="AN80" s="664">
        <f>Z80+AA80+AG80+AM80</f>
        <v>859738.88</v>
      </c>
      <c r="AQ80" s="35"/>
    </row>
    <row r="81" spans="1:43" x14ac:dyDescent="0.25">
      <c r="A81" s="254" t="s">
        <v>1</v>
      </c>
      <c r="B81" s="79">
        <v>20</v>
      </c>
      <c r="C81" s="80">
        <v>15</v>
      </c>
      <c r="D81" s="80">
        <v>20</v>
      </c>
      <c r="E81" s="80">
        <v>20</v>
      </c>
      <c r="F81" s="81">
        <v>20</v>
      </c>
      <c r="G81" s="3">
        <f t="shared" ref="G81" si="68">B81*8</f>
        <v>160</v>
      </c>
      <c r="H81" s="4">
        <f>C81*8</f>
        <v>120</v>
      </c>
      <c r="I81" s="4">
        <f t="shared" si="50"/>
        <v>160</v>
      </c>
      <c r="J81" s="4">
        <f t="shared" si="51"/>
        <v>160</v>
      </c>
      <c r="K81" s="13">
        <f t="shared" si="52"/>
        <v>160</v>
      </c>
      <c r="L81" s="244">
        <v>5.72</v>
      </c>
      <c r="M81" s="473">
        <f t="shared" si="53"/>
        <v>3</v>
      </c>
      <c r="N81" s="257">
        <f t="shared" ref="N81:N87" si="69">$E$16</f>
        <v>1</v>
      </c>
      <c r="O81" s="102">
        <f t="shared" ref="O81:O87" si="70">O80</f>
        <v>310</v>
      </c>
      <c r="P81" s="28">
        <f t="shared" si="54"/>
        <v>70</v>
      </c>
      <c r="Q81" s="28">
        <f t="shared" si="55"/>
        <v>313</v>
      </c>
      <c r="R81" s="28">
        <f t="shared" si="56"/>
        <v>50</v>
      </c>
      <c r="S81" s="126">
        <f t="shared" si="57"/>
        <v>4</v>
      </c>
      <c r="T81" s="110">
        <f t="shared" si="58"/>
        <v>35</v>
      </c>
      <c r="U81" s="124">
        <f t="shared" si="59"/>
        <v>16</v>
      </c>
      <c r="V81" s="124">
        <f t="shared" si="60"/>
        <v>45</v>
      </c>
      <c r="W81" s="124">
        <f t="shared" si="61"/>
        <v>3</v>
      </c>
      <c r="X81" s="177">
        <f t="shared" si="62"/>
        <v>4</v>
      </c>
      <c r="Y81" s="414">
        <f t="shared" ref="Y81:Y86" si="71">SUM(M81:X81)</f>
        <v>854</v>
      </c>
      <c r="Z81" s="250">
        <f t="shared" si="63"/>
        <v>2745.6</v>
      </c>
      <c r="AA81" s="250">
        <f t="shared" si="64"/>
        <v>915.2</v>
      </c>
      <c r="AB81" s="251">
        <f t="shared" si="65"/>
        <v>283712</v>
      </c>
      <c r="AC81" s="252">
        <f t="shared" si="66"/>
        <v>48048</v>
      </c>
      <c r="AD81" s="252">
        <f t="shared" si="66"/>
        <v>286457.59999999998</v>
      </c>
      <c r="AE81" s="252">
        <f t="shared" si="66"/>
        <v>45760</v>
      </c>
      <c r="AF81" s="419">
        <f t="shared" si="66"/>
        <v>3660.8</v>
      </c>
      <c r="AG81" s="424">
        <f>SUM(AB81:AF81)</f>
        <v>667638.4</v>
      </c>
      <c r="AH81" s="259">
        <f t="shared" si="67"/>
        <v>32032</v>
      </c>
      <c r="AI81" s="252">
        <f t="shared" si="67"/>
        <v>10982.4</v>
      </c>
      <c r="AJ81" s="252">
        <f t="shared" si="67"/>
        <v>41184</v>
      </c>
      <c r="AK81" s="260">
        <f t="shared" si="67"/>
        <v>2745.6</v>
      </c>
      <c r="AL81" s="570">
        <f t="shared" si="67"/>
        <v>3660.8</v>
      </c>
      <c r="AM81" s="574">
        <f t="shared" ref="AM81:AM87" si="72">SUM(AH81:AL81)</f>
        <v>90604.800000000003</v>
      </c>
      <c r="AN81" s="662">
        <f t="shared" ref="AN81:AN87" si="73">Z81+AA81+AG81+AM81</f>
        <v>761904</v>
      </c>
      <c r="AQ81" s="35"/>
    </row>
    <row r="82" spans="1:43" ht="14.4" thickBot="1" x14ac:dyDescent="0.3">
      <c r="A82" s="262" t="s">
        <v>2</v>
      </c>
      <c r="B82" s="263">
        <v>21</v>
      </c>
      <c r="C82" s="264">
        <v>16</v>
      </c>
      <c r="D82" s="264">
        <v>16</v>
      </c>
      <c r="E82" s="264">
        <v>16</v>
      </c>
      <c r="F82" s="264">
        <v>16</v>
      </c>
      <c r="G82" s="143">
        <f>(B82*8)-1</f>
        <v>167</v>
      </c>
      <c r="H82" s="144">
        <f>(C82*8)-1</f>
        <v>127</v>
      </c>
      <c r="I82" s="144">
        <f>(D82*8)-1</f>
        <v>127</v>
      </c>
      <c r="J82" s="144">
        <f>(E82*8)-1</f>
        <v>127</v>
      </c>
      <c r="K82" s="145">
        <f>(F82*8)-1</f>
        <v>127</v>
      </c>
      <c r="L82" s="552">
        <v>5.72</v>
      </c>
      <c r="M82" s="474">
        <f t="shared" si="53"/>
        <v>3</v>
      </c>
      <c r="N82" s="267">
        <f t="shared" si="69"/>
        <v>1</v>
      </c>
      <c r="O82" s="103">
        <f t="shared" si="70"/>
        <v>310</v>
      </c>
      <c r="P82" s="268">
        <f t="shared" si="54"/>
        <v>70</v>
      </c>
      <c r="Q82" s="268">
        <f t="shared" si="55"/>
        <v>313</v>
      </c>
      <c r="R82" s="268">
        <f t="shared" si="56"/>
        <v>50</v>
      </c>
      <c r="S82" s="127">
        <f t="shared" si="57"/>
        <v>4</v>
      </c>
      <c r="T82" s="111">
        <f t="shared" si="58"/>
        <v>35</v>
      </c>
      <c r="U82" s="129">
        <f t="shared" si="59"/>
        <v>16</v>
      </c>
      <c r="V82" s="129">
        <f t="shared" si="60"/>
        <v>45</v>
      </c>
      <c r="W82" s="129">
        <f t="shared" si="61"/>
        <v>3</v>
      </c>
      <c r="X82" s="178">
        <f t="shared" si="62"/>
        <v>4</v>
      </c>
      <c r="Y82" s="416">
        <f t="shared" si="71"/>
        <v>854</v>
      </c>
      <c r="Z82" s="707">
        <f t="shared" si="63"/>
        <v>2865.72</v>
      </c>
      <c r="AA82" s="707">
        <f t="shared" si="64"/>
        <v>955.24</v>
      </c>
      <c r="AB82" s="346">
        <f t="shared" si="65"/>
        <v>296124.40000000002</v>
      </c>
      <c r="AC82" s="347">
        <f t="shared" si="66"/>
        <v>50850.8</v>
      </c>
      <c r="AD82" s="347">
        <f t="shared" si="66"/>
        <v>227375.72</v>
      </c>
      <c r="AE82" s="347">
        <f t="shared" si="66"/>
        <v>36322</v>
      </c>
      <c r="AF82" s="421">
        <f t="shared" si="66"/>
        <v>2905.76</v>
      </c>
      <c r="AG82" s="426">
        <f t="shared" ref="AG82:AG87" si="74">SUM(AB82:AF82)</f>
        <v>613578.68000000005</v>
      </c>
      <c r="AH82" s="271">
        <f t="shared" si="67"/>
        <v>33433.4</v>
      </c>
      <c r="AI82" s="347">
        <f t="shared" si="67"/>
        <v>11623.04</v>
      </c>
      <c r="AJ82" s="347">
        <f t="shared" si="67"/>
        <v>32689.8</v>
      </c>
      <c r="AK82" s="272">
        <f t="shared" si="67"/>
        <v>2179.3200000000002</v>
      </c>
      <c r="AL82" s="579">
        <f t="shared" si="67"/>
        <v>2905.76</v>
      </c>
      <c r="AM82" s="575">
        <f t="shared" si="72"/>
        <v>82831.320000000007</v>
      </c>
      <c r="AN82" s="663">
        <f t="shared" si="73"/>
        <v>700230.96</v>
      </c>
      <c r="AQ82" s="35"/>
    </row>
    <row r="83" spans="1:43" x14ac:dyDescent="0.25">
      <c r="A83" s="274" t="s">
        <v>4</v>
      </c>
      <c r="B83" s="275">
        <v>20</v>
      </c>
      <c r="C83" s="276">
        <v>20</v>
      </c>
      <c r="D83" s="276">
        <v>20</v>
      </c>
      <c r="E83" s="276">
        <v>20</v>
      </c>
      <c r="F83" s="277">
        <v>20</v>
      </c>
      <c r="G83" s="149">
        <f t="shared" ref="G83:G84" si="75">(B83*8)-1</f>
        <v>159</v>
      </c>
      <c r="H83" s="150">
        <f t="shared" ref="H83:H84" si="76">(C83*8)-1</f>
        <v>159</v>
      </c>
      <c r="I83" s="150">
        <f t="shared" ref="I83:I84" si="77">(D83*8)-1</f>
        <v>159</v>
      </c>
      <c r="J83" s="150">
        <f t="shared" ref="J83:J84" si="78">(E83*8)-1</f>
        <v>159</v>
      </c>
      <c r="K83" s="151">
        <f t="shared" ref="K83:K84" si="79">(F83*8)-1</f>
        <v>159</v>
      </c>
      <c r="L83" s="280">
        <v>5.72</v>
      </c>
      <c r="M83" s="472">
        <f t="shared" si="53"/>
        <v>3</v>
      </c>
      <c r="N83" s="280">
        <f t="shared" si="69"/>
        <v>1</v>
      </c>
      <c r="O83" s="104">
        <f t="shared" si="70"/>
        <v>310</v>
      </c>
      <c r="P83" s="281">
        <f t="shared" si="54"/>
        <v>70</v>
      </c>
      <c r="Q83" s="281">
        <f t="shared" si="55"/>
        <v>313</v>
      </c>
      <c r="R83" s="281">
        <f t="shared" si="56"/>
        <v>50</v>
      </c>
      <c r="S83" s="125">
        <f t="shared" si="57"/>
        <v>4</v>
      </c>
      <c r="T83" s="112">
        <f t="shared" si="58"/>
        <v>35</v>
      </c>
      <c r="U83" s="128">
        <f t="shared" si="59"/>
        <v>16</v>
      </c>
      <c r="V83" s="128">
        <f t="shared" si="60"/>
        <v>45</v>
      </c>
      <c r="W83" s="128">
        <f t="shared" si="61"/>
        <v>3</v>
      </c>
      <c r="X83" s="176">
        <f t="shared" si="62"/>
        <v>4</v>
      </c>
      <c r="Y83" s="340">
        <f t="shared" si="71"/>
        <v>854</v>
      </c>
      <c r="Z83" s="283">
        <f t="shared" si="63"/>
        <v>2728.44</v>
      </c>
      <c r="AA83" s="283">
        <f t="shared" si="64"/>
        <v>909.48</v>
      </c>
      <c r="AB83" s="284">
        <f t="shared" si="65"/>
        <v>281938.8</v>
      </c>
      <c r="AC83" s="285">
        <f t="shared" si="66"/>
        <v>63663.6</v>
      </c>
      <c r="AD83" s="285">
        <f t="shared" si="66"/>
        <v>284667.24</v>
      </c>
      <c r="AE83" s="285">
        <f t="shared" si="66"/>
        <v>45474</v>
      </c>
      <c r="AF83" s="418">
        <f t="shared" si="66"/>
        <v>3637.92</v>
      </c>
      <c r="AG83" s="423">
        <f t="shared" si="74"/>
        <v>679381.56</v>
      </c>
      <c r="AH83" s="284">
        <f t="shared" si="67"/>
        <v>31831.8</v>
      </c>
      <c r="AI83" s="285">
        <f t="shared" si="67"/>
        <v>14551.68</v>
      </c>
      <c r="AJ83" s="285">
        <f t="shared" si="67"/>
        <v>40926.6</v>
      </c>
      <c r="AK83" s="285">
        <f t="shared" si="67"/>
        <v>2728.44</v>
      </c>
      <c r="AL83" s="580">
        <f t="shared" si="67"/>
        <v>3637.92</v>
      </c>
      <c r="AM83" s="576">
        <f>SUM(AH83:AL83)</f>
        <v>93676.44</v>
      </c>
      <c r="AN83" s="664">
        <f>Z83+AA83+AG83+AM83</f>
        <v>776695.92</v>
      </c>
      <c r="AQ83" s="35"/>
    </row>
    <row r="84" spans="1:43" x14ac:dyDescent="0.25">
      <c r="A84" s="287" t="s">
        <v>5</v>
      </c>
      <c r="B84" s="82">
        <v>21</v>
      </c>
      <c r="C84" s="83">
        <v>21</v>
      </c>
      <c r="D84" s="83">
        <v>21</v>
      </c>
      <c r="E84" s="83">
        <v>21</v>
      </c>
      <c r="F84" s="84">
        <v>21</v>
      </c>
      <c r="G84" s="6">
        <f t="shared" si="75"/>
        <v>167</v>
      </c>
      <c r="H84" s="7">
        <f t="shared" si="76"/>
        <v>167</v>
      </c>
      <c r="I84" s="7">
        <f t="shared" si="77"/>
        <v>167</v>
      </c>
      <c r="J84" s="7">
        <f t="shared" si="78"/>
        <v>167</v>
      </c>
      <c r="K84" s="14">
        <f t="shared" si="79"/>
        <v>167</v>
      </c>
      <c r="L84" s="244">
        <v>5.72</v>
      </c>
      <c r="M84" s="473">
        <f t="shared" si="53"/>
        <v>3</v>
      </c>
      <c r="N84" s="257">
        <f t="shared" si="69"/>
        <v>1</v>
      </c>
      <c r="O84" s="102">
        <f t="shared" si="70"/>
        <v>310</v>
      </c>
      <c r="P84" s="28">
        <f t="shared" si="54"/>
        <v>70</v>
      </c>
      <c r="Q84" s="28">
        <f t="shared" si="55"/>
        <v>313</v>
      </c>
      <c r="R84" s="28">
        <f t="shared" si="56"/>
        <v>50</v>
      </c>
      <c r="S84" s="126">
        <f t="shared" si="57"/>
        <v>4</v>
      </c>
      <c r="T84" s="110">
        <f t="shared" si="58"/>
        <v>35</v>
      </c>
      <c r="U84" s="124">
        <f t="shared" si="59"/>
        <v>16</v>
      </c>
      <c r="V84" s="124">
        <f t="shared" si="60"/>
        <v>45</v>
      </c>
      <c r="W84" s="124">
        <f t="shared" si="61"/>
        <v>3</v>
      </c>
      <c r="X84" s="177">
        <f t="shared" si="62"/>
        <v>4</v>
      </c>
      <c r="Y84" s="414">
        <f t="shared" si="71"/>
        <v>854</v>
      </c>
      <c r="Z84" s="250">
        <f t="shared" si="63"/>
        <v>2865.72</v>
      </c>
      <c r="AA84" s="250">
        <f t="shared" si="64"/>
        <v>955.24</v>
      </c>
      <c r="AB84" s="251">
        <f t="shared" si="65"/>
        <v>296124.40000000002</v>
      </c>
      <c r="AC84" s="252">
        <f t="shared" si="66"/>
        <v>66866.8</v>
      </c>
      <c r="AD84" s="252">
        <f t="shared" si="66"/>
        <v>298990.12</v>
      </c>
      <c r="AE84" s="252">
        <f t="shared" si="66"/>
        <v>47762</v>
      </c>
      <c r="AF84" s="419">
        <f t="shared" si="66"/>
        <v>3820.96</v>
      </c>
      <c r="AG84" s="424">
        <f t="shared" si="74"/>
        <v>713564.28</v>
      </c>
      <c r="AH84" s="259">
        <f t="shared" si="67"/>
        <v>33433.4</v>
      </c>
      <c r="AI84" s="252">
        <f t="shared" si="67"/>
        <v>15283.84</v>
      </c>
      <c r="AJ84" s="252">
        <f t="shared" si="67"/>
        <v>42985.8</v>
      </c>
      <c r="AK84" s="260">
        <f t="shared" si="67"/>
        <v>2865.72</v>
      </c>
      <c r="AL84" s="570">
        <f t="shared" si="67"/>
        <v>3820.96</v>
      </c>
      <c r="AM84" s="574">
        <f t="shared" si="72"/>
        <v>98389.72</v>
      </c>
      <c r="AN84" s="662">
        <f t="shared" si="73"/>
        <v>815774.96</v>
      </c>
      <c r="AQ84" s="35"/>
    </row>
    <row r="85" spans="1:43" ht="14.4" thickBot="1" x14ac:dyDescent="0.3">
      <c r="A85" s="288" t="s">
        <v>6</v>
      </c>
      <c r="B85" s="289">
        <v>21</v>
      </c>
      <c r="C85" s="290"/>
      <c r="D85" s="290"/>
      <c r="E85" s="290">
        <v>11</v>
      </c>
      <c r="F85" s="291">
        <v>16</v>
      </c>
      <c r="G85" s="152">
        <f>(B85*8)-1</f>
        <v>167</v>
      </c>
      <c r="H85" s="153">
        <f t="shared" ref="H85:H87" si="80">C85*8</f>
        <v>0</v>
      </c>
      <c r="I85" s="153">
        <f t="shared" ref="I85:I87" si="81">D85*8</f>
        <v>0</v>
      </c>
      <c r="J85" s="153">
        <f>E85*8</f>
        <v>88</v>
      </c>
      <c r="K85" s="154">
        <f>(F85*8)-1</f>
        <v>127</v>
      </c>
      <c r="L85" s="552">
        <v>5.72</v>
      </c>
      <c r="M85" s="474">
        <f t="shared" si="53"/>
        <v>3</v>
      </c>
      <c r="N85" s="267">
        <f t="shared" si="69"/>
        <v>1</v>
      </c>
      <c r="O85" s="103">
        <f t="shared" si="70"/>
        <v>310</v>
      </c>
      <c r="P85" s="268">
        <f t="shared" si="54"/>
        <v>70</v>
      </c>
      <c r="Q85" s="268">
        <f t="shared" si="55"/>
        <v>313</v>
      </c>
      <c r="R85" s="268">
        <f t="shared" si="56"/>
        <v>50</v>
      </c>
      <c r="S85" s="127">
        <f t="shared" si="57"/>
        <v>4</v>
      </c>
      <c r="T85" s="111">
        <f t="shared" si="58"/>
        <v>35</v>
      </c>
      <c r="U85" s="129">
        <f t="shared" si="59"/>
        <v>16</v>
      </c>
      <c r="V85" s="129">
        <f t="shared" si="60"/>
        <v>45</v>
      </c>
      <c r="W85" s="129">
        <f t="shared" si="61"/>
        <v>3</v>
      </c>
      <c r="X85" s="178">
        <f t="shared" si="62"/>
        <v>4</v>
      </c>
      <c r="Y85" s="415">
        <f t="shared" si="71"/>
        <v>854</v>
      </c>
      <c r="Z85" s="707">
        <f t="shared" si="63"/>
        <v>2865.72</v>
      </c>
      <c r="AA85" s="707">
        <f t="shared" si="64"/>
        <v>955.24</v>
      </c>
      <c r="AB85" s="346">
        <f t="shared" si="65"/>
        <v>296124.40000000002</v>
      </c>
      <c r="AC85" s="347">
        <f t="shared" si="66"/>
        <v>0</v>
      </c>
      <c r="AD85" s="347">
        <f t="shared" si="66"/>
        <v>0</v>
      </c>
      <c r="AE85" s="347">
        <f t="shared" si="66"/>
        <v>25168</v>
      </c>
      <c r="AF85" s="421">
        <f t="shared" si="66"/>
        <v>2905.76</v>
      </c>
      <c r="AG85" s="426">
        <f>SUM(AB85:AF85)</f>
        <v>324198.15999999997</v>
      </c>
      <c r="AH85" s="271">
        <f t="shared" si="67"/>
        <v>33433.4</v>
      </c>
      <c r="AI85" s="347">
        <f t="shared" si="67"/>
        <v>0</v>
      </c>
      <c r="AJ85" s="347">
        <f t="shared" si="67"/>
        <v>0</v>
      </c>
      <c r="AK85" s="272">
        <f t="shared" si="67"/>
        <v>1510.08</v>
      </c>
      <c r="AL85" s="579">
        <f t="shared" si="67"/>
        <v>2905.76</v>
      </c>
      <c r="AM85" s="575">
        <f t="shared" si="72"/>
        <v>37849.24</v>
      </c>
      <c r="AN85" s="663">
        <f t="shared" si="73"/>
        <v>365868.36</v>
      </c>
      <c r="AQ85" s="35"/>
    </row>
    <row r="86" spans="1:43" x14ac:dyDescent="0.25">
      <c r="A86" s="292" t="s">
        <v>7</v>
      </c>
      <c r="B86" s="293">
        <v>22</v>
      </c>
      <c r="C86" s="294"/>
      <c r="D86" s="294"/>
      <c r="E86" s="294"/>
      <c r="F86" s="295"/>
      <c r="G86" s="146">
        <f t="shared" ref="G86:G87" si="82">B86*8</f>
        <v>176</v>
      </c>
      <c r="H86" s="147">
        <f t="shared" si="80"/>
        <v>0</v>
      </c>
      <c r="I86" s="147">
        <f t="shared" si="81"/>
        <v>0</v>
      </c>
      <c r="J86" s="147">
        <f t="shared" ref="J86:J87" si="83">E86*8</f>
        <v>0</v>
      </c>
      <c r="K86" s="148">
        <f t="shared" ref="K86:K87" si="84">F86*8</f>
        <v>0</v>
      </c>
      <c r="L86" s="244">
        <v>5.72</v>
      </c>
      <c r="M86" s="482">
        <f t="shared" si="53"/>
        <v>3</v>
      </c>
      <c r="N86" s="280">
        <f t="shared" si="69"/>
        <v>1</v>
      </c>
      <c r="O86" s="117">
        <f t="shared" si="70"/>
        <v>310</v>
      </c>
      <c r="P86" s="245">
        <f t="shared" si="54"/>
        <v>70</v>
      </c>
      <c r="Q86" s="245">
        <f t="shared" si="55"/>
        <v>313</v>
      </c>
      <c r="R86" s="245">
        <f t="shared" si="56"/>
        <v>50</v>
      </c>
      <c r="S86" s="246">
        <f t="shared" si="57"/>
        <v>4</v>
      </c>
      <c r="T86" s="114">
        <f t="shared" si="58"/>
        <v>35</v>
      </c>
      <c r="U86" s="247">
        <f t="shared" si="59"/>
        <v>16</v>
      </c>
      <c r="V86" s="247">
        <f t="shared" si="60"/>
        <v>45</v>
      </c>
      <c r="W86" s="247">
        <f t="shared" si="61"/>
        <v>3</v>
      </c>
      <c r="X86" s="248">
        <f t="shared" si="62"/>
        <v>4</v>
      </c>
      <c r="Y86" s="340">
        <f t="shared" si="71"/>
        <v>854</v>
      </c>
      <c r="Z86" s="250">
        <f t="shared" si="63"/>
        <v>3020.16</v>
      </c>
      <c r="AA86" s="250">
        <f t="shared" si="64"/>
        <v>1006.72</v>
      </c>
      <c r="AB86" s="251">
        <f t="shared" si="65"/>
        <v>312083.20000000001</v>
      </c>
      <c r="AC86" s="252">
        <f t="shared" si="66"/>
        <v>0</v>
      </c>
      <c r="AD86" s="252">
        <f t="shared" si="66"/>
        <v>0</v>
      </c>
      <c r="AE86" s="252">
        <f t="shared" si="66"/>
        <v>0</v>
      </c>
      <c r="AF86" s="412">
        <f t="shared" si="66"/>
        <v>0</v>
      </c>
      <c r="AG86" s="428">
        <f t="shared" si="74"/>
        <v>312083.20000000001</v>
      </c>
      <c r="AH86" s="251">
        <f t="shared" si="67"/>
        <v>35235.199999999997</v>
      </c>
      <c r="AI86" s="252">
        <f t="shared" si="67"/>
        <v>0</v>
      </c>
      <c r="AJ86" s="252">
        <f t="shared" si="67"/>
        <v>0</v>
      </c>
      <c r="AK86" s="252">
        <f t="shared" si="67"/>
        <v>0</v>
      </c>
      <c r="AL86" s="569">
        <f t="shared" si="67"/>
        <v>0</v>
      </c>
      <c r="AM86" s="573">
        <f>SUM(AH86:AL86)</f>
        <v>35235.199999999997</v>
      </c>
      <c r="AN86" s="661">
        <f t="shared" si="73"/>
        <v>351345.28</v>
      </c>
      <c r="AQ86" s="35"/>
    </row>
    <row r="87" spans="1:43" ht="14.4" thickBot="1" x14ac:dyDescent="0.3">
      <c r="A87" s="296" t="s">
        <v>8</v>
      </c>
      <c r="B87" s="297">
        <v>23</v>
      </c>
      <c r="C87" s="298"/>
      <c r="D87" s="298"/>
      <c r="E87" s="298"/>
      <c r="F87" s="299"/>
      <c r="G87" s="140">
        <f t="shared" si="82"/>
        <v>184</v>
      </c>
      <c r="H87" s="141">
        <f t="shared" si="80"/>
        <v>0</v>
      </c>
      <c r="I87" s="141">
        <f t="shared" si="81"/>
        <v>0</v>
      </c>
      <c r="J87" s="141">
        <f t="shared" si="83"/>
        <v>0</v>
      </c>
      <c r="K87" s="142">
        <f t="shared" si="84"/>
        <v>0</v>
      </c>
      <c r="L87" s="552">
        <v>5.72</v>
      </c>
      <c r="M87" s="474">
        <f t="shared" si="53"/>
        <v>3</v>
      </c>
      <c r="N87" s="267">
        <f t="shared" si="69"/>
        <v>1</v>
      </c>
      <c r="O87" s="103">
        <f t="shared" si="70"/>
        <v>310</v>
      </c>
      <c r="P87" s="268">
        <f t="shared" si="54"/>
        <v>70</v>
      </c>
      <c r="Q87" s="268">
        <f t="shared" si="55"/>
        <v>313</v>
      </c>
      <c r="R87" s="268">
        <f t="shared" si="56"/>
        <v>50</v>
      </c>
      <c r="S87" s="127">
        <f t="shared" si="57"/>
        <v>4</v>
      </c>
      <c r="T87" s="111">
        <f t="shared" si="58"/>
        <v>35</v>
      </c>
      <c r="U87" s="129">
        <f t="shared" si="59"/>
        <v>16</v>
      </c>
      <c r="V87" s="129">
        <f t="shared" si="60"/>
        <v>45</v>
      </c>
      <c r="W87" s="129">
        <f t="shared" si="61"/>
        <v>3</v>
      </c>
      <c r="X87" s="178">
        <f t="shared" si="62"/>
        <v>4</v>
      </c>
      <c r="Y87" s="416">
        <f>SUM(M87:X87)</f>
        <v>854</v>
      </c>
      <c r="Z87" s="250">
        <f t="shared" si="63"/>
        <v>3157.44</v>
      </c>
      <c r="AA87" s="250">
        <f t="shared" si="64"/>
        <v>1052.48</v>
      </c>
      <c r="AB87" s="251">
        <f t="shared" si="65"/>
        <v>326268.79999999999</v>
      </c>
      <c r="AC87" s="252">
        <f t="shared" si="66"/>
        <v>0</v>
      </c>
      <c r="AD87" s="252">
        <f t="shared" si="66"/>
        <v>0</v>
      </c>
      <c r="AE87" s="252">
        <f t="shared" si="66"/>
        <v>0</v>
      </c>
      <c r="AF87" s="421">
        <f t="shared" si="66"/>
        <v>0</v>
      </c>
      <c r="AG87" s="426">
        <f t="shared" si="74"/>
        <v>326268.79999999999</v>
      </c>
      <c r="AH87" s="271">
        <f t="shared" si="67"/>
        <v>36836.800000000003</v>
      </c>
      <c r="AI87" s="252">
        <f t="shared" si="67"/>
        <v>0</v>
      </c>
      <c r="AJ87" s="252">
        <f t="shared" si="67"/>
        <v>0</v>
      </c>
      <c r="AK87" s="272">
        <f t="shared" si="67"/>
        <v>0</v>
      </c>
      <c r="AL87" s="579">
        <f t="shared" si="67"/>
        <v>0</v>
      </c>
      <c r="AM87" s="575">
        <f t="shared" si="72"/>
        <v>36836.800000000003</v>
      </c>
      <c r="AN87" s="663">
        <f t="shared" si="73"/>
        <v>367315.52</v>
      </c>
      <c r="AQ87" s="35"/>
    </row>
    <row r="88" spans="1:43" ht="14.4" thickBot="1" x14ac:dyDescent="0.3">
      <c r="B88" s="304">
        <f>SUM(B80:B87)</f>
        <v>170</v>
      </c>
      <c r="C88" s="305">
        <f t="shared" ref="C88:F88" si="85">SUM(C80:C87)</f>
        <v>94</v>
      </c>
      <c r="D88" s="305">
        <f t="shared" si="85"/>
        <v>99</v>
      </c>
      <c r="E88" s="305">
        <f t="shared" si="85"/>
        <v>110</v>
      </c>
      <c r="F88" s="306">
        <f t="shared" si="85"/>
        <v>115</v>
      </c>
      <c r="G88" s="307">
        <f>SUM(G80:G87)</f>
        <v>1356</v>
      </c>
      <c r="H88" s="308">
        <f t="shared" ref="H88:K88" si="86">SUM(H80:H87)</f>
        <v>749</v>
      </c>
      <c r="I88" s="308">
        <f t="shared" si="86"/>
        <v>789</v>
      </c>
      <c r="J88" s="308">
        <f t="shared" si="86"/>
        <v>877</v>
      </c>
      <c r="K88" s="309">
        <f t="shared" si="86"/>
        <v>916</v>
      </c>
      <c r="L88" s="36"/>
      <c r="S88" s="22"/>
      <c r="T88" s="22"/>
      <c r="U88" s="22"/>
      <c r="V88" s="22"/>
      <c r="Y88" s="493"/>
      <c r="Z88" s="529">
        <f>SUM(Z80:Z87)</f>
        <v>23268.959999999999</v>
      </c>
      <c r="AA88" s="427">
        <f>SUM(AA80:AA87)</f>
        <v>7756.32</v>
      </c>
      <c r="AB88" s="312">
        <f>SUM(AB80:AB87)</f>
        <v>2404459.2000000002</v>
      </c>
      <c r="AC88" s="313">
        <f t="shared" ref="AC88:AM88" si="87">SUM(AC80:AC87)</f>
        <v>299899.59999999998</v>
      </c>
      <c r="AD88" s="313">
        <f t="shared" si="87"/>
        <v>1412594.04</v>
      </c>
      <c r="AE88" s="313">
        <f t="shared" si="87"/>
        <v>250822</v>
      </c>
      <c r="AF88" s="314">
        <f t="shared" si="87"/>
        <v>20958.080000000002</v>
      </c>
      <c r="AG88" s="122">
        <f t="shared" si="87"/>
        <v>4388732.92</v>
      </c>
      <c r="AH88" s="312">
        <f>SUM(AH80:AH87)</f>
        <v>271471.2</v>
      </c>
      <c r="AI88" s="313">
        <f t="shared" ref="AI88:AL88" si="88">SUM(AI80:AI87)</f>
        <v>68548.479999999996</v>
      </c>
      <c r="AJ88" s="313">
        <f t="shared" si="88"/>
        <v>203088.6</v>
      </c>
      <c r="AK88" s="313">
        <f>SUM(AK80:AK87)</f>
        <v>15049.32</v>
      </c>
      <c r="AL88" s="568">
        <f t="shared" si="88"/>
        <v>20958.080000000002</v>
      </c>
      <c r="AM88" s="578">
        <f t="shared" si="87"/>
        <v>579115.68000000005</v>
      </c>
      <c r="AN88" s="578">
        <f>SUM(AN80:AN87)</f>
        <v>4998873.88</v>
      </c>
      <c r="AQ88" s="61"/>
    </row>
    <row r="89" spans="1:43" ht="14.4" thickBot="1" x14ac:dyDescent="0.3">
      <c r="L89" s="36"/>
      <c r="S89" s="22"/>
      <c r="T89" s="22"/>
      <c r="U89" s="22"/>
      <c r="V89" s="22"/>
      <c r="Y89" s="493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35"/>
      <c r="AQ89" s="35"/>
    </row>
    <row r="90" spans="1:43" ht="14.4" thickBot="1" x14ac:dyDescent="0.3">
      <c r="A90" s="318" t="s">
        <v>9</v>
      </c>
      <c r="B90" s="319">
        <v>20</v>
      </c>
      <c r="C90" s="320">
        <v>20</v>
      </c>
      <c r="D90" s="320">
        <v>20</v>
      </c>
      <c r="E90" s="320">
        <v>20</v>
      </c>
      <c r="F90" s="321">
        <v>20</v>
      </c>
      <c r="G90" s="155">
        <f>B90*8</f>
        <v>160</v>
      </c>
      <c r="H90" s="156">
        <f t="shared" ref="H90" si="89">C90*8</f>
        <v>160</v>
      </c>
      <c r="I90" s="156">
        <f t="shared" ref="I90:I91" si="90">D90*8</f>
        <v>160</v>
      </c>
      <c r="J90" s="156">
        <f t="shared" ref="J90:J91" si="91">E90*8</f>
        <v>160</v>
      </c>
      <c r="K90" s="171">
        <f t="shared" ref="K90:K91" si="92">F90*8</f>
        <v>160</v>
      </c>
      <c r="L90" s="351">
        <v>5.72</v>
      </c>
      <c r="M90" s="483">
        <f>$E$15</f>
        <v>3</v>
      </c>
      <c r="N90" s="528">
        <f t="shared" ref="N90:N93" si="93">$E$16</f>
        <v>1</v>
      </c>
      <c r="O90" s="159">
        <f>$E$9</f>
        <v>310</v>
      </c>
      <c r="P90" s="160">
        <f>$E$10</f>
        <v>70</v>
      </c>
      <c r="Q90" s="160">
        <f>$E$11</f>
        <v>313</v>
      </c>
      <c r="R90" s="160">
        <f>$E$12</f>
        <v>50</v>
      </c>
      <c r="S90" s="161">
        <f>$E$13</f>
        <v>4</v>
      </c>
      <c r="T90" s="162">
        <f>$E$18</f>
        <v>35</v>
      </c>
      <c r="U90" s="163">
        <f>$E$19</f>
        <v>16</v>
      </c>
      <c r="V90" s="163">
        <f>$E$20</f>
        <v>45</v>
      </c>
      <c r="W90" s="163">
        <f>$E$21</f>
        <v>3</v>
      </c>
      <c r="X90" s="166">
        <f>$E$22</f>
        <v>4</v>
      </c>
      <c r="Y90" s="565">
        <f t="shared" ref="Y90:Y93" si="94">SUM(M90:X90)</f>
        <v>854</v>
      </c>
      <c r="Z90" s="270">
        <f>G90*L90*M90</f>
        <v>2745.6</v>
      </c>
      <c r="AA90" s="250">
        <f>G90*L90*N90</f>
        <v>915.2</v>
      </c>
      <c r="AB90" s="251">
        <f t="shared" ref="AB90:AF93" si="95">G90*$L90*O90</f>
        <v>283712</v>
      </c>
      <c r="AC90" s="252">
        <f t="shared" si="95"/>
        <v>64064</v>
      </c>
      <c r="AD90" s="252">
        <f t="shared" si="95"/>
        <v>286457.59999999998</v>
      </c>
      <c r="AE90" s="252">
        <f t="shared" si="95"/>
        <v>45760</v>
      </c>
      <c r="AF90" s="421">
        <f t="shared" si="95"/>
        <v>3660.8</v>
      </c>
      <c r="AG90" s="427">
        <f t="shared" ref="AG90" si="96">SUM(AB90:AF90)</f>
        <v>683654.4</v>
      </c>
      <c r="AH90" s="315">
        <f t="shared" ref="AH90:AL93" si="97">G90*$L90*T90</f>
        <v>32032</v>
      </c>
      <c r="AI90" s="313">
        <f t="shared" si="97"/>
        <v>14643.2</v>
      </c>
      <c r="AJ90" s="313">
        <f t="shared" si="97"/>
        <v>41184</v>
      </c>
      <c r="AK90" s="313">
        <f t="shared" si="97"/>
        <v>2745.6</v>
      </c>
      <c r="AL90" s="314">
        <f t="shared" si="97"/>
        <v>3660.8</v>
      </c>
      <c r="AM90" s="427">
        <f t="shared" ref="AM90:AM93" si="98">SUM(AH90:AL90)</f>
        <v>94265.600000000006</v>
      </c>
      <c r="AN90" s="666">
        <f>Z90+AA90+AG90+AM90</f>
        <v>781580.80000000005</v>
      </c>
      <c r="AQ90" s="35"/>
    </row>
    <row r="91" spans="1:43" ht="14.4" thickBot="1" x14ac:dyDescent="0.3">
      <c r="A91" s="324" t="s">
        <v>10</v>
      </c>
      <c r="B91" s="325">
        <v>23</v>
      </c>
      <c r="C91" s="326">
        <v>18</v>
      </c>
      <c r="D91" s="326">
        <v>18</v>
      </c>
      <c r="E91" s="326">
        <v>18</v>
      </c>
      <c r="F91" s="327">
        <v>18</v>
      </c>
      <c r="G91" s="132">
        <f t="shared" ref="G91" si="99">B91*8</f>
        <v>184</v>
      </c>
      <c r="H91" s="133">
        <f>C91*8</f>
        <v>144</v>
      </c>
      <c r="I91" s="133">
        <f t="shared" si="90"/>
        <v>144</v>
      </c>
      <c r="J91" s="133">
        <f t="shared" si="91"/>
        <v>144</v>
      </c>
      <c r="K91" s="164">
        <f t="shared" si="92"/>
        <v>144</v>
      </c>
      <c r="L91" s="351">
        <v>5.72</v>
      </c>
      <c r="M91" s="481">
        <f>$E$15</f>
        <v>3</v>
      </c>
      <c r="N91" s="280">
        <f t="shared" si="93"/>
        <v>1</v>
      </c>
      <c r="O91" s="104">
        <f>$E$9</f>
        <v>310</v>
      </c>
      <c r="P91" s="105">
        <f>$E$10</f>
        <v>70</v>
      </c>
      <c r="Q91" s="105">
        <f>$E$11</f>
        <v>313</v>
      </c>
      <c r="R91" s="105">
        <f>$E$12</f>
        <v>50</v>
      </c>
      <c r="S91" s="106">
        <f>$E$13</f>
        <v>4</v>
      </c>
      <c r="T91" s="112">
        <f>$E$18</f>
        <v>35</v>
      </c>
      <c r="U91" s="113">
        <f>$E$19</f>
        <v>16</v>
      </c>
      <c r="V91" s="113">
        <f>$E$20</f>
        <v>45</v>
      </c>
      <c r="W91" s="113">
        <f>$E$21</f>
        <v>3</v>
      </c>
      <c r="X91" s="167">
        <f>$E$22</f>
        <v>4</v>
      </c>
      <c r="Y91" s="341">
        <f t="shared" si="94"/>
        <v>854</v>
      </c>
      <c r="Z91" s="270">
        <f>G91*L91*M91</f>
        <v>3157.44</v>
      </c>
      <c r="AA91" s="250">
        <f>G91*L91*N91</f>
        <v>1052.48</v>
      </c>
      <c r="AB91" s="251">
        <f t="shared" si="95"/>
        <v>326268.79999999999</v>
      </c>
      <c r="AC91" s="252">
        <f t="shared" si="95"/>
        <v>57657.599999999999</v>
      </c>
      <c r="AD91" s="252">
        <f t="shared" si="95"/>
        <v>257811.84</v>
      </c>
      <c r="AE91" s="252">
        <f t="shared" si="95"/>
        <v>41184</v>
      </c>
      <c r="AF91" s="421">
        <f t="shared" si="95"/>
        <v>3294.72</v>
      </c>
      <c r="AG91" s="428">
        <f>SUM(AB91:AF91)</f>
        <v>686216.96</v>
      </c>
      <c r="AH91" s="253">
        <f t="shared" si="97"/>
        <v>36836.800000000003</v>
      </c>
      <c r="AI91" s="252">
        <f t="shared" si="97"/>
        <v>13178.88</v>
      </c>
      <c r="AJ91" s="252">
        <f t="shared" si="97"/>
        <v>37065.599999999999</v>
      </c>
      <c r="AK91" s="252">
        <f t="shared" si="97"/>
        <v>2471.04</v>
      </c>
      <c r="AL91" s="412">
        <f t="shared" si="97"/>
        <v>3294.72</v>
      </c>
      <c r="AM91" s="428">
        <f t="shared" si="98"/>
        <v>92847.039999999994</v>
      </c>
      <c r="AN91" s="667">
        <f t="shared" ref="AN91:AN92" si="100">Z91+AA91+AG91+AM91</f>
        <v>783273.92</v>
      </c>
      <c r="AQ91" s="35"/>
    </row>
    <row r="92" spans="1:43" ht="14.4" thickBot="1" x14ac:dyDescent="0.3">
      <c r="A92" s="328" t="s">
        <v>11</v>
      </c>
      <c r="B92" s="92">
        <v>21</v>
      </c>
      <c r="C92" s="93">
        <v>21</v>
      </c>
      <c r="D92" s="93">
        <v>21</v>
      </c>
      <c r="E92" s="93">
        <v>21</v>
      </c>
      <c r="F92" s="94">
        <v>21</v>
      </c>
      <c r="G92" s="9">
        <f>(B92*8)</f>
        <v>168</v>
      </c>
      <c r="H92" s="10">
        <f>(C92*8)</f>
        <v>168</v>
      </c>
      <c r="I92" s="10">
        <f>(D92*8)</f>
        <v>168</v>
      </c>
      <c r="J92" s="10">
        <f>(E92*8)</f>
        <v>168</v>
      </c>
      <c r="K92" s="15">
        <f>(F92*8)</f>
        <v>168</v>
      </c>
      <c r="L92" s="351">
        <v>5.72</v>
      </c>
      <c r="M92" s="476">
        <f>$E$15</f>
        <v>3</v>
      </c>
      <c r="N92" s="257">
        <f t="shared" si="93"/>
        <v>1</v>
      </c>
      <c r="O92" s="102">
        <f>$E$9</f>
        <v>310</v>
      </c>
      <c r="P92" s="17">
        <f>$E$10</f>
        <v>70</v>
      </c>
      <c r="Q92" s="17">
        <f>$E$11</f>
        <v>313</v>
      </c>
      <c r="R92" s="17">
        <f>$E$12</f>
        <v>50</v>
      </c>
      <c r="S92" s="107">
        <f>$E$13</f>
        <v>4</v>
      </c>
      <c r="T92" s="114">
        <f>$E$18</f>
        <v>35</v>
      </c>
      <c r="U92" s="101">
        <f>$E$19</f>
        <v>16</v>
      </c>
      <c r="V92" s="101">
        <f>$E$20</f>
        <v>45</v>
      </c>
      <c r="W92" s="101">
        <f>$E$21</f>
        <v>3</v>
      </c>
      <c r="X92" s="168">
        <f>$E$22</f>
        <v>4</v>
      </c>
      <c r="Y92" s="414">
        <f t="shared" si="94"/>
        <v>854</v>
      </c>
      <c r="Z92" s="270">
        <f>G92*L92*M92</f>
        <v>2882.88</v>
      </c>
      <c r="AA92" s="250">
        <f>G92*L92*N92</f>
        <v>960.96</v>
      </c>
      <c r="AB92" s="251">
        <f t="shared" si="95"/>
        <v>297897.59999999998</v>
      </c>
      <c r="AC92" s="252">
        <f t="shared" si="95"/>
        <v>67267.199999999997</v>
      </c>
      <c r="AD92" s="252">
        <f t="shared" si="95"/>
        <v>300780.48</v>
      </c>
      <c r="AE92" s="252">
        <f t="shared" si="95"/>
        <v>48048</v>
      </c>
      <c r="AF92" s="421">
        <f t="shared" si="95"/>
        <v>3843.84</v>
      </c>
      <c r="AG92" s="424">
        <f>SUM(AB92:AF92)</f>
        <v>717837.12</v>
      </c>
      <c r="AH92" s="261">
        <f t="shared" si="97"/>
        <v>33633.599999999999</v>
      </c>
      <c r="AI92" s="260">
        <f t="shared" si="97"/>
        <v>15375.36</v>
      </c>
      <c r="AJ92" s="260">
        <f t="shared" si="97"/>
        <v>43243.199999999997</v>
      </c>
      <c r="AK92" s="260">
        <f t="shared" si="97"/>
        <v>2882.88</v>
      </c>
      <c r="AL92" s="419">
        <f t="shared" si="97"/>
        <v>3843.84</v>
      </c>
      <c r="AM92" s="424">
        <f t="shared" si="98"/>
        <v>98978.880000000005</v>
      </c>
      <c r="AN92" s="668">
        <f t="shared" si="100"/>
        <v>820659.84</v>
      </c>
      <c r="AQ92" s="35"/>
    </row>
    <row r="93" spans="1:43" ht="14.4" thickBot="1" x14ac:dyDescent="0.3">
      <c r="A93" s="329" t="s">
        <v>12</v>
      </c>
      <c r="B93" s="330">
        <v>17</v>
      </c>
      <c r="C93" s="357">
        <v>15</v>
      </c>
      <c r="D93" s="357">
        <v>15</v>
      </c>
      <c r="E93" s="357">
        <v>15</v>
      </c>
      <c r="F93" s="358">
        <v>15</v>
      </c>
      <c r="G93" s="135">
        <f>(B93*8)</f>
        <v>136</v>
      </c>
      <c r="H93" s="136">
        <f t="shared" ref="H93" si="101">C93*8</f>
        <v>120</v>
      </c>
      <c r="I93" s="136">
        <f t="shared" ref="I93" si="102">D93*8</f>
        <v>120</v>
      </c>
      <c r="J93" s="136">
        <f t="shared" ref="J93" si="103">E93*8</f>
        <v>120</v>
      </c>
      <c r="K93" s="165">
        <f t="shared" ref="K93" si="104">F93*8</f>
        <v>120</v>
      </c>
      <c r="L93" s="351">
        <v>5.72</v>
      </c>
      <c r="M93" s="477">
        <f>$E$15</f>
        <v>3</v>
      </c>
      <c r="N93" s="267">
        <f t="shared" si="93"/>
        <v>1</v>
      </c>
      <c r="O93" s="103">
        <f>$E$9</f>
        <v>310</v>
      </c>
      <c r="P93" s="108">
        <f>$E$10</f>
        <v>70</v>
      </c>
      <c r="Q93" s="108">
        <f>$E$11</f>
        <v>313</v>
      </c>
      <c r="R93" s="108">
        <f>$E$12</f>
        <v>50</v>
      </c>
      <c r="S93" s="109">
        <f>$E$13</f>
        <v>4</v>
      </c>
      <c r="T93" s="115">
        <f>$E$18</f>
        <v>35</v>
      </c>
      <c r="U93" s="116">
        <f>$E$19</f>
        <v>16</v>
      </c>
      <c r="V93" s="116">
        <f>$E$20</f>
        <v>45</v>
      </c>
      <c r="W93" s="116">
        <f>$E$21</f>
        <v>3</v>
      </c>
      <c r="X93" s="169">
        <f>$E$22</f>
        <v>4</v>
      </c>
      <c r="Y93" s="414">
        <f t="shared" si="94"/>
        <v>854</v>
      </c>
      <c r="Z93" s="270">
        <f>G93*L93*M93</f>
        <v>2333.7600000000002</v>
      </c>
      <c r="AA93" s="250">
        <f>G93*L93*N93</f>
        <v>777.92</v>
      </c>
      <c r="AB93" s="251">
        <f t="shared" si="95"/>
        <v>241155.20000000001</v>
      </c>
      <c r="AC93" s="252">
        <f t="shared" si="95"/>
        <v>48048</v>
      </c>
      <c r="AD93" s="252">
        <f t="shared" si="95"/>
        <v>214843.2</v>
      </c>
      <c r="AE93" s="252">
        <f t="shared" si="95"/>
        <v>34320</v>
      </c>
      <c r="AF93" s="421">
        <f t="shared" si="95"/>
        <v>2745.6</v>
      </c>
      <c r="AG93" s="425">
        <f>SUM(AB93:AF93)</f>
        <v>541112</v>
      </c>
      <c r="AH93" s="303">
        <f t="shared" si="97"/>
        <v>27227.200000000001</v>
      </c>
      <c r="AI93" s="302">
        <f t="shared" si="97"/>
        <v>10982.4</v>
      </c>
      <c r="AJ93" s="302">
        <f t="shared" si="97"/>
        <v>30888</v>
      </c>
      <c r="AK93" s="302">
        <f t="shared" si="97"/>
        <v>2059.1999999999998</v>
      </c>
      <c r="AL93" s="420">
        <f t="shared" si="97"/>
        <v>2745.6</v>
      </c>
      <c r="AM93" s="425">
        <f t="shared" si="98"/>
        <v>73902.399999999994</v>
      </c>
      <c r="AN93" s="669">
        <f>Z93+AA93+AG93+AM93</f>
        <v>618126.07999999996</v>
      </c>
      <c r="AQ93" s="35"/>
    </row>
    <row r="94" spans="1:43" ht="14.4" thickBot="1" x14ac:dyDescent="0.3">
      <c r="B94" s="304">
        <f>SUM(B90:B93)</f>
        <v>81</v>
      </c>
      <c r="C94" s="305">
        <f t="shared" ref="C94:K94" si="105">SUM(C90:C93)</f>
        <v>74</v>
      </c>
      <c r="D94" s="305">
        <f t="shared" si="105"/>
        <v>74</v>
      </c>
      <c r="E94" s="305">
        <f t="shared" si="105"/>
        <v>74</v>
      </c>
      <c r="F94" s="306">
        <f t="shared" si="105"/>
        <v>74</v>
      </c>
      <c r="G94" s="85">
        <f t="shared" si="105"/>
        <v>648</v>
      </c>
      <c r="H94" s="86">
        <f t="shared" si="105"/>
        <v>592</v>
      </c>
      <c r="I94" s="86">
        <f t="shared" si="105"/>
        <v>592</v>
      </c>
      <c r="J94" s="86">
        <f t="shared" si="105"/>
        <v>592</v>
      </c>
      <c r="K94" s="95">
        <f t="shared" si="105"/>
        <v>592</v>
      </c>
      <c r="L94" s="36"/>
      <c r="M94" s="16"/>
      <c r="N94" s="16"/>
      <c r="O94" s="16"/>
      <c r="P94" s="16"/>
      <c r="Q94" s="16"/>
      <c r="R94" s="16"/>
      <c r="S94" s="29"/>
      <c r="T94" s="29"/>
      <c r="U94" s="29"/>
      <c r="V94" s="29"/>
      <c r="W94" s="29"/>
      <c r="X94" s="29"/>
      <c r="Y94" s="29"/>
      <c r="Z94" s="170">
        <f>SUM(Z90:Z93)</f>
        <v>11119.68</v>
      </c>
      <c r="AA94" s="122">
        <f>SUM(AA90:AA93)</f>
        <v>3706.56</v>
      </c>
      <c r="AB94" s="118">
        <f t="shared" ref="AB94:AM94" si="106">SUM(AB90:AB93)</f>
        <v>1149033.6000000001</v>
      </c>
      <c r="AC94" s="119">
        <f t="shared" si="106"/>
        <v>237036.79999999999</v>
      </c>
      <c r="AD94" s="119">
        <f t="shared" si="106"/>
        <v>1059893.1200000001</v>
      </c>
      <c r="AE94" s="119">
        <f t="shared" si="106"/>
        <v>169312</v>
      </c>
      <c r="AF94" s="530">
        <f t="shared" si="106"/>
        <v>13544.96</v>
      </c>
      <c r="AG94" s="122">
        <f t="shared" si="106"/>
        <v>2628820.48</v>
      </c>
      <c r="AH94" s="121">
        <f>SUM(AH90:AH93)</f>
        <v>129729.60000000001</v>
      </c>
      <c r="AI94" s="119">
        <f t="shared" ref="AI94:AL94" si="107">SUM(AI90:AI93)</f>
        <v>54179.839999999997</v>
      </c>
      <c r="AJ94" s="119">
        <f t="shared" si="107"/>
        <v>152380.79999999999</v>
      </c>
      <c r="AK94" s="119">
        <f t="shared" si="107"/>
        <v>10158.719999999999</v>
      </c>
      <c r="AL94" s="120">
        <f t="shared" si="107"/>
        <v>13544.96</v>
      </c>
      <c r="AM94" s="122">
        <f t="shared" si="106"/>
        <v>359993.92</v>
      </c>
      <c r="AN94" s="122">
        <f>SUM(AN90:AN93)</f>
        <v>3003640.64</v>
      </c>
      <c r="AQ94" s="61"/>
    </row>
    <row r="95" spans="1:43" ht="14.4" thickBot="1" x14ac:dyDescent="0.3">
      <c r="B95" s="96"/>
      <c r="C95" s="96"/>
      <c r="D95" s="96"/>
      <c r="E95" s="96"/>
      <c r="F95" s="96"/>
      <c r="G95" s="22"/>
      <c r="L95" s="36"/>
      <c r="M95" s="16"/>
      <c r="N95" s="16"/>
      <c r="O95" s="16"/>
      <c r="P95" s="16"/>
      <c r="Q95" s="16"/>
      <c r="R95" s="16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3"/>
      <c r="AQ95" s="35"/>
    </row>
    <row r="96" spans="1:43" ht="14.4" thickBot="1" x14ac:dyDescent="0.3">
      <c r="A96" s="351" t="s">
        <v>3</v>
      </c>
      <c r="B96" s="97">
        <f t="shared" ref="B96:K96" si="108">B88+B94</f>
        <v>251</v>
      </c>
      <c r="C96" s="86">
        <f t="shared" si="108"/>
        <v>168</v>
      </c>
      <c r="D96" s="86">
        <f t="shared" si="108"/>
        <v>173</v>
      </c>
      <c r="E96" s="86">
        <f t="shared" si="108"/>
        <v>184</v>
      </c>
      <c r="F96" s="87">
        <f t="shared" si="108"/>
        <v>189</v>
      </c>
      <c r="G96" s="98">
        <f t="shared" si="108"/>
        <v>2004</v>
      </c>
      <c r="H96" s="99">
        <f t="shared" si="108"/>
        <v>1341</v>
      </c>
      <c r="I96" s="99">
        <f t="shared" si="108"/>
        <v>1381</v>
      </c>
      <c r="J96" s="99">
        <f t="shared" si="108"/>
        <v>1469</v>
      </c>
      <c r="K96" s="100">
        <f t="shared" si="108"/>
        <v>1508</v>
      </c>
      <c r="L96" s="36"/>
      <c r="M96" s="16"/>
      <c r="N96" s="16"/>
      <c r="O96" s="16"/>
      <c r="P96" s="16"/>
      <c r="Q96" s="16"/>
      <c r="R96" s="16"/>
      <c r="S96" s="29"/>
      <c r="T96" s="29"/>
      <c r="U96" s="29"/>
      <c r="V96" s="29"/>
      <c r="W96" s="29"/>
      <c r="X96" s="29"/>
      <c r="Y96" s="29"/>
      <c r="Z96" s="123">
        <f>Z88+Z94</f>
        <v>34388.639999999999</v>
      </c>
      <c r="AA96" s="122">
        <f>AA88+AA94</f>
        <v>11462.88</v>
      </c>
      <c r="AB96" s="121">
        <f t="shared" ref="AB96:AL96" si="109">AB88+AB94</f>
        <v>3553492.8</v>
      </c>
      <c r="AC96" s="119">
        <f t="shared" si="109"/>
        <v>536936.4</v>
      </c>
      <c r="AD96" s="119">
        <f t="shared" si="109"/>
        <v>2472487.16</v>
      </c>
      <c r="AE96" s="119">
        <f t="shared" si="109"/>
        <v>420134</v>
      </c>
      <c r="AF96" s="120">
        <f t="shared" si="109"/>
        <v>34503.040000000001</v>
      </c>
      <c r="AG96" s="122">
        <f>AG88+AG94</f>
        <v>7017553.4000000004</v>
      </c>
      <c r="AH96" s="121">
        <f t="shared" si="109"/>
        <v>401200.8</v>
      </c>
      <c r="AI96" s="119">
        <f t="shared" si="109"/>
        <v>122728.32000000001</v>
      </c>
      <c r="AJ96" s="119">
        <f t="shared" si="109"/>
        <v>355469.4</v>
      </c>
      <c r="AK96" s="119">
        <f t="shared" si="109"/>
        <v>25208.04</v>
      </c>
      <c r="AL96" s="119">
        <f t="shared" si="109"/>
        <v>34503.040000000001</v>
      </c>
      <c r="AM96" s="122">
        <f>AM88+AM94</f>
        <v>939109.6</v>
      </c>
      <c r="AN96" s="131">
        <f>AN88+AN94</f>
        <v>8002514.5199999996</v>
      </c>
      <c r="AQ96" s="61"/>
    </row>
  </sheetData>
  <mergeCells count="53">
    <mergeCell ref="A17:F17"/>
    <mergeCell ref="A8:F8"/>
    <mergeCell ref="A9:A13"/>
    <mergeCell ref="F9:F13"/>
    <mergeCell ref="A14:F14"/>
    <mergeCell ref="F15:F16"/>
    <mergeCell ref="A1:W1"/>
    <mergeCell ref="A2:W2"/>
    <mergeCell ref="A4:F4"/>
    <mergeCell ref="A5:V5"/>
    <mergeCell ref="J7:L7"/>
    <mergeCell ref="A25:C25"/>
    <mergeCell ref="A28:A29"/>
    <mergeCell ref="B28:F28"/>
    <mergeCell ref="G28:K28"/>
    <mergeCell ref="A18:A22"/>
    <mergeCell ref="F18:F22"/>
    <mergeCell ref="A77:A78"/>
    <mergeCell ref="B77:F77"/>
    <mergeCell ref="G77:K77"/>
    <mergeCell ref="L77:L78"/>
    <mergeCell ref="M77:M78"/>
    <mergeCell ref="AQ77:AQ78"/>
    <mergeCell ref="L28:L29"/>
    <mergeCell ref="N28:N29"/>
    <mergeCell ref="O28:S28"/>
    <mergeCell ref="T28:X28"/>
    <mergeCell ref="Y28:Y29"/>
    <mergeCell ref="Z28:Z29"/>
    <mergeCell ref="AA28:AA29"/>
    <mergeCell ref="AB28:AG28"/>
    <mergeCell ref="AH28:AM28"/>
    <mergeCell ref="AN28:AN29"/>
    <mergeCell ref="AI51:AI52"/>
    <mergeCell ref="AA77:AA78"/>
    <mergeCell ref="N77:N78"/>
    <mergeCell ref="L51:S51"/>
    <mergeCell ref="M28:M29"/>
    <mergeCell ref="AN77:AN78"/>
    <mergeCell ref="AM51:AM52"/>
    <mergeCell ref="O77:S77"/>
    <mergeCell ref="T77:X77"/>
    <mergeCell ref="Y77:Y78"/>
    <mergeCell ref="Z77:Z78"/>
    <mergeCell ref="AB77:AG77"/>
    <mergeCell ref="AH77:AM77"/>
    <mergeCell ref="AK51:AK52"/>
    <mergeCell ref="AE54:AH54"/>
    <mergeCell ref="AE55:AH55"/>
    <mergeCell ref="AE56:AH56"/>
    <mergeCell ref="AE57:AH57"/>
    <mergeCell ref="AN51:AN52"/>
    <mergeCell ref="AJ51:AJ52"/>
  </mergeCells>
  <pageMargins left="0.51181102362204722" right="0.51181102362204722" top="0.55118110236220474" bottom="0.55118110236220474" header="0.31496062992125984" footer="0.31496062992125984"/>
  <pageSetup paperSize="8" scale="37" orientation="landscape" r:id="rId1"/>
  <colBreaks count="1" manualBreakCount="1"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2026 gada min. h tarifa likme</vt:lpstr>
      <vt:lpstr>2026 budžeta aprēķins</vt:lpstr>
      <vt:lpstr>2027 budžeta aprēķins</vt:lpstr>
      <vt:lpstr>2028 budžeta aprēķins</vt:lpstr>
      <vt:lpstr>2029 budžeta aprēķins</vt:lpstr>
      <vt:lpstr>'2026 gada min. h tarifa likme'!Print_Area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Pētersone</dc:creator>
  <cp:lastModifiedBy>Ieva Pētersone</cp:lastModifiedBy>
  <cp:lastPrinted>2026-02-18T12:08:22Z</cp:lastPrinted>
  <dcterms:created xsi:type="dcterms:W3CDTF">2020-10-22T13:25:55Z</dcterms:created>
  <dcterms:modified xsi:type="dcterms:W3CDTF">2026-02-26T13:14:21Z</dcterms:modified>
</cp:coreProperties>
</file>