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ivita_snore_vm_gov_lv/Documents/Darbvirsma/Not_1529/2026_GATAVOTIE_NOTEIKUMI/Slimnicu_tikla_reforma_2groz/3_variants_3x_saskanoshana/"/>
    </mc:Choice>
  </mc:AlternateContent>
  <xr:revisionPtr revIDLastSave="115" documentId="13_ncr:1_{EC3CCC9B-E35D-4766-90E6-CE7A078BB3A6}" xr6:coauthVersionLast="47" xr6:coauthVersionMax="47" xr10:uidLastSave="{27660BDB-FEEA-4846-BFCA-3C16669BFA87}"/>
  <bookViews>
    <workbookView xWindow="11355" yWindow="0" windowWidth="16935" windowHeight="15585" xr2:uid="{226085C8-1373-4691-9BA1-E678DE6115FB}"/>
  </bookViews>
  <sheets>
    <sheet name="2. pielikums_Apkopojums" sheetId="12" r:id="rId1"/>
    <sheet name="2p_turp_uznemsana" sheetId="11" r:id="rId2"/>
    <sheet name="2p_turp_dezurarsti" sheetId="10" r:id="rId3"/>
    <sheet name="2p_turp_aprekins uzn" sheetId="6" r:id="rId4"/>
    <sheet name="2p_turp_aprekins dez" sheetId="9" r:id="rId5"/>
  </sheets>
  <externalReferences>
    <externalReference r:id="rId6"/>
  </externalReferences>
  <definedNames>
    <definedName name="_xlnm._FilterDatabase" localSheetId="4" hidden="1">'2p_turp_aprekins dez'!$A$13:$AX$31</definedName>
    <definedName name="_xlnm._FilterDatabase" localSheetId="3" hidden="1">'2p_turp_aprekins uzn'!$A$13:$AX$31</definedName>
    <definedName name="_xlnm._FilterDatabase" localSheetId="2" hidden="1">'2p_turp_dezurarsti'!$A$6:$X$365</definedName>
    <definedName name="_xlnm._FilterDatabase" localSheetId="1" hidden="1">'2p_turp_uznemsana'!$A$6:$M$392</definedName>
    <definedName name="_xlnm.Print_Area" localSheetId="4">'2p_turp_aprekins dez'!$A$1:$AX$33</definedName>
    <definedName name="_xlnm.Print_Area" localSheetId="3">'2p_turp_aprekins uzn'!$A$1:$BA$33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365" i="10" l="1"/>
  <c r="X280" i="10"/>
  <c r="G40" i="11" l="1"/>
  <c r="C40" i="12"/>
  <c r="G58" i="11"/>
  <c r="G54" i="11"/>
  <c r="L54" i="11" s="1"/>
  <c r="G44" i="11"/>
  <c r="L44" i="11" s="1"/>
  <c r="D27" i="11"/>
  <c r="D26" i="11"/>
  <c r="G211" i="11"/>
  <c r="G208" i="11"/>
  <c r="G172" i="11"/>
  <c r="G168" i="11"/>
  <c r="G156" i="11"/>
  <c r="G153" i="11"/>
  <c r="G138" i="11"/>
  <c r="G135" i="11"/>
  <c r="G120" i="11"/>
  <c r="G117" i="11"/>
  <c r="G104" i="11"/>
  <c r="G101" i="11"/>
  <c r="G88" i="11"/>
  <c r="G85" i="11"/>
  <c r="G202" i="11"/>
  <c r="G161" i="11"/>
  <c r="L161" i="11" s="1"/>
  <c r="G144" i="11"/>
  <c r="G125" i="11"/>
  <c r="G110" i="11"/>
  <c r="G93" i="11"/>
  <c r="G76" i="11"/>
  <c r="D40" i="12"/>
  <c r="G119" i="11"/>
  <c r="G122" i="11"/>
  <c r="G123" i="11"/>
  <c r="F89" i="11"/>
  <c r="E89" i="11"/>
  <c r="D89" i="11"/>
  <c r="N74" i="10"/>
  <c r="G74" i="10"/>
  <c r="S74" i="10" s="1"/>
  <c r="F74" i="10"/>
  <c r="H74" i="10" s="1"/>
  <c r="G155" i="11"/>
  <c r="G158" i="11"/>
  <c r="G159" i="11"/>
  <c r="H58" i="11" l="1"/>
  <c r="J58" i="11"/>
  <c r="K58" i="11"/>
  <c r="L58" i="11"/>
  <c r="J54" i="11"/>
  <c r="H54" i="11"/>
  <c r="K54" i="11"/>
  <c r="J44" i="11"/>
  <c r="K44" i="11"/>
  <c r="H44" i="11"/>
  <c r="H40" i="11"/>
  <c r="J40" i="11"/>
  <c r="K40" i="11"/>
  <c r="L40" i="11"/>
  <c r="H117" i="11"/>
  <c r="M117" i="11" s="1"/>
  <c r="O74" i="10"/>
  <c r="I74" i="10"/>
  <c r="J74" i="10"/>
  <c r="P74" i="10"/>
  <c r="U74" i="10"/>
  <c r="V74" i="10"/>
  <c r="R74" i="10"/>
  <c r="T74" i="10" s="1"/>
  <c r="H138" i="11"/>
  <c r="M138" i="11" s="1"/>
  <c r="H211" i="11"/>
  <c r="M211" i="11" s="1"/>
  <c r="H172" i="11"/>
  <c r="M172" i="11" s="1"/>
  <c r="H156" i="11"/>
  <c r="M156" i="11" s="1"/>
  <c r="H120" i="11"/>
  <c r="M120" i="11" s="1"/>
  <c r="H208" i="11"/>
  <c r="M208" i="11" s="1"/>
  <c r="H168" i="11"/>
  <c r="M168" i="11" s="1"/>
  <c r="H153" i="11"/>
  <c r="M153" i="11" s="1"/>
  <c r="H135" i="11"/>
  <c r="M135" i="11" s="1"/>
  <c r="H101" i="11"/>
  <c r="M101" i="11" s="1"/>
  <c r="H104" i="11"/>
  <c r="M104" i="11" s="1"/>
  <c r="J202" i="11"/>
  <c r="H202" i="11"/>
  <c r="K202" i="11"/>
  <c r="L202" i="11"/>
  <c r="J161" i="11"/>
  <c r="K161" i="11"/>
  <c r="H161" i="11"/>
  <c r="J144" i="11"/>
  <c r="H144" i="11"/>
  <c r="K144" i="11"/>
  <c r="L144" i="11"/>
  <c r="J125" i="11"/>
  <c r="K125" i="11"/>
  <c r="H125" i="11"/>
  <c r="L125" i="11"/>
  <c r="J110" i="11"/>
  <c r="K110" i="11"/>
  <c r="H110" i="11"/>
  <c r="L110" i="11"/>
  <c r="H93" i="11"/>
  <c r="J93" i="11"/>
  <c r="K93" i="11"/>
  <c r="L93" i="11"/>
  <c r="E140" i="11"/>
  <c r="D140" i="11"/>
  <c r="Q74" i="10" l="1"/>
  <c r="W74" i="10"/>
  <c r="K74" i="10"/>
  <c r="X74" i="10" l="1"/>
  <c r="N274" i="10"/>
  <c r="G274" i="10"/>
  <c r="V274" i="10" s="1"/>
  <c r="F274" i="10"/>
  <c r="F327" i="11"/>
  <c r="E327" i="11"/>
  <c r="D327" i="11"/>
  <c r="G326" i="11"/>
  <c r="G323" i="11"/>
  <c r="G317" i="11"/>
  <c r="G292" i="11"/>
  <c r="G283" i="11"/>
  <c r="G282" i="11"/>
  <c r="H274" i="10" l="1"/>
  <c r="I274" i="10"/>
  <c r="J274" i="10"/>
  <c r="O274" i="10"/>
  <c r="P274" i="10"/>
  <c r="R274" i="10"/>
  <c r="S274" i="10"/>
  <c r="U274" i="10"/>
  <c r="W274" i="10" s="1"/>
  <c r="H326" i="11"/>
  <c r="M326" i="11" s="1"/>
  <c r="H323" i="11"/>
  <c r="M323" i="11" s="1"/>
  <c r="K317" i="11"/>
  <c r="H317" i="11"/>
  <c r="J317" i="11"/>
  <c r="L317" i="11"/>
  <c r="H282" i="11"/>
  <c r="J282" i="11"/>
  <c r="K282" i="11"/>
  <c r="L282" i="11"/>
  <c r="H283" i="11"/>
  <c r="J283" i="11"/>
  <c r="K283" i="11"/>
  <c r="L283" i="11"/>
  <c r="T274" i="10" l="1"/>
  <c r="Q274" i="10"/>
  <c r="K274" i="10"/>
  <c r="X274" i="10" l="1"/>
  <c r="AS22" i="9"/>
  <c r="E31" i="12"/>
  <c r="N278" i="10"/>
  <c r="G278" i="10"/>
  <c r="V278" i="10" s="1"/>
  <c r="F278" i="10"/>
  <c r="N273" i="10"/>
  <c r="G273" i="10"/>
  <c r="V273" i="10" s="1"/>
  <c r="F273" i="10"/>
  <c r="O15" i="10"/>
  <c r="J15" i="10"/>
  <c r="I15" i="10"/>
  <c r="V15" i="10"/>
  <c r="N15" i="10"/>
  <c r="G15" i="10"/>
  <c r="S15" i="10" s="1"/>
  <c r="F15" i="10"/>
  <c r="U15" i="10" s="1"/>
  <c r="AS23" i="9"/>
  <c r="AT23" i="9"/>
  <c r="AT22" i="9"/>
  <c r="AS20" i="9"/>
  <c r="AL23" i="9"/>
  <c r="AQ23" i="9" s="1"/>
  <c r="AH23" i="9"/>
  <c r="AD23" i="9"/>
  <c r="AN23" i="9" s="1"/>
  <c r="AO23" i="9" s="1"/>
  <c r="AL22" i="9"/>
  <c r="AQ22" i="9" s="1"/>
  <c r="AH22" i="9"/>
  <c r="AD22" i="9"/>
  <c r="Z22" i="9"/>
  <c r="V22" i="9"/>
  <c r="R22" i="9"/>
  <c r="AN22" i="9" s="1"/>
  <c r="AO22" i="9" s="1"/>
  <c r="N22" i="9"/>
  <c r="J22" i="9"/>
  <c r="AU21" i="9"/>
  <c r="AX21" i="9"/>
  <c r="AT21" i="9"/>
  <c r="D358" i="11"/>
  <c r="G350" i="11"/>
  <c r="H350" i="11" s="1"/>
  <c r="AO18" i="6"/>
  <c r="AO17" i="6"/>
  <c r="AH17" i="6"/>
  <c r="AO14" i="6"/>
  <c r="AV19" i="6"/>
  <c r="AU19" i="6"/>
  <c r="D212" i="11"/>
  <c r="D173" i="11"/>
  <c r="D157" i="11"/>
  <c r="F121" i="11"/>
  <c r="E121" i="11"/>
  <c r="D121" i="11"/>
  <c r="F105" i="11"/>
  <c r="E105" i="11"/>
  <c r="D105" i="11"/>
  <c r="F212" i="11"/>
  <c r="E212" i="11"/>
  <c r="D187" i="11"/>
  <c r="F157" i="11"/>
  <c r="E157" i="11"/>
  <c r="F173" i="11"/>
  <c r="E173" i="11"/>
  <c r="J350" i="11" l="1"/>
  <c r="K350" i="11"/>
  <c r="L350" i="11"/>
  <c r="R15" i="10"/>
  <c r="T15" i="10" s="1"/>
  <c r="P15" i="10"/>
  <c r="Q15" i="10" s="1"/>
  <c r="H273" i="10"/>
  <c r="H278" i="10"/>
  <c r="W15" i="10"/>
  <c r="O273" i="10"/>
  <c r="J273" i="10"/>
  <c r="P273" i="10"/>
  <c r="I278" i="10"/>
  <c r="R278" i="10"/>
  <c r="K15" i="10"/>
  <c r="J278" i="10"/>
  <c r="O278" i="10"/>
  <c r="S278" i="10"/>
  <c r="P278" i="10"/>
  <c r="I273" i="10"/>
  <c r="U278" i="10"/>
  <c r="W278" i="10" s="1"/>
  <c r="S273" i="10"/>
  <c r="R273" i="10"/>
  <c r="U273" i="10"/>
  <c r="W273" i="10" s="1"/>
  <c r="AW22" i="9"/>
  <c r="AU22" i="9"/>
  <c r="AR22" i="9"/>
  <c r="AP22" i="9"/>
  <c r="AV22" i="9" s="1"/>
  <c r="AU23" i="9"/>
  <c r="AR23" i="9"/>
  <c r="AP23" i="9"/>
  <c r="AV23" i="9" s="1"/>
  <c r="AW23" i="9"/>
  <c r="G251" i="11"/>
  <c r="K273" i="10" l="1"/>
  <c r="T278" i="10"/>
  <c r="T273" i="10"/>
  <c r="Q273" i="10"/>
  <c r="Q278" i="10"/>
  <c r="K278" i="10"/>
  <c r="AX23" i="9"/>
  <c r="AX22" i="9"/>
  <c r="H251" i="11"/>
  <c r="J251" i="11"/>
  <c r="K251" i="11"/>
  <c r="L251" i="11"/>
  <c r="X278" i="10" l="1"/>
  <c r="X273" i="10"/>
  <c r="M251" i="11"/>
  <c r="M342" i="10"/>
  <c r="L342" i="10"/>
  <c r="E342" i="10"/>
  <c r="D342" i="10"/>
  <c r="M332" i="10"/>
  <c r="L332" i="10"/>
  <c r="E332" i="10"/>
  <c r="D332" i="10"/>
  <c r="M320" i="10"/>
  <c r="L320" i="10"/>
  <c r="E320" i="10"/>
  <c r="D320" i="10"/>
  <c r="M310" i="10"/>
  <c r="L310" i="10"/>
  <c r="E310" i="10"/>
  <c r="D310" i="10"/>
  <c r="M300" i="10"/>
  <c r="L300" i="10"/>
  <c r="E300" i="10"/>
  <c r="D300" i="10"/>
  <c r="M289" i="10"/>
  <c r="L289" i="10"/>
  <c r="E289" i="10"/>
  <c r="D289" i="10"/>
  <c r="M280" i="10"/>
  <c r="L280" i="10"/>
  <c r="E280" i="10"/>
  <c r="D280" i="10"/>
  <c r="M268" i="10"/>
  <c r="L268" i="10"/>
  <c r="E268" i="10"/>
  <c r="D268" i="10"/>
  <c r="M257" i="10"/>
  <c r="L257" i="10"/>
  <c r="E257" i="10"/>
  <c r="D257" i="10"/>
  <c r="M349" i="10"/>
  <c r="L349" i="10"/>
  <c r="E349" i="10"/>
  <c r="M358" i="10"/>
  <c r="L358" i="10"/>
  <c r="E358" i="10"/>
  <c r="D358" i="10"/>
  <c r="M364" i="10"/>
  <c r="L364" i="10"/>
  <c r="E364" i="10"/>
  <c r="D364" i="10"/>
  <c r="M248" i="10"/>
  <c r="L248" i="10"/>
  <c r="E248" i="10"/>
  <c r="D248" i="10"/>
  <c r="M239" i="10"/>
  <c r="L239" i="10"/>
  <c r="E239" i="10"/>
  <c r="D239" i="10"/>
  <c r="M228" i="10"/>
  <c r="L228" i="10"/>
  <c r="E228" i="10"/>
  <c r="D228" i="10"/>
  <c r="M217" i="10"/>
  <c r="L217" i="10"/>
  <c r="E217" i="10"/>
  <c r="D217" i="10"/>
  <c r="M206" i="10"/>
  <c r="L206" i="10"/>
  <c r="E206" i="10"/>
  <c r="D206" i="10"/>
  <c r="M197" i="10"/>
  <c r="L197" i="10"/>
  <c r="E197" i="10"/>
  <c r="D197" i="10"/>
  <c r="M185" i="10"/>
  <c r="L185" i="10"/>
  <c r="E185" i="10"/>
  <c r="D185" i="10"/>
  <c r="M174" i="10"/>
  <c r="L174" i="10"/>
  <c r="E174" i="10"/>
  <c r="D174" i="10"/>
  <c r="M160" i="10"/>
  <c r="L160" i="10"/>
  <c r="E160" i="10"/>
  <c r="D160" i="10"/>
  <c r="M146" i="10"/>
  <c r="L146" i="10"/>
  <c r="E146" i="10"/>
  <c r="D146" i="10"/>
  <c r="M131" i="10"/>
  <c r="L131" i="10"/>
  <c r="D131" i="10"/>
  <c r="M114" i="10"/>
  <c r="L114" i="10"/>
  <c r="E114" i="10"/>
  <c r="D114" i="10"/>
  <c r="M100" i="10"/>
  <c r="L100" i="10"/>
  <c r="E100" i="10"/>
  <c r="D100" i="10"/>
  <c r="M86" i="10"/>
  <c r="L86" i="10"/>
  <c r="E86" i="10"/>
  <c r="D86" i="10"/>
  <c r="M72" i="10"/>
  <c r="L72" i="10"/>
  <c r="E72" i="10"/>
  <c r="D72" i="10"/>
  <c r="M61" i="10"/>
  <c r="L61" i="10"/>
  <c r="E61" i="10"/>
  <c r="D61" i="10"/>
  <c r="V53" i="10"/>
  <c r="U53" i="10"/>
  <c r="S53" i="10"/>
  <c r="R53" i="10"/>
  <c r="P53" i="10"/>
  <c r="O53" i="10"/>
  <c r="M53" i="10"/>
  <c r="L53" i="10"/>
  <c r="J53" i="10"/>
  <c r="I53" i="10"/>
  <c r="G53" i="10"/>
  <c r="F53" i="10"/>
  <c r="E53" i="10"/>
  <c r="D53" i="10"/>
  <c r="M48" i="10"/>
  <c r="L48" i="10"/>
  <c r="E48" i="10"/>
  <c r="D48" i="10"/>
  <c r="M40" i="10"/>
  <c r="L40" i="10"/>
  <c r="E40" i="10"/>
  <c r="D40" i="10"/>
  <c r="M30" i="10"/>
  <c r="L30" i="10"/>
  <c r="E30" i="10"/>
  <c r="D30" i="10"/>
  <c r="M21" i="10"/>
  <c r="L21" i="10"/>
  <c r="E21" i="10"/>
  <c r="M10" i="10"/>
  <c r="L10" i="10"/>
  <c r="E10" i="10"/>
  <c r="D10" i="10"/>
  <c r="F391" i="11"/>
  <c r="E391" i="11"/>
  <c r="D391" i="11"/>
  <c r="F381" i="11"/>
  <c r="E381" i="11"/>
  <c r="F370" i="11"/>
  <c r="E370" i="11"/>
  <c r="D370" i="11"/>
  <c r="F358" i="11"/>
  <c r="E358" i="11"/>
  <c r="L348" i="11"/>
  <c r="K348" i="11"/>
  <c r="J348" i="11"/>
  <c r="I348" i="11"/>
  <c r="H348" i="11"/>
  <c r="G348" i="11"/>
  <c r="F348" i="11"/>
  <c r="E348" i="11"/>
  <c r="D348" i="11"/>
  <c r="F337" i="11"/>
  <c r="E337" i="11"/>
  <c r="D337" i="11"/>
  <c r="F314" i="11"/>
  <c r="E314" i="11"/>
  <c r="D314" i="11"/>
  <c r="F301" i="11"/>
  <c r="E301" i="11"/>
  <c r="D301" i="11"/>
  <c r="F293" i="11"/>
  <c r="E293" i="11"/>
  <c r="D293" i="11"/>
  <c r="F281" i="11"/>
  <c r="E281" i="11"/>
  <c r="F271" i="11"/>
  <c r="E271" i="11"/>
  <c r="D271" i="11"/>
  <c r="F262" i="11"/>
  <c r="E262" i="11"/>
  <c r="D262" i="11"/>
  <c r="F253" i="11"/>
  <c r="E253" i="11"/>
  <c r="D253" i="11"/>
  <c r="F242" i="11"/>
  <c r="E242" i="11"/>
  <c r="D242" i="11"/>
  <c r="F232" i="11"/>
  <c r="E232" i="11"/>
  <c r="D232" i="11"/>
  <c r="F221" i="11"/>
  <c r="E221" i="11"/>
  <c r="D221" i="11"/>
  <c r="F198" i="11"/>
  <c r="E198" i="11"/>
  <c r="D198" i="11"/>
  <c r="F187" i="11"/>
  <c r="E187" i="11"/>
  <c r="F72" i="11"/>
  <c r="E72" i="11"/>
  <c r="D72" i="11"/>
  <c r="L61" i="11"/>
  <c r="K61" i="11"/>
  <c r="J61" i="11"/>
  <c r="F61" i="11"/>
  <c r="E61" i="11"/>
  <c r="D61" i="11"/>
  <c r="L57" i="11"/>
  <c r="K57" i="11"/>
  <c r="J57" i="11"/>
  <c r="F57" i="11"/>
  <c r="E57" i="11"/>
  <c r="D57" i="11"/>
  <c r="F53" i="11"/>
  <c r="E53" i="11"/>
  <c r="D53" i="11"/>
  <c r="L47" i="11"/>
  <c r="K47" i="11"/>
  <c r="J47" i="11"/>
  <c r="F47" i="11"/>
  <c r="E47" i="11"/>
  <c r="D47" i="11"/>
  <c r="L43" i="11"/>
  <c r="K43" i="11"/>
  <c r="J43" i="11"/>
  <c r="F43" i="11"/>
  <c r="E43" i="11"/>
  <c r="D43" i="11"/>
  <c r="F39" i="11"/>
  <c r="E39" i="11"/>
  <c r="D39" i="11"/>
  <c r="F29" i="11"/>
  <c r="E29" i="11"/>
  <c r="D29" i="11"/>
  <c r="F20" i="11"/>
  <c r="E20" i="11"/>
  <c r="D20" i="11"/>
  <c r="L10" i="11" l="1"/>
  <c r="K10" i="11"/>
  <c r="J10" i="11"/>
  <c r="I10" i="11"/>
  <c r="H10" i="11"/>
  <c r="G10" i="11"/>
  <c r="F10" i="11"/>
  <c r="E10" i="11"/>
  <c r="D10" i="11"/>
  <c r="E39" i="12"/>
  <c r="E38" i="12"/>
  <c r="E37" i="12"/>
  <c r="E36" i="12"/>
  <c r="E35" i="12"/>
  <c r="E34" i="12"/>
  <c r="E33" i="12"/>
  <c r="E32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6" i="12"/>
  <c r="E5" i="12"/>
  <c r="E4" i="12"/>
  <c r="B40" i="12"/>
  <c r="E40" i="12" l="1"/>
  <c r="D348" i="10"/>
  <c r="D349" i="10" s="1"/>
  <c r="N18" i="10" l="1"/>
  <c r="N16" i="10" l="1"/>
  <c r="N14" i="10"/>
  <c r="D379" i="11" l="1"/>
  <c r="D381" i="11" s="1"/>
  <c r="N109" i="10" l="1"/>
  <c r="N352" i="10" l="1"/>
  <c r="N356" i="10"/>
  <c r="N351" i="10"/>
  <c r="N251" i="10" l="1"/>
  <c r="N150" i="10" l="1"/>
  <c r="N152" i="10"/>
  <c r="N347" i="10" l="1"/>
  <c r="N260" i="10" l="1"/>
  <c r="H286" i="10" l="1"/>
  <c r="K286" i="10"/>
  <c r="N286" i="10"/>
  <c r="Q286" i="10"/>
  <c r="T286" i="10"/>
  <c r="W286" i="10"/>
  <c r="N284" i="10"/>
  <c r="X286" i="10" l="1"/>
  <c r="N139" i="10" l="1"/>
  <c r="N122" i="10"/>
  <c r="N355" i="10" l="1"/>
  <c r="N361" i="10" l="1"/>
  <c r="N363" i="10"/>
  <c r="N362" i="10"/>
  <c r="N360" i="10"/>
  <c r="N359" i="10"/>
  <c r="N357" i="10"/>
  <c r="N354" i="10"/>
  <c r="N353" i="10"/>
  <c r="N350" i="10"/>
  <c r="N348" i="10"/>
  <c r="N346" i="10"/>
  <c r="N345" i="10"/>
  <c r="N344" i="10"/>
  <c r="N343" i="10"/>
  <c r="N358" i="10" l="1"/>
  <c r="N349" i="10"/>
  <c r="O343" i="10"/>
  <c r="N364" i="10"/>
  <c r="R343" i="10"/>
  <c r="I343" i="10"/>
  <c r="U343" i="10"/>
  <c r="N243" i="10" l="1"/>
  <c r="N252" i="10"/>
  <c r="N293" i="10" l="1"/>
  <c r="N272" i="10"/>
  <c r="N227" i="10"/>
  <c r="N189" i="10"/>
  <c r="N167" i="10"/>
  <c r="N164" i="10"/>
  <c r="N283" i="10"/>
  <c r="N233" i="10"/>
  <c r="N232" i="10"/>
  <c r="N231" i="10"/>
  <c r="N292" i="10"/>
  <c r="N313" i="10"/>
  <c r="N325" i="10"/>
  <c r="N324" i="10"/>
  <c r="N335" i="10"/>
  <c r="N165" i="10"/>
  <c r="N151" i="10"/>
  <c r="N271" i="10"/>
  <c r="N303" i="10" l="1"/>
  <c r="N7" i="10" l="1"/>
  <c r="H8" i="10"/>
  <c r="K8" i="10"/>
  <c r="N8" i="10"/>
  <c r="H9" i="10"/>
  <c r="K9" i="10"/>
  <c r="N9" i="10"/>
  <c r="N11" i="10"/>
  <c r="N12" i="10"/>
  <c r="N13" i="10"/>
  <c r="H15" i="10"/>
  <c r="X15" i="10" s="1"/>
  <c r="D17" i="10"/>
  <c r="D21" i="10" s="1"/>
  <c r="H17" i="10"/>
  <c r="K17" i="10"/>
  <c r="N17" i="10"/>
  <c r="H19" i="10"/>
  <c r="K19" i="10"/>
  <c r="N19" i="10"/>
  <c r="H20" i="10"/>
  <c r="K20" i="10"/>
  <c r="N20" i="10"/>
  <c r="H22" i="10"/>
  <c r="K22" i="10"/>
  <c r="N22" i="10"/>
  <c r="H23" i="10"/>
  <c r="K23" i="10"/>
  <c r="N23" i="10"/>
  <c r="N24" i="10"/>
  <c r="N25" i="10"/>
  <c r="H26" i="10"/>
  <c r="K26" i="10"/>
  <c r="N26" i="10"/>
  <c r="H27" i="10"/>
  <c r="K27" i="10"/>
  <c r="N27" i="10"/>
  <c r="H28" i="10"/>
  <c r="K28" i="10"/>
  <c r="N28" i="10"/>
  <c r="H29" i="10"/>
  <c r="K29" i="10"/>
  <c r="N29" i="10"/>
  <c r="H31" i="10"/>
  <c r="K31" i="10"/>
  <c r="N31" i="10"/>
  <c r="H32" i="10"/>
  <c r="K32" i="10"/>
  <c r="N32" i="10"/>
  <c r="N33" i="10"/>
  <c r="N34" i="10"/>
  <c r="H35" i="10"/>
  <c r="K35" i="10"/>
  <c r="N35" i="10"/>
  <c r="H36" i="10"/>
  <c r="K36" i="10"/>
  <c r="N36" i="10"/>
  <c r="H37" i="10"/>
  <c r="K37" i="10"/>
  <c r="N37" i="10"/>
  <c r="H38" i="10"/>
  <c r="K38" i="10"/>
  <c r="N38" i="10"/>
  <c r="H39" i="10"/>
  <c r="K39" i="10"/>
  <c r="N39" i="10"/>
  <c r="N41" i="10"/>
  <c r="H42" i="10"/>
  <c r="K42" i="10"/>
  <c r="N42" i="10"/>
  <c r="H43" i="10"/>
  <c r="K43" i="10"/>
  <c r="N43" i="10"/>
  <c r="N45" i="10"/>
  <c r="H46" i="10"/>
  <c r="K46" i="10"/>
  <c r="N46" i="10"/>
  <c r="H47" i="10"/>
  <c r="K47" i="10"/>
  <c r="N47" i="10"/>
  <c r="H49" i="10"/>
  <c r="K49" i="10"/>
  <c r="N49" i="10"/>
  <c r="H50" i="10"/>
  <c r="K50" i="10"/>
  <c r="N50" i="10"/>
  <c r="H51" i="10"/>
  <c r="K51" i="10"/>
  <c r="N51" i="10"/>
  <c r="H52" i="10"/>
  <c r="K52" i="10"/>
  <c r="N52" i="10"/>
  <c r="N54" i="10"/>
  <c r="H55" i="10"/>
  <c r="K55" i="10"/>
  <c r="N55" i="10"/>
  <c r="H56" i="10"/>
  <c r="K56" i="10"/>
  <c r="N56" i="10"/>
  <c r="N58" i="10"/>
  <c r="H59" i="10"/>
  <c r="K59" i="10"/>
  <c r="N59" i="10"/>
  <c r="H60" i="10"/>
  <c r="K60" i="10"/>
  <c r="N60" i="10"/>
  <c r="H62" i="10"/>
  <c r="K62" i="10"/>
  <c r="N62" i="10"/>
  <c r="H63" i="10"/>
  <c r="K63" i="10"/>
  <c r="N63" i="10"/>
  <c r="N64" i="10"/>
  <c r="N65" i="10"/>
  <c r="H66" i="10"/>
  <c r="K66" i="10"/>
  <c r="N66" i="10"/>
  <c r="N67" i="10"/>
  <c r="H68" i="10"/>
  <c r="K68" i="10"/>
  <c r="N68" i="10"/>
  <c r="H69" i="10"/>
  <c r="K69" i="10"/>
  <c r="N69" i="10"/>
  <c r="N70" i="10"/>
  <c r="H71" i="10"/>
  <c r="K71" i="10"/>
  <c r="N71" i="10"/>
  <c r="H73" i="10"/>
  <c r="K73" i="10"/>
  <c r="N73" i="10"/>
  <c r="N75" i="10"/>
  <c r="N76" i="10"/>
  <c r="N77" i="10"/>
  <c r="N78" i="10"/>
  <c r="N79" i="10"/>
  <c r="N80" i="10"/>
  <c r="H81" i="10"/>
  <c r="K81" i="10"/>
  <c r="N81" i="10"/>
  <c r="N82" i="10"/>
  <c r="H83" i="10"/>
  <c r="K83" i="10"/>
  <c r="N83" i="10"/>
  <c r="N84" i="10"/>
  <c r="H85" i="10"/>
  <c r="K85" i="10"/>
  <c r="N85" i="10"/>
  <c r="H87" i="10"/>
  <c r="K87" i="10"/>
  <c r="N87" i="10"/>
  <c r="H88" i="10"/>
  <c r="K88" i="10"/>
  <c r="N88" i="10"/>
  <c r="N89" i="10"/>
  <c r="N90" i="10"/>
  <c r="N91" i="10"/>
  <c r="N92" i="10"/>
  <c r="N93" i="10"/>
  <c r="N94" i="10"/>
  <c r="N95" i="10"/>
  <c r="H96" i="10"/>
  <c r="K96" i="10"/>
  <c r="N96" i="10"/>
  <c r="H97" i="10"/>
  <c r="K97" i="10"/>
  <c r="N97" i="10"/>
  <c r="N98" i="10"/>
  <c r="H99" i="10"/>
  <c r="K99" i="10"/>
  <c r="N99" i="10"/>
  <c r="H101" i="10"/>
  <c r="K101" i="10"/>
  <c r="N101" i="10"/>
  <c r="H102" i="10"/>
  <c r="K102" i="10"/>
  <c r="N102" i="10"/>
  <c r="H103" i="10"/>
  <c r="K103" i="10"/>
  <c r="N103" i="10"/>
  <c r="N104" i="10"/>
  <c r="N105" i="10"/>
  <c r="N106" i="10"/>
  <c r="N107" i="10"/>
  <c r="N108" i="10"/>
  <c r="H110" i="10"/>
  <c r="K110" i="10"/>
  <c r="N110" i="10"/>
  <c r="H111" i="10"/>
  <c r="K111" i="10"/>
  <c r="N111" i="10"/>
  <c r="N112" i="10"/>
  <c r="H113" i="10"/>
  <c r="K113" i="10"/>
  <c r="N113" i="10"/>
  <c r="H115" i="10"/>
  <c r="K115" i="10"/>
  <c r="N115" i="10"/>
  <c r="H116" i="10"/>
  <c r="K116" i="10"/>
  <c r="N116" i="10"/>
  <c r="N117" i="10"/>
  <c r="N118" i="10"/>
  <c r="N119" i="10"/>
  <c r="N120" i="10"/>
  <c r="N121" i="10"/>
  <c r="N123" i="10"/>
  <c r="H124" i="10"/>
  <c r="K124" i="10"/>
  <c r="N124" i="10"/>
  <c r="E125" i="10"/>
  <c r="E131" i="10" s="1"/>
  <c r="H125" i="10"/>
  <c r="K125" i="10"/>
  <c r="N125" i="10"/>
  <c r="H126" i="10"/>
  <c r="K126" i="10"/>
  <c r="N126" i="10"/>
  <c r="H127" i="10"/>
  <c r="K127" i="10"/>
  <c r="N127" i="10"/>
  <c r="N128" i="10"/>
  <c r="H129" i="10"/>
  <c r="K129" i="10"/>
  <c r="N129" i="10"/>
  <c r="H130" i="10"/>
  <c r="K130" i="10"/>
  <c r="N130" i="10"/>
  <c r="H132" i="10"/>
  <c r="K132" i="10"/>
  <c r="N132" i="10"/>
  <c r="N133" i="10"/>
  <c r="N134" i="10"/>
  <c r="N135" i="10"/>
  <c r="N136" i="10"/>
  <c r="N137" i="10"/>
  <c r="N138" i="10"/>
  <c r="N140" i="10"/>
  <c r="H141" i="10"/>
  <c r="K141" i="10"/>
  <c r="N141" i="10"/>
  <c r="N142" i="10"/>
  <c r="H143" i="10"/>
  <c r="K143" i="10"/>
  <c r="N143" i="10"/>
  <c r="N144" i="10"/>
  <c r="H145" i="10"/>
  <c r="K145" i="10"/>
  <c r="N145" i="10"/>
  <c r="H147" i="10"/>
  <c r="K147" i="10"/>
  <c r="N147" i="10"/>
  <c r="N148" i="10"/>
  <c r="N149" i="10"/>
  <c r="N153" i="10"/>
  <c r="N154" i="10"/>
  <c r="H155" i="10"/>
  <c r="K155" i="10"/>
  <c r="N155" i="10"/>
  <c r="H156" i="10"/>
  <c r="K156" i="10"/>
  <c r="N156" i="10"/>
  <c r="N157" i="10"/>
  <c r="H158" i="10"/>
  <c r="K158" i="10"/>
  <c r="N158" i="10"/>
  <c r="H159" i="10"/>
  <c r="K159" i="10"/>
  <c r="N159" i="10"/>
  <c r="H161" i="10"/>
  <c r="K161" i="10"/>
  <c r="N161" i="10"/>
  <c r="H162" i="10"/>
  <c r="K162" i="10"/>
  <c r="N162" i="10"/>
  <c r="N163" i="10"/>
  <c r="N166" i="10"/>
  <c r="N168" i="10"/>
  <c r="N169" i="10"/>
  <c r="H170" i="10"/>
  <c r="K170" i="10"/>
  <c r="N170" i="10"/>
  <c r="H171" i="10"/>
  <c r="K171" i="10"/>
  <c r="N171" i="10"/>
  <c r="N172" i="10"/>
  <c r="H173" i="10"/>
  <c r="K173" i="10"/>
  <c r="N173" i="10"/>
  <c r="H175" i="10"/>
  <c r="K175" i="10"/>
  <c r="N175" i="10"/>
  <c r="H176" i="10"/>
  <c r="K176" i="10"/>
  <c r="N176" i="10"/>
  <c r="N177" i="10"/>
  <c r="N178" i="10"/>
  <c r="N179" i="10"/>
  <c r="N180" i="10"/>
  <c r="H181" i="10"/>
  <c r="K181" i="10"/>
  <c r="N181" i="10"/>
  <c r="H182" i="10"/>
  <c r="K182" i="10"/>
  <c r="N182" i="10"/>
  <c r="N183" i="10"/>
  <c r="H184" i="10"/>
  <c r="K184" i="10"/>
  <c r="N184" i="10"/>
  <c r="H186" i="10"/>
  <c r="K186" i="10"/>
  <c r="N186" i="10"/>
  <c r="H187" i="10"/>
  <c r="K187" i="10"/>
  <c r="N187" i="10"/>
  <c r="N188" i="10"/>
  <c r="N190" i="10"/>
  <c r="N191" i="10"/>
  <c r="N192" i="10"/>
  <c r="H193" i="10"/>
  <c r="K193" i="10"/>
  <c r="N193" i="10"/>
  <c r="H194" i="10"/>
  <c r="K194" i="10"/>
  <c r="N194" i="10"/>
  <c r="N195" i="10"/>
  <c r="H196" i="10"/>
  <c r="K196" i="10"/>
  <c r="N196" i="10"/>
  <c r="H198" i="10"/>
  <c r="K198" i="10"/>
  <c r="N198" i="10"/>
  <c r="H199" i="10"/>
  <c r="K199" i="10"/>
  <c r="N199" i="10"/>
  <c r="N200" i="10"/>
  <c r="N201" i="10"/>
  <c r="N202" i="10"/>
  <c r="H203" i="10"/>
  <c r="K203" i="10"/>
  <c r="N203" i="10"/>
  <c r="H204" i="10"/>
  <c r="K204" i="10"/>
  <c r="N204" i="10"/>
  <c r="H205" i="10"/>
  <c r="K205" i="10"/>
  <c r="N205" i="10"/>
  <c r="H207" i="10"/>
  <c r="K207" i="10"/>
  <c r="N207" i="10"/>
  <c r="H208" i="10"/>
  <c r="K208" i="10"/>
  <c r="N208" i="10"/>
  <c r="N209" i="10"/>
  <c r="N210" i="10"/>
  <c r="N211" i="10"/>
  <c r="N212" i="10"/>
  <c r="H213" i="10"/>
  <c r="K213" i="10"/>
  <c r="N213" i="10"/>
  <c r="H214" i="10"/>
  <c r="K214" i="10"/>
  <c r="N214" i="10"/>
  <c r="N215" i="10"/>
  <c r="H216" i="10"/>
  <c r="K216" i="10"/>
  <c r="N216" i="10"/>
  <c r="H218" i="10"/>
  <c r="K218" i="10"/>
  <c r="N218" i="10"/>
  <c r="H219" i="10"/>
  <c r="K219" i="10"/>
  <c r="N219" i="10"/>
  <c r="N220" i="10"/>
  <c r="N221" i="10"/>
  <c r="N222" i="10"/>
  <c r="H223" i="10"/>
  <c r="K223" i="10"/>
  <c r="N223" i="10"/>
  <c r="H224" i="10"/>
  <c r="K224" i="10"/>
  <c r="N224" i="10"/>
  <c r="N225" i="10"/>
  <c r="H226" i="10"/>
  <c r="K226" i="10"/>
  <c r="N226" i="10"/>
  <c r="H229" i="10"/>
  <c r="K229" i="10"/>
  <c r="N229" i="10"/>
  <c r="H230" i="10"/>
  <c r="K230" i="10"/>
  <c r="N230" i="10"/>
  <c r="N234" i="10"/>
  <c r="H235" i="10"/>
  <c r="K235" i="10"/>
  <c r="N235" i="10"/>
  <c r="H236" i="10"/>
  <c r="K236" i="10"/>
  <c r="N236" i="10"/>
  <c r="N237" i="10"/>
  <c r="H238" i="10"/>
  <c r="K238" i="10"/>
  <c r="N238" i="10"/>
  <c r="H240" i="10"/>
  <c r="K240" i="10"/>
  <c r="N240" i="10"/>
  <c r="H241" i="10"/>
  <c r="K241" i="10"/>
  <c r="N241" i="10"/>
  <c r="H242" i="10"/>
  <c r="K242" i="10"/>
  <c r="N242" i="10"/>
  <c r="N244" i="10"/>
  <c r="H245" i="10"/>
  <c r="K245" i="10"/>
  <c r="N245" i="10"/>
  <c r="H246" i="10"/>
  <c r="K246" i="10"/>
  <c r="N246" i="10"/>
  <c r="H247" i="10"/>
  <c r="K247" i="10"/>
  <c r="N247" i="10"/>
  <c r="H249" i="10"/>
  <c r="K249" i="10"/>
  <c r="N249" i="10"/>
  <c r="H250" i="10"/>
  <c r="K250" i="10"/>
  <c r="N250" i="10"/>
  <c r="N253" i="10"/>
  <c r="H254" i="10"/>
  <c r="K254" i="10"/>
  <c r="N254" i="10"/>
  <c r="H255" i="10"/>
  <c r="K255" i="10"/>
  <c r="N255" i="10"/>
  <c r="H256" i="10"/>
  <c r="K256" i="10"/>
  <c r="N256" i="10"/>
  <c r="H258" i="10"/>
  <c r="K258" i="10"/>
  <c r="N258" i="10"/>
  <c r="H259" i="10"/>
  <c r="K259" i="10"/>
  <c r="N259" i="10"/>
  <c r="N261" i="10"/>
  <c r="H262" i="10"/>
  <c r="K262" i="10"/>
  <c r="N262" i="10"/>
  <c r="H263" i="10"/>
  <c r="K263" i="10"/>
  <c r="N263" i="10"/>
  <c r="H264" i="10"/>
  <c r="K264" i="10"/>
  <c r="N264" i="10"/>
  <c r="H265" i="10"/>
  <c r="K265" i="10"/>
  <c r="N265" i="10"/>
  <c r="H266" i="10"/>
  <c r="K266" i="10"/>
  <c r="N266" i="10"/>
  <c r="H267" i="10"/>
  <c r="K267" i="10"/>
  <c r="N267" i="10"/>
  <c r="H269" i="10"/>
  <c r="K269" i="10"/>
  <c r="N269" i="10"/>
  <c r="H270" i="10"/>
  <c r="K270" i="10"/>
  <c r="N270" i="10"/>
  <c r="N275" i="10"/>
  <c r="H276" i="10"/>
  <c r="K276" i="10"/>
  <c r="N276" i="10"/>
  <c r="H277" i="10"/>
  <c r="K277" i="10"/>
  <c r="N277" i="10"/>
  <c r="H279" i="10"/>
  <c r="K279" i="10"/>
  <c r="N279" i="10"/>
  <c r="H281" i="10"/>
  <c r="K281" i="10"/>
  <c r="N281" i="10"/>
  <c r="H282" i="10"/>
  <c r="K282" i="10"/>
  <c r="N282" i="10"/>
  <c r="N285" i="10"/>
  <c r="H287" i="10"/>
  <c r="K287" i="10"/>
  <c r="N287" i="10"/>
  <c r="H288" i="10"/>
  <c r="K288" i="10"/>
  <c r="N288" i="10"/>
  <c r="H290" i="10"/>
  <c r="K290" i="10"/>
  <c r="N290" i="10"/>
  <c r="H291" i="10"/>
  <c r="K291" i="10"/>
  <c r="N291" i="10"/>
  <c r="H294" i="10"/>
  <c r="K294" i="10"/>
  <c r="N294" i="10"/>
  <c r="N295" i="10"/>
  <c r="H296" i="10"/>
  <c r="K296" i="10"/>
  <c r="N296" i="10"/>
  <c r="H297" i="10"/>
  <c r="K297" i="10"/>
  <c r="N297" i="10"/>
  <c r="H298" i="10"/>
  <c r="K298" i="10"/>
  <c r="N298" i="10"/>
  <c r="H299" i="10"/>
  <c r="K299" i="10"/>
  <c r="N299" i="10"/>
  <c r="H301" i="10"/>
  <c r="K301" i="10"/>
  <c r="N301" i="10"/>
  <c r="H302" i="10"/>
  <c r="K302" i="10"/>
  <c r="N302" i="10"/>
  <c r="N304" i="10"/>
  <c r="H305" i="10"/>
  <c r="K305" i="10"/>
  <c r="N305" i="10"/>
  <c r="H306" i="10"/>
  <c r="K306" i="10"/>
  <c r="N306" i="10"/>
  <c r="H307" i="10"/>
  <c r="K307" i="10"/>
  <c r="N307" i="10"/>
  <c r="H308" i="10"/>
  <c r="K308" i="10"/>
  <c r="N308" i="10"/>
  <c r="H309" i="10"/>
  <c r="K309" i="10"/>
  <c r="N309" i="10"/>
  <c r="H311" i="10"/>
  <c r="K311" i="10"/>
  <c r="N311" i="10"/>
  <c r="H312" i="10"/>
  <c r="K312" i="10"/>
  <c r="N312" i="10"/>
  <c r="N314" i="10"/>
  <c r="H315" i="10"/>
  <c r="K315" i="10"/>
  <c r="N315" i="10"/>
  <c r="H316" i="10"/>
  <c r="K316" i="10"/>
  <c r="N316" i="10"/>
  <c r="H317" i="10"/>
  <c r="K317" i="10"/>
  <c r="N317" i="10"/>
  <c r="H318" i="10"/>
  <c r="K318" i="10"/>
  <c r="N318" i="10"/>
  <c r="H319" i="10"/>
  <c r="K319" i="10"/>
  <c r="N319" i="10"/>
  <c r="H321" i="10"/>
  <c r="K321" i="10"/>
  <c r="N321" i="10"/>
  <c r="H322" i="10"/>
  <c r="K322" i="10"/>
  <c r="N322" i="10"/>
  <c r="H323" i="10"/>
  <c r="K323" i="10"/>
  <c r="N323" i="10"/>
  <c r="H326" i="10"/>
  <c r="K326" i="10"/>
  <c r="N326" i="10"/>
  <c r="H327" i="10"/>
  <c r="K327" i="10"/>
  <c r="N327" i="10"/>
  <c r="H328" i="10"/>
  <c r="K328" i="10"/>
  <c r="N328" i="10"/>
  <c r="H329" i="10"/>
  <c r="K329" i="10"/>
  <c r="N329" i="10"/>
  <c r="H330" i="10"/>
  <c r="K330" i="10"/>
  <c r="N330" i="10"/>
  <c r="H331" i="10"/>
  <c r="K331" i="10"/>
  <c r="N331" i="10"/>
  <c r="H333" i="10"/>
  <c r="K333" i="10"/>
  <c r="N333" i="10"/>
  <c r="H334" i="10"/>
  <c r="K334" i="10"/>
  <c r="N334" i="10"/>
  <c r="N336" i="10"/>
  <c r="H337" i="10"/>
  <c r="K337" i="10"/>
  <c r="N337" i="10"/>
  <c r="H338" i="10"/>
  <c r="K338" i="10"/>
  <c r="N338" i="10"/>
  <c r="H339" i="10"/>
  <c r="K339" i="10"/>
  <c r="N339" i="10"/>
  <c r="H340" i="10"/>
  <c r="K340" i="10"/>
  <c r="N340" i="10"/>
  <c r="H341" i="10"/>
  <c r="K341" i="10"/>
  <c r="N341" i="10"/>
  <c r="M357" i="11"/>
  <c r="M355" i="11"/>
  <c r="M352" i="11"/>
  <c r="M349" i="11"/>
  <c r="M347" i="11"/>
  <c r="M346" i="11"/>
  <c r="M345" i="11"/>
  <c r="M344" i="11"/>
  <c r="M343" i="11"/>
  <c r="M342" i="11"/>
  <c r="M341" i="11"/>
  <c r="M340" i="11"/>
  <c r="M339" i="11"/>
  <c r="M338" i="11"/>
  <c r="M331" i="11"/>
  <c r="M325" i="11"/>
  <c r="M322" i="11"/>
  <c r="M319" i="11"/>
  <c r="M316" i="11"/>
  <c r="M315" i="11"/>
  <c r="M311" i="11"/>
  <c r="M307" i="11"/>
  <c r="M306" i="11"/>
  <c r="M305" i="11"/>
  <c r="M303" i="11"/>
  <c r="M302" i="11"/>
  <c r="M297" i="11"/>
  <c r="M296" i="11"/>
  <c r="M291" i="11"/>
  <c r="M288" i="11"/>
  <c r="M287" i="11"/>
  <c r="M286" i="11"/>
  <c r="M285" i="11"/>
  <c r="D280" i="11"/>
  <c r="D278" i="11"/>
  <c r="M275" i="11"/>
  <c r="M267" i="11"/>
  <c r="M266" i="11"/>
  <c r="M258" i="11"/>
  <c r="M257" i="11"/>
  <c r="M248" i="11"/>
  <c r="M247" i="11"/>
  <c r="M246" i="11"/>
  <c r="M245" i="11"/>
  <c r="M240" i="11"/>
  <c r="M237" i="11"/>
  <c r="M236" i="11"/>
  <c r="M235" i="11"/>
  <c r="M230" i="11"/>
  <c r="M227" i="11"/>
  <c r="M226" i="11"/>
  <c r="M225" i="11"/>
  <c r="M224" i="11"/>
  <c r="M217" i="11"/>
  <c r="M216" i="11"/>
  <c r="M215" i="11"/>
  <c r="M209" i="11"/>
  <c r="M205" i="11"/>
  <c r="M204" i="11"/>
  <c r="M203" i="11"/>
  <c r="M201" i="11"/>
  <c r="M196" i="11"/>
  <c r="M193" i="11"/>
  <c r="M192" i="11"/>
  <c r="M190" i="11"/>
  <c r="M185" i="11"/>
  <c r="M182" i="11"/>
  <c r="M180" i="11"/>
  <c r="M179" i="11"/>
  <c r="M178" i="11"/>
  <c r="M177" i="11"/>
  <c r="M176" i="11"/>
  <c r="M171" i="11"/>
  <c r="M169" i="11"/>
  <c r="M165" i="11"/>
  <c r="M163" i="11"/>
  <c r="M162" i="11"/>
  <c r="M160" i="11"/>
  <c r="M154" i="11"/>
  <c r="M151" i="11"/>
  <c r="M149" i="11"/>
  <c r="M147" i="11"/>
  <c r="M146" i="11"/>
  <c r="M145" i="11"/>
  <c r="M143" i="11"/>
  <c r="M136" i="11"/>
  <c r="F132" i="11"/>
  <c r="M130" i="11"/>
  <c r="M128" i="11"/>
  <c r="M127" i="11"/>
  <c r="M126" i="11"/>
  <c r="M124" i="11"/>
  <c r="M118" i="11"/>
  <c r="M114" i="11"/>
  <c r="M112" i="11"/>
  <c r="M111" i="11"/>
  <c r="M109" i="11"/>
  <c r="M107" i="11"/>
  <c r="M102" i="11"/>
  <c r="M98" i="11"/>
  <c r="M96" i="11"/>
  <c r="M95" i="11"/>
  <c r="M94" i="11"/>
  <c r="M92" i="11"/>
  <c r="M86" i="11"/>
  <c r="M81" i="11"/>
  <c r="M78" i="11"/>
  <c r="M77" i="11"/>
  <c r="M75" i="11"/>
  <c r="M70" i="11"/>
  <c r="M67" i="11"/>
  <c r="M66" i="11"/>
  <c r="M65" i="11"/>
  <c r="M64" i="11"/>
  <c r="M62" i="11"/>
  <c r="M49" i="11"/>
  <c r="M38" i="11"/>
  <c r="M36" i="11"/>
  <c r="M33" i="11"/>
  <c r="M32" i="11"/>
  <c r="M30" i="11"/>
  <c r="M28" i="11"/>
  <c r="M23" i="11"/>
  <c r="M21" i="11"/>
  <c r="M16" i="11"/>
  <c r="M9" i="11"/>
  <c r="M8" i="11"/>
  <c r="M7" i="11"/>
  <c r="I5" i="11"/>
  <c r="I58" i="11" l="1"/>
  <c r="I54" i="11"/>
  <c r="I44" i="11"/>
  <c r="I40" i="11"/>
  <c r="I93" i="11"/>
  <c r="M93" i="11" s="1"/>
  <c r="I202" i="11"/>
  <c r="M202" i="11" s="1"/>
  <c r="I161" i="11"/>
  <c r="M161" i="11" s="1"/>
  <c r="I144" i="11"/>
  <c r="M144" i="11" s="1"/>
  <c r="I125" i="11"/>
  <c r="M125" i="11" s="1"/>
  <c r="I110" i="11"/>
  <c r="M110" i="11" s="1"/>
  <c r="G132" i="11"/>
  <c r="F140" i="11"/>
  <c r="I317" i="11"/>
  <c r="M317" i="11" s="1"/>
  <c r="I283" i="11"/>
  <c r="M283" i="11" s="1"/>
  <c r="I282" i="11"/>
  <c r="M282" i="11" s="1"/>
  <c r="I350" i="11"/>
  <c r="M350" i="11" s="1"/>
  <c r="D281" i="11"/>
  <c r="I256" i="11"/>
  <c r="I76" i="11"/>
  <c r="N332" i="10"/>
  <c r="N342" i="10"/>
  <c r="N320" i="10"/>
  <c r="N310" i="10"/>
  <c r="N300" i="10"/>
  <c r="N289" i="10"/>
  <c r="N280" i="10"/>
  <c r="N268" i="10"/>
  <c r="N257" i="10"/>
  <c r="N248" i="10"/>
  <c r="N239" i="10"/>
  <c r="N228" i="10"/>
  <c r="N217" i="10"/>
  <c r="N206" i="10"/>
  <c r="N197" i="10"/>
  <c r="N185" i="10"/>
  <c r="N174" i="10"/>
  <c r="N160" i="10"/>
  <c r="K53" i="10"/>
  <c r="H53" i="10"/>
  <c r="N48" i="10"/>
  <c r="N146" i="10"/>
  <c r="N131" i="10"/>
  <c r="N114" i="10"/>
  <c r="N100" i="10"/>
  <c r="N86" i="10"/>
  <c r="N72" i="10"/>
  <c r="N61" i="10"/>
  <c r="N53" i="10"/>
  <c r="N40" i="10"/>
  <c r="N30" i="10"/>
  <c r="N21" i="10"/>
  <c r="N10" i="10"/>
  <c r="M348" i="11"/>
  <c r="M10" i="11"/>
  <c r="I12" i="11"/>
  <c r="I13" i="11"/>
  <c r="I11" i="11"/>
  <c r="I174" i="11"/>
  <c r="I387" i="11"/>
  <c r="I386" i="11"/>
  <c r="I385" i="11"/>
  <c r="I377" i="11"/>
  <c r="I191" i="11"/>
  <c r="I24" i="11"/>
  <c r="I83" i="11"/>
  <c r="I366" i="11"/>
  <c r="I284" i="11"/>
  <c r="I274" i="11"/>
  <c r="I304" i="11"/>
  <c r="I351" i="11"/>
  <c r="I329" i="11"/>
  <c r="I328" i="11"/>
  <c r="I318" i="11"/>
  <c r="I295" i="11"/>
  <c r="I294" i="11"/>
  <c r="I181" i="11"/>
  <c r="I80" i="11"/>
  <c r="I164" i="11"/>
  <c r="I79" i="11"/>
  <c r="I97" i="11"/>
  <c r="I113" i="11"/>
  <c r="I50" i="11"/>
  <c r="I383" i="11"/>
  <c r="I384" i="11"/>
  <c r="I382" i="11"/>
  <c r="I375" i="11"/>
  <c r="I371" i="11"/>
  <c r="I376" i="11"/>
  <c r="I374" i="11"/>
  <c r="I373" i="11"/>
  <c r="I372" i="11"/>
  <c r="I255" i="11"/>
  <c r="I364" i="11"/>
  <c r="I360" i="11"/>
  <c r="I264" i="11"/>
  <c r="I362" i="11"/>
  <c r="I359" i="11"/>
  <c r="I363" i="11"/>
  <c r="I365" i="11"/>
  <c r="I361" i="11"/>
  <c r="I273" i="11"/>
  <c r="I272" i="11"/>
  <c r="I243" i="11"/>
  <c r="I253" i="11" s="1"/>
  <c r="I263" i="11"/>
  <c r="I254" i="11"/>
  <c r="I233" i="11"/>
  <c r="I189" i="11"/>
  <c r="I222" i="11"/>
  <c r="I213" i="11"/>
  <c r="I199" i="11"/>
  <c r="I200" i="11"/>
  <c r="I234" i="11"/>
  <c r="I175" i="11"/>
  <c r="I158" i="11"/>
  <c r="I141" i="11"/>
  <c r="I123" i="11"/>
  <c r="I108" i="11"/>
  <c r="I142" i="11"/>
  <c r="I330" i="11"/>
  <c r="I214" i="11"/>
  <c r="I159" i="11"/>
  <c r="I122" i="11"/>
  <c r="I148" i="11"/>
  <c r="I63" i="11"/>
  <c r="I72" i="11" s="1"/>
  <c r="I48" i="11"/>
  <c r="I31" i="11"/>
  <c r="I39" i="11" s="1"/>
  <c r="I90" i="11"/>
  <c r="I73" i="11"/>
  <c r="I22" i="11"/>
  <c r="I91" i="11"/>
  <c r="I188" i="11"/>
  <c r="I106" i="11"/>
  <c r="I223" i="11"/>
  <c r="I129" i="11"/>
  <c r="I74" i="11"/>
  <c r="I132" i="11"/>
  <c r="AS30" i="6"/>
  <c r="AT30" i="6" s="1"/>
  <c r="AS25" i="6"/>
  <c r="AT25" i="6" s="1"/>
  <c r="AQ30" i="6"/>
  <c r="Z30" i="6"/>
  <c r="V30" i="6"/>
  <c r="R30" i="6"/>
  <c r="N30" i="6"/>
  <c r="J30" i="6"/>
  <c r="AQ25" i="6"/>
  <c r="Z25" i="6"/>
  <c r="V25" i="6"/>
  <c r="R25" i="6"/>
  <c r="N25" i="6"/>
  <c r="J25" i="6"/>
  <c r="M40" i="11" l="1"/>
  <c r="I43" i="11"/>
  <c r="M44" i="11"/>
  <c r="I47" i="11"/>
  <c r="M54" i="11"/>
  <c r="I57" i="11"/>
  <c r="M58" i="11"/>
  <c r="I61" i="11"/>
  <c r="I89" i="11"/>
  <c r="I140" i="11"/>
  <c r="I327" i="11"/>
  <c r="I212" i="11"/>
  <c r="I121" i="11"/>
  <c r="I173" i="11"/>
  <c r="I105" i="11"/>
  <c r="I157" i="11"/>
  <c r="I53" i="11"/>
  <c r="I391" i="11"/>
  <c r="I381" i="11"/>
  <c r="I370" i="11"/>
  <c r="I358" i="11"/>
  <c r="I337" i="11"/>
  <c r="I271" i="11"/>
  <c r="I198" i="11"/>
  <c r="I281" i="11"/>
  <c r="I314" i="11"/>
  <c r="I301" i="11"/>
  <c r="I293" i="11"/>
  <c r="I262" i="11"/>
  <c r="I221" i="11"/>
  <c r="I232" i="11"/>
  <c r="I242" i="11"/>
  <c r="I29" i="11"/>
  <c r="I187" i="11"/>
  <c r="I20" i="11"/>
  <c r="AN25" i="6"/>
  <c r="AO25" i="6" s="1"/>
  <c r="AU25" i="6" s="1"/>
  <c r="AN30" i="6"/>
  <c r="AO30" i="6" s="1"/>
  <c r="AP30" i="6" s="1"/>
  <c r="AV30" i="6" s="1"/>
  <c r="AW30" i="6"/>
  <c r="AW25" i="6"/>
  <c r="AR25" i="6" l="1"/>
  <c r="AP25" i="6"/>
  <c r="AV25" i="6" s="1"/>
  <c r="AR30" i="6"/>
  <c r="AU30" i="6"/>
  <c r="AX30" i="6"/>
  <c r="AX25" i="6"/>
  <c r="G134" i="11" l="1"/>
  <c r="H134" i="11" s="1"/>
  <c r="H85" i="11"/>
  <c r="M85" i="11" s="1"/>
  <c r="G139" i="11"/>
  <c r="H139" i="11" s="1"/>
  <c r="H88" i="11"/>
  <c r="M88" i="11" s="1"/>
  <c r="M139" i="11" l="1"/>
  <c r="M134" i="11"/>
  <c r="W341" i="10"/>
  <c r="T341" i="10"/>
  <c r="Q341" i="10"/>
  <c r="W340" i="10"/>
  <c r="T340" i="10"/>
  <c r="Q340" i="10"/>
  <c r="W339" i="10"/>
  <c r="T339" i="10"/>
  <c r="Q339" i="10"/>
  <c r="W338" i="10"/>
  <c r="T338" i="10"/>
  <c r="Q338" i="10"/>
  <c r="W337" i="10"/>
  <c r="T337" i="10"/>
  <c r="Q337" i="10"/>
  <c r="W334" i="10"/>
  <c r="T334" i="10"/>
  <c r="Q334" i="10"/>
  <c r="W333" i="10"/>
  <c r="T333" i="10"/>
  <c r="Q333" i="10"/>
  <c r="W331" i="10"/>
  <c r="T331" i="10"/>
  <c r="Q331" i="10"/>
  <c r="W330" i="10"/>
  <c r="T330" i="10"/>
  <c r="Q330" i="10"/>
  <c r="W329" i="10"/>
  <c r="T329" i="10"/>
  <c r="Q329" i="10"/>
  <c r="W328" i="10"/>
  <c r="T328" i="10"/>
  <c r="Q328" i="10"/>
  <c r="W327" i="10"/>
  <c r="T327" i="10"/>
  <c r="Q327" i="10"/>
  <c r="W326" i="10"/>
  <c r="T326" i="10"/>
  <c r="Q326" i="10"/>
  <c r="W323" i="10"/>
  <c r="T323" i="10"/>
  <c r="Q323" i="10"/>
  <c r="W322" i="10"/>
  <c r="T322" i="10"/>
  <c r="Q322" i="10"/>
  <c r="W321" i="10"/>
  <c r="T321" i="10"/>
  <c r="Q321" i="10"/>
  <c r="W319" i="10"/>
  <c r="T319" i="10"/>
  <c r="Q319" i="10"/>
  <c r="W318" i="10"/>
  <c r="T318" i="10"/>
  <c r="Q318" i="10"/>
  <c r="W317" i="10"/>
  <c r="T317" i="10"/>
  <c r="Q317" i="10"/>
  <c r="W316" i="10"/>
  <c r="T316" i="10"/>
  <c r="Q316" i="10"/>
  <c r="W315" i="10"/>
  <c r="T315" i="10"/>
  <c r="Q315" i="10"/>
  <c r="W312" i="10"/>
  <c r="T312" i="10"/>
  <c r="Q312" i="10"/>
  <c r="W311" i="10"/>
  <c r="T311" i="10"/>
  <c r="Q311" i="10"/>
  <c r="W309" i="10"/>
  <c r="T309" i="10"/>
  <c r="Q309" i="10"/>
  <c r="W308" i="10"/>
  <c r="T308" i="10"/>
  <c r="Q308" i="10"/>
  <c r="W307" i="10"/>
  <c r="T307" i="10"/>
  <c r="Q307" i="10"/>
  <c r="W306" i="10"/>
  <c r="T306" i="10"/>
  <c r="Q306" i="10"/>
  <c r="W305" i="10"/>
  <c r="T305" i="10"/>
  <c r="Q305" i="10"/>
  <c r="W302" i="10"/>
  <c r="T302" i="10"/>
  <c r="Q302" i="10"/>
  <c r="W301" i="10"/>
  <c r="T301" i="10"/>
  <c r="Q301" i="10"/>
  <c r="W299" i="10"/>
  <c r="T299" i="10"/>
  <c r="Q299" i="10"/>
  <c r="W298" i="10"/>
  <c r="T298" i="10"/>
  <c r="Q298" i="10"/>
  <c r="W297" i="10"/>
  <c r="T297" i="10"/>
  <c r="Q297" i="10"/>
  <c r="W296" i="10"/>
  <c r="T296" i="10"/>
  <c r="Q296" i="10"/>
  <c r="W294" i="10"/>
  <c r="T294" i="10"/>
  <c r="Q294" i="10"/>
  <c r="W291" i="10"/>
  <c r="T291" i="10"/>
  <c r="Q291" i="10"/>
  <c r="W290" i="10"/>
  <c r="T290" i="10"/>
  <c r="Q290" i="10"/>
  <c r="W288" i="10"/>
  <c r="T288" i="10"/>
  <c r="Q288" i="10"/>
  <c r="W287" i="10"/>
  <c r="T287" i="10"/>
  <c r="Q287" i="10"/>
  <c r="W282" i="10"/>
  <c r="T282" i="10"/>
  <c r="Q282" i="10"/>
  <c r="W281" i="10"/>
  <c r="T281" i="10"/>
  <c r="Q281" i="10"/>
  <c r="W279" i="10"/>
  <c r="T279" i="10"/>
  <c r="Q279" i="10"/>
  <c r="W277" i="10"/>
  <c r="T277" i="10"/>
  <c r="Q277" i="10"/>
  <c r="W276" i="10"/>
  <c r="T276" i="10"/>
  <c r="Q276" i="10"/>
  <c r="W270" i="10"/>
  <c r="T270" i="10"/>
  <c r="Q270" i="10"/>
  <c r="W269" i="10"/>
  <c r="T269" i="10"/>
  <c r="Q269" i="10"/>
  <c r="W267" i="10"/>
  <c r="T267" i="10"/>
  <c r="Q267" i="10"/>
  <c r="W266" i="10"/>
  <c r="T266" i="10"/>
  <c r="Q266" i="10"/>
  <c r="W265" i="10"/>
  <c r="T265" i="10"/>
  <c r="Q265" i="10"/>
  <c r="W264" i="10"/>
  <c r="T264" i="10"/>
  <c r="Q264" i="10"/>
  <c r="W263" i="10"/>
  <c r="T263" i="10"/>
  <c r="Q263" i="10"/>
  <c r="W262" i="10"/>
  <c r="T262" i="10"/>
  <c r="Q262" i="10"/>
  <c r="W259" i="10"/>
  <c r="T259" i="10"/>
  <c r="Q259" i="10"/>
  <c r="W258" i="10"/>
  <c r="T258" i="10"/>
  <c r="Q258" i="10"/>
  <c r="W256" i="10"/>
  <c r="T256" i="10"/>
  <c r="Q256" i="10"/>
  <c r="W255" i="10"/>
  <c r="T255" i="10"/>
  <c r="Q255" i="10"/>
  <c r="W254" i="10"/>
  <c r="T254" i="10"/>
  <c r="Q254" i="10"/>
  <c r="W250" i="10"/>
  <c r="T250" i="10"/>
  <c r="Q250" i="10"/>
  <c r="W249" i="10"/>
  <c r="T249" i="10"/>
  <c r="Q249" i="10"/>
  <c r="W247" i="10"/>
  <c r="T247" i="10"/>
  <c r="Q247" i="10"/>
  <c r="W246" i="10"/>
  <c r="T246" i="10"/>
  <c r="Q246" i="10"/>
  <c r="W245" i="10"/>
  <c r="T245" i="10"/>
  <c r="Q245" i="10"/>
  <c r="W242" i="10"/>
  <c r="T242" i="10"/>
  <c r="Q242" i="10"/>
  <c r="W241" i="10"/>
  <c r="T241" i="10"/>
  <c r="Q241" i="10"/>
  <c r="W240" i="10"/>
  <c r="T240" i="10"/>
  <c r="Q240" i="10"/>
  <c r="W238" i="10"/>
  <c r="T238" i="10"/>
  <c r="Q238" i="10"/>
  <c r="W236" i="10"/>
  <c r="T236" i="10"/>
  <c r="Q236" i="10"/>
  <c r="W235" i="10"/>
  <c r="T235" i="10"/>
  <c r="Q235" i="10"/>
  <c r="W230" i="10"/>
  <c r="T230" i="10"/>
  <c r="Q230" i="10"/>
  <c r="W229" i="10"/>
  <c r="T229" i="10"/>
  <c r="Q229" i="10"/>
  <c r="W226" i="10"/>
  <c r="T226" i="10"/>
  <c r="Q226" i="10"/>
  <c r="W224" i="10"/>
  <c r="T224" i="10"/>
  <c r="Q224" i="10"/>
  <c r="W223" i="10"/>
  <c r="T223" i="10"/>
  <c r="Q223" i="10"/>
  <c r="W219" i="10"/>
  <c r="T219" i="10"/>
  <c r="Q219" i="10"/>
  <c r="W218" i="10"/>
  <c r="T218" i="10"/>
  <c r="Q218" i="10"/>
  <c r="W216" i="10"/>
  <c r="T216" i="10"/>
  <c r="Q216" i="10"/>
  <c r="W214" i="10"/>
  <c r="T214" i="10"/>
  <c r="Q214" i="10"/>
  <c r="W213" i="10"/>
  <c r="T213" i="10"/>
  <c r="Q213" i="10"/>
  <c r="W208" i="10"/>
  <c r="T208" i="10"/>
  <c r="Q208" i="10"/>
  <c r="W207" i="10"/>
  <c r="T207" i="10"/>
  <c r="Q207" i="10"/>
  <c r="W205" i="10"/>
  <c r="T205" i="10"/>
  <c r="Q205" i="10"/>
  <c r="W204" i="10"/>
  <c r="T204" i="10"/>
  <c r="Q204" i="10"/>
  <c r="W203" i="10"/>
  <c r="T203" i="10"/>
  <c r="Q203" i="10"/>
  <c r="W199" i="10"/>
  <c r="T199" i="10"/>
  <c r="Q199" i="10"/>
  <c r="W198" i="10"/>
  <c r="T198" i="10"/>
  <c r="Q198" i="10"/>
  <c r="W196" i="10"/>
  <c r="T196" i="10"/>
  <c r="Q196" i="10"/>
  <c r="W194" i="10"/>
  <c r="T194" i="10"/>
  <c r="Q194" i="10"/>
  <c r="W193" i="10"/>
  <c r="T193" i="10"/>
  <c r="Q193" i="10"/>
  <c r="W187" i="10"/>
  <c r="T187" i="10"/>
  <c r="Q187" i="10"/>
  <c r="W186" i="10"/>
  <c r="T186" i="10"/>
  <c r="Q186" i="10"/>
  <c r="W184" i="10"/>
  <c r="T184" i="10"/>
  <c r="Q184" i="10"/>
  <c r="W182" i="10"/>
  <c r="T182" i="10"/>
  <c r="Q182" i="10"/>
  <c r="W181" i="10"/>
  <c r="T181" i="10"/>
  <c r="Q181" i="10"/>
  <c r="W176" i="10"/>
  <c r="T176" i="10"/>
  <c r="Q176" i="10"/>
  <c r="W175" i="10"/>
  <c r="T175" i="10"/>
  <c r="Q175" i="10"/>
  <c r="W173" i="10"/>
  <c r="T173" i="10"/>
  <c r="Q173" i="10"/>
  <c r="W171" i="10"/>
  <c r="T171" i="10"/>
  <c r="Q171" i="10"/>
  <c r="W170" i="10"/>
  <c r="T170" i="10"/>
  <c r="Q170" i="10"/>
  <c r="W162" i="10"/>
  <c r="T162" i="10"/>
  <c r="Q162" i="10"/>
  <c r="W161" i="10"/>
  <c r="T161" i="10"/>
  <c r="Q161" i="10"/>
  <c r="W159" i="10"/>
  <c r="T159" i="10"/>
  <c r="Q159" i="10"/>
  <c r="W158" i="10"/>
  <c r="T158" i="10"/>
  <c r="Q158" i="10"/>
  <c r="W156" i="10"/>
  <c r="T156" i="10"/>
  <c r="Q156" i="10"/>
  <c r="W155" i="10"/>
  <c r="T155" i="10"/>
  <c r="Q155" i="10"/>
  <c r="W147" i="10"/>
  <c r="T147" i="10"/>
  <c r="Q147" i="10"/>
  <c r="W145" i="10"/>
  <c r="T145" i="10"/>
  <c r="Q145" i="10"/>
  <c r="W143" i="10"/>
  <c r="T143" i="10"/>
  <c r="Q143" i="10"/>
  <c r="W141" i="10"/>
  <c r="T141" i="10"/>
  <c r="Q141" i="10"/>
  <c r="W132" i="10"/>
  <c r="T132" i="10"/>
  <c r="Q132" i="10"/>
  <c r="W130" i="10"/>
  <c r="T130" i="10"/>
  <c r="Q130" i="10"/>
  <c r="W129" i="10"/>
  <c r="T129" i="10"/>
  <c r="Q129" i="10"/>
  <c r="W127" i="10"/>
  <c r="T127" i="10"/>
  <c r="Q127" i="10"/>
  <c r="W126" i="10"/>
  <c r="T126" i="10"/>
  <c r="Q126" i="10"/>
  <c r="W125" i="10"/>
  <c r="T125" i="10"/>
  <c r="Q125" i="10"/>
  <c r="W124" i="10"/>
  <c r="T124" i="10"/>
  <c r="Q124" i="10"/>
  <c r="W116" i="10"/>
  <c r="T116" i="10"/>
  <c r="Q116" i="10"/>
  <c r="W115" i="10"/>
  <c r="T115" i="10"/>
  <c r="Q115" i="10"/>
  <c r="W113" i="10"/>
  <c r="T113" i="10"/>
  <c r="Q113" i="10"/>
  <c r="W111" i="10"/>
  <c r="T111" i="10"/>
  <c r="Q111" i="10"/>
  <c r="W110" i="10"/>
  <c r="T110" i="10"/>
  <c r="Q110" i="10"/>
  <c r="W103" i="10"/>
  <c r="T103" i="10"/>
  <c r="Q103" i="10"/>
  <c r="W102" i="10"/>
  <c r="T102" i="10"/>
  <c r="Q102" i="10"/>
  <c r="W101" i="10"/>
  <c r="T101" i="10"/>
  <c r="Q101" i="10"/>
  <c r="W99" i="10"/>
  <c r="T99" i="10"/>
  <c r="Q99" i="10"/>
  <c r="W97" i="10"/>
  <c r="T97" i="10"/>
  <c r="Q97" i="10"/>
  <c r="W96" i="10"/>
  <c r="T96" i="10"/>
  <c r="Q96" i="10"/>
  <c r="W88" i="10"/>
  <c r="T88" i="10"/>
  <c r="Q88" i="10"/>
  <c r="W87" i="10"/>
  <c r="T87" i="10"/>
  <c r="Q87" i="10"/>
  <c r="W85" i="10"/>
  <c r="T85" i="10"/>
  <c r="Q85" i="10"/>
  <c r="W83" i="10"/>
  <c r="T83" i="10"/>
  <c r="Q83" i="10"/>
  <c r="W81" i="10"/>
  <c r="T81" i="10"/>
  <c r="Q81" i="10"/>
  <c r="W73" i="10"/>
  <c r="T73" i="10"/>
  <c r="Q73" i="10"/>
  <c r="W71" i="10"/>
  <c r="T71" i="10"/>
  <c r="Q71" i="10"/>
  <c r="W69" i="10"/>
  <c r="T69" i="10"/>
  <c r="Q69" i="10"/>
  <c r="W68" i="10"/>
  <c r="T68" i="10"/>
  <c r="Q68" i="10"/>
  <c r="W66" i="10"/>
  <c r="T66" i="10"/>
  <c r="Q66" i="10"/>
  <c r="W63" i="10"/>
  <c r="T63" i="10"/>
  <c r="Q63" i="10"/>
  <c r="W62" i="10"/>
  <c r="T62" i="10"/>
  <c r="Q62" i="10"/>
  <c r="W60" i="10"/>
  <c r="T60" i="10"/>
  <c r="Q60" i="10"/>
  <c r="W59" i="10"/>
  <c r="T59" i="10"/>
  <c r="Q59" i="10"/>
  <c r="W56" i="10"/>
  <c r="T56" i="10"/>
  <c r="Q56" i="10"/>
  <c r="W55" i="10"/>
  <c r="T55" i="10"/>
  <c r="Q55" i="10"/>
  <c r="W52" i="10"/>
  <c r="T52" i="10"/>
  <c r="Q52" i="10"/>
  <c r="W51" i="10"/>
  <c r="T51" i="10"/>
  <c r="Q51" i="10"/>
  <c r="W50" i="10"/>
  <c r="T50" i="10"/>
  <c r="Q50" i="10"/>
  <c r="W49" i="10"/>
  <c r="T49" i="10"/>
  <c r="Q49" i="10"/>
  <c r="W47" i="10"/>
  <c r="T47" i="10"/>
  <c r="Q47" i="10"/>
  <c r="W46" i="10"/>
  <c r="T46" i="10"/>
  <c r="Q46" i="10"/>
  <c r="W43" i="10"/>
  <c r="T43" i="10"/>
  <c r="Q43" i="10"/>
  <c r="W42" i="10"/>
  <c r="T42" i="10"/>
  <c r="Q42" i="10"/>
  <c r="W39" i="10"/>
  <c r="T39" i="10"/>
  <c r="Q39" i="10"/>
  <c r="W38" i="10"/>
  <c r="T38" i="10"/>
  <c r="Q38" i="10"/>
  <c r="W37" i="10"/>
  <c r="T37" i="10"/>
  <c r="Q37" i="10"/>
  <c r="W36" i="10"/>
  <c r="T36" i="10"/>
  <c r="Q36" i="10"/>
  <c r="W35" i="10"/>
  <c r="T35" i="10"/>
  <c r="Q35" i="10"/>
  <c r="W32" i="10"/>
  <c r="T32" i="10"/>
  <c r="Q32" i="10"/>
  <c r="W31" i="10"/>
  <c r="T31" i="10"/>
  <c r="Q31" i="10"/>
  <c r="W29" i="10"/>
  <c r="T29" i="10"/>
  <c r="Q29" i="10"/>
  <c r="W28" i="10"/>
  <c r="T28" i="10"/>
  <c r="Q28" i="10"/>
  <c r="W27" i="10"/>
  <c r="T27" i="10"/>
  <c r="Q27" i="10"/>
  <c r="W26" i="10"/>
  <c r="T26" i="10"/>
  <c r="Q26" i="10"/>
  <c r="W23" i="10"/>
  <c r="T23" i="10"/>
  <c r="Q23" i="10"/>
  <c r="W22" i="10"/>
  <c r="T22" i="10"/>
  <c r="Q22" i="10"/>
  <c r="W20" i="10"/>
  <c r="T20" i="10"/>
  <c r="Q20" i="10"/>
  <c r="W19" i="10"/>
  <c r="T19" i="10"/>
  <c r="Q19" i="10"/>
  <c r="W17" i="10"/>
  <c r="T17" i="10"/>
  <c r="Q17" i="10"/>
  <c r="W9" i="10"/>
  <c r="T9" i="10"/>
  <c r="Q9" i="10"/>
  <c r="W8" i="10"/>
  <c r="T8" i="10"/>
  <c r="Q8" i="10"/>
  <c r="AS31" i="9"/>
  <c r="AT31" i="9" s="1"/>
  <c r="AL31" i="9"/>
  <c r="AQ31" i="9" s="1"/>
  <c r="AH31" i="9"/>
  <c r="AD31" i="9"/>
  <c r="Z31" i="9"/>
  <c r="V31" i="9"/>
  <c r="R31" i="9"/>
  <c r="N31" i="9"/>
  <c r="J31" i="9"/>
  <c r="AS30" i="9"/>
  <c r="AT30" i="9" s="1"/>
  <c r="AL30" i="9"/>
  <c r="AQ30" i="9" s="1"/>
  <c r="AH30" i="9"/>
  <c r="AD30" i="9"/>
  <c r="Z30" i="9"/>
  <c r="V30" i="9"/>
  <c r="R30" i="9"/>
  <c r="N30" i="9"/>
  <c r="J30" i="9"/>
  <c r="AS29" i="9"/>
  <c r="AT29" i="9" s="1"/>
  <c r="AL29" i="9"/>
  <c r="AQ29" i="9" s="1"/>
  <c r="AH29" i="9"/>
  <c r="AD29" i="9"/>
  <c r="AS28" i="9"/>
  <c r="AT28" i="9" s="1"/>
  <c r="AL28" i="9"/>
  <c r="AQ28" i="9" s="1"/>
  <c r="AH28" i="9"/>
  <c r="AD28" i="9"/>
  <c r="Z28" i="9"/>
  <c r="V28" i="9"/>
  <c r="R28" i="9"/>
  <c r="N28" i="9"/>
  <c r="J28" i="9"/>
  <c r="AS27" i="9"/>
  <c r="AT27" i="9" s="1"/>
  <c r="AL27" i="9"/>
  <c r="AQ27" i="9" s="1"/>
  <c r="AH27" i="9"/>
  <c r="AD27" i="9"/>
  <c r="Z27" i="9"/>
  <c r="V27" i="9"/>
  <c r="R27" i="9"/>
  <c r="N27" i="9"/>
  <c r="J27" i="9"/>
  <c r="AS26" i="9"/>
  <c r="AT26" i="9" s="1"/>
  <c r="AL26" i="9"/>
  <c r="AQ26" i="9" s="1"/>
  <c r="AH26" i="9"/>
  <c r="AD26" i="9"/>
  <c r="Z26" i="9"/>
  <c r="V26" i="9"/>
  <c r="R26" i="9"/>
  <c r="N26" i="9"/>
  <c r="J26" i="9"/>
  <c r="AS25" i="9"/>
  <c r="AT25" i="9" s="1"/>
  <c r="AL25" i="9"/>
  <c r="AQ25" i="9" s="1"/>
  <c r="AH25" i="9"/>
  <c r="AD25" i="9"/>
  <c r="Z25" i="9"/>
  <c r="V25" i="9"/>
  <c r="R25" i="9"/>
  <c r="N25" i="9"/>
  <c r="J25" i="9"/>
  <c r="AS24" i="9"/>
  <c r="AT24" i="9" s="1"/>
  <c r="AQ24" i="9"/>
  <c r="Z24" i="9"/>
  <c r="V24" i="9"/>
  <c r="R24" i="9"/>
  <c r="N24" i="9"/>
  <c r="J24" i="9"/>
  <c r="AS21" i="9"/>
  <c r="AL21" i="9"/>
  <c r="AQ21" i="9" s="1"/>
  <c r="AH21" i="9"/>
  <c r="AD21" i="9"/>
  <c r="AT20" i="9"/>
  <c r="AL20" i="9"/>
  <c r="AQ20" i="9" s="1"/>
  <c r="AH20" i="9"/>
  <c r="AD20" i="9"/>
  <c r="Z20" i="9"/>
  <c r="V20" i="9"/>
  <c r="R20" i="9"/>
  <c r="N20" i="9"/>
  <c r="J20" i="9"/>
  <c r="AS19" i="9"/>
  <c r="AT19" i="9" s="1"/>
  <c r="AL19" i="9"/>
  <c r="AQ19" i="9" s="1"/>
  <c r="AH19" i="9"/>
  <c r="AD19" i="9"/>
  <c r="Z19" i="9"/>
  <c r="V19" i="9"/>
  <c r="R19" i="9"/>
  <c r="N19" i="9"/>
  <c r="J19" i="9"/>
  <c r="AS18" i="9"/>
  <c r="AT18" i="9" s="1"/>
  <c r="AL18" i="9"/>
  <c r="AQ18" i="9" s="1"/>
  <c r="AH18" i="9"/>
  <c r="AD18" i="9"/>
  <c r="Z18" i="9"/>
  <c r="V18" i="9"/>
  <c r="R18" i="9"/>
  <c r="N18" i="9"/>
  <c r="J18" i="9"/>
  <c r="AS17" i="9"/>
  <c r="AT17" i="9" s="1"/>
  <c r="AL17" i="9"/>
  <c r="AQ17" i="9" s="1"/>
  <c r="AH17" i="9"/>
  <c r="AD17" i="9"/>
  <c r="AS16" i="9"/>
  <c r="AT16" i="9" s="1"/>
  <c r="AL16" i="9"/>
  <c r="AQ16" i="9" s="1"/>
  <c r="AH16" i="9"/>
  <c r="AD16" i="9"/>
  <c r="Z16" i="9"/>
  <c r="V16" i="9"/>
  <c r="R16" i="9"/>
  <c r="N16" i="9"/>
  <c r="J16" i="9"/>
  <c r="AS15" i="9"/>
  <c r="AT15" i="9" s="1"/>
  <c r="AL15" i="9"/>
  <c r="AQ15" i="9" s="1"/>
  <c r="AH15" i="9"/>
  <c r="AD15" i="9"/>
  <c r="Z15" i="9"/>
  <c r="V15" i="9"/>
  <c r="R15" i="9"/>
  <c r="N15" i="9"/>
  <c r="J15" i="9"/>
  <c r="AS14" i="9"/>
  <c r="AT14" i="9" s="1"/>
  <c r="AL14" i="9"/>
  <c r="AQ14" i="9" s="1"/>
  <c r="AH14" i="9"/>
  <c r="AD14" i="9"/>
  <c r="Z14" i="9"/>
  <c r="V14" i="9"/>
  <c r="R14" i="9"/>
  <c r="N14" i="9"/>
  <c r="J14" i="9"/>
  <c r="N5" i="9"/>
  <c r="M5" i="9"/>
  <c r="X331" i="10" l="1"/>
  <c r="X27" i="10"/>
  <c r="X88" i="10"/>
  <c r="X198" i="10"/>
  <c r="X238" i="10"/>
  <c r="T53" i="10"/>
  <c r="W53" i="10"/>
  <c r="Q53" i="10"/>
  <c r="X230" i="10"/>
  <c r="X277" i="10"/>
  <c r="X264" i="10"/>
  <c r="X38" i="10"/>
  <c r="X19" i="10"/>
  <c r="X26" i="10"/>
  <c r="X32" i="10"/>
  <c r="X282" i="10"/>
  <c r="X327" i="10"/>
  <c r="X63" i="10"/>
  <c r="X223" i="10"/>
  <c r="X124" i="10"/>
  <c r="X43" i="10"/>
  <c r="X224" i="10"/>
  <c r="X317" i="10"/>
  <c r="X73" i="10"/>
  <c r="X130" i="10"/>
  <c r="X235" i="10"/>
  <c r="X258" i="10"/>
  <c r="X322" i="10"/>
  <c r="X214" i="10"/>
  <c r="X161" i="10"/>
  <c r="X101" i="10"/>
  <c r="X175" i="10"/>
  <c r="X205" i="10"/>
  <c r="X59" i="10"/>
  <c r="X155" i="10"/>
  <c r="X307" i="10"/>
  <c r="X312" i="10"/>
  <c r="X318" i="10"/>
  <c r="X337" i="10"/>
  <c r="X341" i="10"/>
  <c r="X249" i="10"/>
  <c r="X267" i="10"/>
  <c r="X288" i="10"/>
  <c r="X9" i="10"/>
  <c r="X23" i="10"/>
  <c r="X42" i="10"/>
  <c r="X62" i="10"/>
  <c r="X69" i="10"/>
  <c r="X81" i="10"/>
  <c r="X87" i="10"/>
  <c r="X116" i="10"/>
  <c r="X127" i="10"/>
  <c r="X147" i="10"/>
  <c r="X196" i="10"/>
  <c r="X204" i="10"/>
  <c r="X213" i="10"/>
  <c r="X263" i="10"/>
  <c r="X326" i="10"/>
  <c r="X31" i="10"/>
  <c r="X37" i="10"/>
  <c r="X56" i="10"/>
  <c r="X71" i="10"/>
  <c r="X83" i="10"/>
  <c r="X129" i="10"/>
  <c r="X143" i="10"/>
  <c r="X173" i="10"/>
  <c r="X182" i="10"/>
  <c r="X270" i="10"/>
  <c r="X291" i="10"/>
  <c r="X305" i="10"/>
  <c r="X316" i="10"/>
  <c r="X321" i="10"/>
  <c r="X339" i="10"/>
  <c r="X17" i="10"/>
  <c r="X28" i="10"/>
  <c r="X35" i="10"/>
  <c r="X158" i="10"/>
  <c r="X218" i="10"/>
  <c r="X226" i="10"/>
  <c r="X236" i="10"/>
  <c r="X279" i="10"/>
  <c r="X296" i="10"/>
  <c r="X301" i="10"/>
  <c r="X66" i="10"/>
  <c r="X96" i="10"/>
  <c r="X102" i="10"/>
  <c r="X113" i="10"/>
  <c r="X125" i="10"/>
  <c r="X156" i="10"/>
  <c r="X162" i="10"/>
  <c r="X207" i="10"/>
  <c r="X254" i="10"/>
  <c r="X259" i="10"/>
  <c r="X265" i="10"/>
  <c r="X328" i="10"/>
  <c r="X20" i="10"/>
  <c r="X46" i="10"/>
  <c r="X193" i="10"/>
  <c r="X199" i="10"/>
  <c r="X240" i="10"/>
  <c r="X246" i="10"/>
  <c r="X298" i="10"/>
  <c r="X309" i="10"/>
  <c r="X333" i="10"/>
  <c r="X242" i="10"/>
  <c r="X247" i="10"/>
  <c r="X262" i="10"/>
  <c r="X266" i="10"/>
  <c r="X299" i="10"/>
  <c r="X47" i="10"/>
  <c r="X51" i="10"/>
  <c r="X216" i="10"/>
  <c r="X241" i="10"/>
  <c r="X287" i="10"/>
  <c r="X294" i="10"/>
  <c r="X306" i="10"/>
  <c r="X311" i="10"/>
  <c r="X334" i="10"/>
  <c r="X340" i="10"/>
  <c r="X184" i="10"/>
  <c r="X22" i="10"/>
  <c r="X68" i="10"/>
  <c r="X85" i="10"/>
  <c r="X103" i="10"/>
  <c r="X145" i="10"/>
  <c r="X194" i="10"/>
  <c r="X203" i="10"/>
  <c r="X208" i="10"/>
  <c r="X8" i="10"/>
  <c r="X39" i="10"/>
  <c r="X60" i="10"/>
  <c r="X97" i="10"/>
  <c r="X115" i="10"/>
  <c r="X126" i="10"/>
  <c r="X132" i="10"/>
  <c r="X170" i="10"/>
  <c r="X176" i="10"/>
  <c r="X255" i="10"/>
  <c r="X323" i="10"/>
  <c r="X329" i="10"/>
  <c r="X49" i="10"/>
  <c r="X52" i="10"/>
  <c r="X110" i="10"/>
  <c r="X186" i="10"/>
  <c r="X330" i="10"/>
  <c r="X29" i="10"/>
  <c r="X99" i="10"/>
  <c r="X141" i="10"/>
  <c r="X159" i="10"/>
  <c r="X171" i="10"/>
  <c r="X181" i="10"/>
  <c r="X219" i="10"/>
  <c r="X229" i="10"/>
  <c r="X256" i="10"/>
  <c r="X276" i="10"/>
  <c r="X281" i="10"/>
  <c r="X315" i="10"/>
  <c r="X36" i="10"/>
  <c r="X50" i="10"/>
  <c r="X55" i="10"/>
  <c r="X111" i="10"/>
  <c r="X187" i="10"/>
  <c r="X245" i="10"/>
  <c r="X250" i="10"/>
  <c r="X269" i="10"/>
  <c r="X290" i="10"/>
  <c r="X297" i="10"/>
  <c r="X302" i="10"/>
  <c r="X308" i="10"/>
  <c r="X319" i="10"/>
  <c r="X338" i="10"/>
  <c r="AW28" i="9"/>
  <c r="AW15" i="9"/>
  <c r="AW26" i="9"/>
  <c r="AW27" i="9"/>
  <c r="AN17" i="9"/>
  <c r="AO17" i="9" s="1"/>
  <c r="AP17" i="9" s="1"/>
  <c r="AV17" i="9" s="1"/>
  <c r="AW20" i="9"/>
  <c r="AW21" i="9"/>
  <c r="AW31" i="9"/>
  <c r="AN25" i="9"/>
  <c r="AO25" i="9" s="1"/>
  <c r="AR25" i="9" s="1"/>
  <c r="AN14" i="9"/>
  <c r="AO14" i="9" s="1"/>
  <c r="AU14" i="9" s="1"/>
  <c r="AN24" i="9"/>
  <c r="AO24" i="9" s="1"/>
  <c r="AN16" i="9"/>
  <c r="AO16" i="9" s="1"/>
  <c r="AR16" i="9" s="1"/>
  <c r="AN18" i="9"/>
  <c r="AO18" i="9" s="1"/>
  <c r="AU18" i="9" s="1"/>
  <c r="AN21" i="9"/>
  <c r="AO21" i="9" s="1"/>
  <c r="AP21" i="9" s="1"/>
  <c r="AV21" i="9" s="1"/>
  <c r="AW24" i="9"/>
  <c r="AW25" i="9"/>
  <c r="AN29" i="9"/>
  <c r="AO29" i="9" s="1"/>
  <c r="AR29" i="9" s="1"/>
  <c r="AW18" i="9"/>
  <c r="AN20" i="9"/>
  <c r="AO20" i="9" s="1"/>
  <c r="AN28" i="9"/>
  <c r="AO28" i="9" s="1"/>
  <c r="AP28" i="9" s="1"/>
  <c r="AV28" i="9" s="1"/>
  <c r="AW30" i="9"/>
  <c r="AW17" i="9"/>
  <c r="AW14" i="9"/>
  <c r="AN30" i="9"/>
  <c r="AO30" i="9" s="1"/>
  <c r="AN19" i="9"/>
  <c r="AO19" i="9" s="1"/>
  <c r="AW19" i="9"/>
  <c r="AN27" i="9"/>
  <c r="AO27" i="9" s="1"/>
  <c r="AW29" i="9"/>
  <c r="AN15" i="9"/>
  <c r="AO15" i="9" s="1"/>
  <c r="AW16" i="9"/>
  <c r="AN26" i="9"/>
  <c r="AO26" i="9" s="1"/>
  <c r="AN31" i="9"/>
  <c r="AO31" i="9" s="1"/>
  <c r="AS17" i="6"/>
  <c r="AT17" i="6" s="1"/>
  <c r="AS16" i="6"/>
  <c r="AT16" i="6" s="1"/>
  <c r="AS14" i="6"/>
  <c r="AT14" i="6" s="1"/>
  <c r="J14" i="6"/>
  <c r="N14" i="6"/>
  <c r="R14" i="6"/>
  <c r="V14" i="6"/>
  <c r="Z14" i="6"/>
  <c r="AD14" i="6"/>
  <c r="AH14" i="6"/>
  <c r="AL14" i="6"/>
  <c r="AQ14" i="6" s="1"/>
  <c r="J15" i="6"/>
  <c r="N15" i="6"/>
  <c r="R15" i="6"/>
  <c r="V15" i="6"/>
  <c r="Z15" i="6"/>
  <c r="AD15" i="6"/>
  <c r="AH15" i="6"/>
  <c r="AL15" i="6"/>
  <c r="AQ15" i="6" s="1"/>
  <c r="AS15" i="6"/>
  <c r="AT15" i="6" s="1"/>
  <c r="J16" i="6"/>
  <c r="N16" i="6"/>
  <c r="R16" i="6"/>
  <c r="V16" i="6"/>
  <c r="Z16" i="6"/>
  <c r="AD16" i="6"/>
  <c r="AH16" i="6"/>
  <c r="AL16" i="6"/>
  <c r="AQ16" i="6" s="1"/>
  <c r="AD17" i="6"/>
  <c r="AL17" i="6"/>
  <c r="AQ17" i="6" s="1"/>
  <c r="J18" i="6"/>
  <c r="N18" i="6"/>
  <c r="R18" i="6"/>
  <c r="V18" i="6"/>
  <c r="Z18" i="6"/>
  <c r="AD18" i="6"/>
  <c r="AH18" i="6"/>
  <c r="AL18" i="6"/>
  <c r="AQ18" i="6" s="1"/>
  <c r="AS18" i="6"/>
  <c r="AT18" i="6" s="1"/>
  <c r="J19" i="6"/>
  <c r="N19" i="6"/>
  <c r="R19" i="6"/>
  <c r="V19" i="6"/>
  <c r="Z19" i="6"/>
  <c r="AD19" i="6"/>
  <c r="AH19" i="6"/>
  <c r="AL19" i="6"/>
  <c r="AQ19" i="6" s="1"/>
  <c r="AS19" i="6"/>
  <c r="AT19" i="6" s="1"/>
  <c r="J20" i="6"/>
  <c r="N20" i="6"/>
  <c r="R20" i="6"/>
  <c r="V20" i="6"/>
  <c r="Z20" i="6"/>
  <c r="AD20" i="6"/>
  <c r="AH20" i="6"/>
  <c r="AL20" i="6"/>
  <c r="AQ20" i="6" s="1"/>
  <c r="AS20" i="6"/>
  <c r="AT20" i="6" s="1"/>
  <c r="AD21" i="6"/>
  <c r="AH21" i="6"/>
  <c r="AL21" i="6"/>
  <c r="AQ21" i="6" s="1"/>
  <c r="AS21" i="6"/>
  <c r="AT21" i="6" s="1"/>
  <c r="J22" i="6"/>
  <c r="N22" i="6"/>
  <c r="R22" i="6"/>
  <c r="V22" i="6"/>
  <c r="Z22" i="6"/>
  <c r="AQ22" i="6"/>
  <c r="AS22" i="6"/>
  <c r="AT22" i="6" s="1"/>
  <c r="J23" i="6"/>
  <c r="N23" i="6"/>
  <c r="R23" i="6"/>
  <c r="V23" i="6"/>
  <c r="Z23" i="6"/>
  <c r="AD23" i="6"/>
  <c r="AH23" i="6"/>
  <c r="AL23" i="6"/>
  <c r="AQ23" i="6" s="1"/>
  <c r="AS23" i="6"/>
  <c r="AT23" i="6" s="1"/>
  <c r="J24" i="6"/>
  <c r="N24" i="6"/>
  <c r="R24" i="6"/>
  <c r="V24" i="6"/>
  <c r="Z24" i="6"/>
  <c r="AD24" i="6"/>
  <c r="AH24" i="6"/>
  <c r="AL24" i="6"/>
  <c r="AQ24" i="6" s="1"/>
  <c r="AS24" i="6"/>
  <c r="AT24" i="6" s="1"/>
  <c r="J26" i="6"/>
  <c r="N26" i="6"/>
  <c r="R26" i="6"/>
  <c r="V26" i="6"/>
  <c r="Z26" i="6"/>
  <c r="AD26" i="6"/>
  <c r="AH26" i="6"/>
  <c r="AL26" i="6"/>
  <c r="AQ26" i="6" s="1"/>
  <c r="AS26" i="6"/>
  <c r="AT26" i="6" s="1"/>
  <c r="J27" i="6"/>
  <c r="N27" i="6"/>
  <c r="R27" i="6"/>
  <c r="V27" i="6"/>
  <c r="Z27" i="6"/>
  <c r="AD27" i="6"/>
  <c r="AH27" i="6"/>
  <c r="AL27" i="6"/>
  <c r="AQ27" i="6" s="1"/>
  <c r="AS27" i="6"/>
  <c r="AT27" i="6" s="1"/>
  <c r="AD28" i="6"/>
  <c r="AH28" i="6"/>
  <c r="AL28" i="6"/>
  <c r="AQ28" i="6" s="1"/>
  <c r="AS28" i="6"/>
  <c r="AT28" i="6" s="1"/>
  <c r="J29" i="6"/>
  <c r="N29" i="6"/>
  <c r="R29" i="6"/>
  <c r="V29" i="6"/>
  <c r="Z29" i="6"/>
  <c r="AD29" i="6"/>
  <c r="AH29" i="6"/>
  <c r="AL29" i="6"/>
  <c r="AQ29" i="6" s="1"/>
  <c r="AS29" i="6"/>
  <c r="AT29" i="6" s="1"/>
  <c r="J31" i="6"/>
  <c r="N31" i="6"/>
  <c r="R31" i="6"/>
  <c r="V31" i="6"/>
  <c r="Z31" i="6"/>
  <c r="AD31" i="6"/>
  <c r="AH31" i="6"/>
  <c r="AL31" i="6"/>
  <c r="AQ31" i="6" s="1"/>
  <c r="AS31" i="6"/>
  <c r="AT31" i="6" s="1"/>
  <c r="X53" i="10" l="1"/>
  <c r="AR17" i="9"/>
  <c r="AU17" i="9"/>
  <c r="AX17" i="9" s="1"/>
  <c r="AP14" i="9"/>
  <c r="AV14" i="9" s="1"/>
  <c r="AX14" i="9" s="1"/>
  <c r="AU25" i="9"/>
  <c r="AU16" i="9"/>
  <c r="AR28" i="9"/>
  <c r="AU28" i="9"/>
  <c r="AX28" i="9" s="1"/>
  <c r="AP16" i="9"/>
  <c r="AV16" i="9" s="1"/>
  <c r="AX16" i="9" s="1"/>
  <c r="AP18" i="9"/>
  <c r="AV18" i="9" s="1"/>
  <c r="AX18" i="9" s="1"/>
  <c r="AP25" i="9"/>
  <c r="AV25" i="9" s="1"/>
  <c r="AU20" i="9"/>
  <c r="AR20" i="9"/>
  <c r="AP20" i="9"/>
  <c r="AV20" i="9" s="1"/>
  <c r="AU24" i="9"/>
  <c r="AP24" i="9"/>
  <c r="AV24" i="9" s="1"/>
  <c r="AR21" i="9"/>
  <c r="AR24" i="9"/>
  <c r="AU29" i="9"/>
  <c r="AP29" i="9"/>
  <c r="AV29" i="9" s="1"/>
  <c r="AR14" i="9"/>
  <c r="AR18" i="9"/>
  <c r="AR15" i="9"/>
  <c r="AP15" i="9"/>
  <c r="AV15" i="9" s="1"/>
  <c r="AU15" i="9"/>
  <c r="AU27" i="9"/>
  <c r="AR27" i="9"/>
  <c r="AP27" i="9"/>
  <c r="AV27" i="9" s="1"/>
  <c r="AU30" i="9"/>
  <c r="AP30" i="9"/>
  <c r="AV30" i="9" s="1"/>
  <c r="AR30" i="9"/>
  <c r="AR31" i="9"/>
  <c r="AU31" i="9"/>
  <c r="AP31" i="9"/>
  <c r="AV31" i="9" s="1"/>
  <c r="AR26" i="9"/>
  <c r="AP26" i="9"/>
  <c r="AV26" i="9" s="1"/>
  <c r="AU26" i="9"/>
  <c r="AU19" i="9"/>
  <c r="AP19" i="9"/>
  <c r="AV19" i="9" s="1"/>
  <c r="AR19" i="9"/>
  <c r="AW15" i="6"/>
  <c r="AN21" i="6"/>
  <c r="AO21" i="6" s="1"/>
  <c r="AR21" i="6" s="1"/>
  <c r="AW22" i="6"/>
  <c r="AW29" i="6"/>
  <c r="AW19" i="6"/>
  <c r="AW26" i="6"/>
  <c r="AN27" i="6"/>
  <c r="AO27" i="6" s="1"/>
  <c r="AR27" i="6" s="1"/>
  <c r="AW24" i="6"/>
  <c r="AW23" i="6"/>
  <c r="AN17" i="6"/>
  <c r="AP17" i="6" s="1"/>
  <c r="AV17" i="6" s="1"/>
  <c r="AN15" i="6"/>
  <c r="AO15" i="6" s="1"/>
  <c r="AU15" i="6" s="1"/>
  <c r="AN31" i="6"/>
  <c r="AO31" i="6" s="1"/>
  <c r="AR31" i="6" s="1"/>
  <c r="AN22" i="6"/>
  <c r="AO22" i="6" s="1"/>
  <c r="AU22" i="6" s="1"/>
  <c r="AN18" i="6"/>
  <c r="AR18" i="6" s="1"/>
  <c r="AW31" i="6"/>
  <c r="AW28" i="6"/>
  <c r="AN24" i="6"/>
  <c r="AO24" i="6" s="1"/>
  <c r="AP24" i="6" s="1"/>
  <c r="AV24" i="6" s="1"/>
  <c r="AN23" i="6"/>
  <c r="AO23" i="6" s="1"/>
  <c r="AR23" i="6" s="1"/>
  <c r="AW21" i="6"/>
  <c r="AW20" i="6"/>
  <c r="AN20" i="6"/>
  <c r="AO20" i="6" s="1"/>
  <c r="AP20" i="6" s="1"/>
  <c r="AV20" i="6" s="1"/>
  <c r="AN19" i="6"/>
  <c r="AN14" i="6"/>
  <c r="AN16" i="6"/>
  <c r="AO16" i="6" s="1"/>
  <c r="AW27" i="6"/>
  <c r="AW18" i="6"/>
  <c r="AN29" i="6"/>
  <c r="AO29" i="6" s="1"/>
  <c r="AN28" i="6"/>
  <c r="AO28" i="6" s="1"/>
  <c r="AR28" i="6" s="1"/>
  <c r="AW14" i="6"/>
  <c r="AW17" i="6"/>
  <c r="AN26" i="6"/>
  <c r="AO26" i="6" s="1"/>
  <c r="AW16" i="6"/>
  <c r="AX25" i="9" l="1"/>
  <c r="G352" i="10"/>
  <c r="G356" i="10"/>
  <c r="G351" i="10"/>
  <c r="G251" i="10"/>
  <c r="G150" i="10"/>
  <c r="G152" i="10"/>
  <c r="G347" i="10"/>
  <c r="G260" i="10"/>
  <c r="G284" i="10"/>
  <c r="G139" i="10"/>
  <c r="G122" i="10"/>
  <c r="G355" i="10"/>
  <c r="G362" i="10"/>
  <c r="G353" i="10"/>
  <c r="G344" i="10"/>
  <c r="G360" i="10"/>
  <c r="G350" i="10"/>
  <c r="G343" i="10"/>
  <c r="G359" i="10"/>
  <c r="G348" i="10"/>
  <c r="G363" i="10"/>
  <c r="G354" i="10"/>
  <c r="G345" i="10"/>
  <c r="G346" i="10"/>
  <c r="G243" i="10"/>
  <c r="G252" i="10"/>
  <c r="G324" i="10"/>
  <c r="G167" i="10"/>
  <c r="G231" i="10"/>
  <c r="G293" i="10"/>
  <c r="G335" i="10"/>
  <c r="G164" i="10"/>
  <c r="G292" i="10"/>
  <c r="G272" i="10"/>
  <c r="G165" i="10"/>
  <c r="G283" i="10"/>
  <c r="G313" i="10"/>
  <c r="G189" i="10"/>
  <c r="G271" i="10"/>
  <c r="G232" i="10"/>
  <c r="G227" i="10"/>
  <c r="G151" i="10"/>
  <c r="G233" i="10"/>
  <c r="G303" i="10"/>
  <c r="F352" i="10"/>
  <c r="F356" i="10"/>
  <c r="F351" i="10"/>
  <c r="F251" i="10"/>
  <c r="F152" i="10"/>
  <c r="F150" i="10"/>
  <c r="F347" i="10"/>
  <c r="F260" i="10"/>
  <c r="F284" i="10"/>
  <c r="F139" i="10"/>
  <c r="F122" i="10"/>
  <c r="F355" i="10"/>
  <c r="F345" i="10"/>
  <c r="F362" i="10"/>
  <c r="F353" i="10"/>
  <c r="F344" i="10"/>
  <c r="F360" i="10"/>
  <c r="F350" i="10"/>
  <c r="F359" i="10"/>
  <c r="F348" i="10"/>
  <c r="F363" i="10"/>
  <c r="F354" i="10"/>
  <c r="F346" i="10"/>
  <c r="F243" i="10"/>
  <c r="F252" i="10"/>
  <c r="F232" i="10"/>
  <c r="F324" i="10"/>
  <c r="F167" i="10"/>
  <c r="F231" i="10"/>
  <c r="F293" i="10"/>
  <c r="F335" i="10"/>
  <c r="F164" i="10"/>
  <c r="F292" i="10"/>
  <c r="F272" i="10"/>
  <c r="F165" i="10"/>
  <c r="F283" i="10"/>
  <c r="F313" i="10"/>
  <c r="F227" i="10"/>
  <c r="F233" i="10"/>
  <c r="F189" i="10"/>
  <c r="F271" i="10"/>
  <c r="F151" i="10"/>
  <c r="F303" i="10"/>
  <c r="F112" i="10"/>
  <c r="R112" i="10" s="1"/>
  <c r="F18" i="10"/>
  <c r="F357" i="10"/>
  <c r="G16" i="10"/>
  <c r="G14" i="10"/>
  <c r="G109" i="10"/>
  <c r="G361" i="10"/>
  <c r="G325" i="10"/>
  <c r="F84" i="10"/>
  <c r="I84" i="10" s="1"/>
  <c r="AP16" i="6"/>
  <c r="AV16" i="6" s="1"/>
  <c r="AU16" i="6"/>
  <c r="AU14" i="6"/>
  <c r="AO19" i="6"/>
  <c r="AP19" i="6" s="1"/>
  <c r="AU27" i="6"/>
  <c r="AX16" i="6"/>
  <c r="F70" i="10"/>
  <c r="O70" i="10" s="1"/>
  <c r="F215" i="10"/>
  <c r="U215" i="10" s="1"/>
  <c r="F195" i="10"/>
  <c r="I195" i="10" s="1"/>
  <c r="F172" i="10"/>
  <c r="I172" i="10" s="1"/>
  <c r="F144" i="10"/>
  <c r="U144" i="10" s="1"/>
  <c r="F157" i="10"/>
  <c r="U157" i="10" s="1"/>
  <c r="F98" i="10"/>
  <c r="U98" i="10" s="1"/>
  <c r="F128" i="10"/>
  <c r="R128" i="10" s="1"/>
  <c r="F225" i="10"/>
  <c r="I225" i="10" s="1"/>
  <c r="F183" i="10"/>
  <c r="I183" i="10" s="1"/>
  <c r="F237" i="10"/>
  <c r="O237" i="10" s="1"/>
  <c r="AX29" i="9"/>
  <c r="AX24" i="9"/>
  <c r="F7" i="10"/>
  <c r="F10" i="10" s="1"/>
  <c r="F24" i="10"/>
  <c r="F33" i="10"/>
  <c r="F58" i="10"/>
  <c r="F79" i="10"/>
  <c r="F89" i="10"/>
  <c r="F90" i="10"/>
  <c r="F91" i="10"/>
  <c r="F105" i="10"/>
  <c r="F117" i="10"/>
  <c r="F135" i="10"/>
  <c r="F142" i="10"/>
  <c r="F148" i="10"/>
  <c r="F153" i="10"/>
  <c r="F163" i="10"/>
  <c r="F168" i="10"/>
  <c r="F179" i="10"/>
  <c r="F190" i="10"/>
  <c r="F191" i="10"/>
  <c r="F12" i="10"/>
  <c r="F25" i="10"/>
  <c r="F54" i="10"/>
  <c r="F64" i="10"/>
  <c r="F106" i="10"/>
  <c r="F136" i="10"/>
  <c r="F41" i="10"/>
  <c r="F78" i="10"/>
  <c r="F82" i="10"/>
  <c r="F104" i="10"/>
  <c r="F120" i="10"/>
  <c r="F121" i="10"/>
  <c r="F134" i="10"/>
  <c r="F178" i="10"/>
  <c r="F201" i="10"/>
  <c r="F211" i="10"/>
  <c r="F11" i="10"/>
  <c r="F118" i="10"/>
  <c r="F149" i="10"/>
  <c r="F220" i="10"/>
  <c r="F13" i="10"/>
  <c r="F45" i="10"/>
  <c r="F75" i="10"/>
  <c r="F76" i="10"/>
  <c r="F77" i="10"/>
  <c r="F93" i="10"/>
  <c r="F94" i="10"/>
  <c r="F107" i="10"/>
  <c r="F108" i="10"/>
  <c r="F119" i="10"/>
  <c r="F133" i="10"/>
  <c r="F138" i="10"/>
  <c r="F166" i="10"/>
  <c r="F177" i="10"/>
  <c r="F188" i="10"/>
  <c r="F200" i="10"/>
  <c r="F209" i="10"/>
  <c r="F210" i="10"/>
  <c r="F221" i="10"/>
  <c r="F92" i="10"/>
  <c r="F137" i="10"/>
  <c r="F65" i="10"/>
  <c r="G11" i="10"/>
  <c r="G12" i="10"/>
  <c r="G25" i="10"/>
  <c r="G54" i="10"/>
  <c r="G64" i="10"/>
  <c r="G92" i="10"/>
  <c r="G106" i="10"/>
  <c r="G118" i="10"/>
  <c r="G136" i="10"/>
  <c r="G137" i="10"/>
  <c r="G149" i="10"/>
  <c r="G220" i="10"/>
  <c r="G75" i="10"/>
  <c r="G76" i="10"/>
  <c r="G94" i="10"/>
  <c r="G119" i="10"/>
  <c r="G210" i="10"/>
  <c r="G7" i="10"/>
  <c r="G10" i="10" s="1"/>
  <c r="G24" i="10"/>
  <c r="G33" i="10"/>
  <c r="G58" i="10"/>
  <c r="G79" i="10"/>
  <c r="G89" i="10"/>
  <c r="G90" i="10"/>
  <c r="G91" i="10"/>
  <c r="G105" i="10"/>
  <c r="G117" i="10"/>
  <c r="G135" i="10"/>
  <c r="G142" i="10"/>
  <c r="G148" i="10"/>
  <c r="G153" i="10"/>
  <c r="G163" i="10"/>
  <c r="G168" i="10"/>
  <c r="G179" i="10"/>
  <c r="G190" i="10"/>
  <c r="G191" i="10"/>
  <c r="G13" i="10"/>
  <c r="G45" i="10"/>
  <c r="G77" i="10"/>
  <c r="G93" i="10"/>
  <c r="G107" i="10"/>
  <c r="G133" i="10"/>
  <c r="G138" i="10"/>
  <c r="G166" i="10"/>
  <c r="G177" i="10"/>
  <c r="G200" i="10"/>
  <c r="G209" i="10"/>
  <c r="G41" i="10"/>
  <c r="G78" i="10"/>
  <c r="G82" i="10"/>
  <c r="G104" i="10"/>
  <c r="G120" i="10"/>
  <c r="G121" i="10"/>
  <c r="G134" i="10"/>
  <c r="G178" i="10"/>
  <c r="G201" i="10"/>
  <c r="G211" i="10"/>
  <c r="G108" i="10"/>
  <c r="G188" i="10"/>
  <c r="G221" i="10"/>
  <c r="G65" i="10"/>
  <c r="G34" i="10"/>
  <c r="G80" i="10"/>
  <c r="G154" i="10"/>
  <c r="G169" i="10"/>
  <c r="G67" i="10"/>
  <c r="G123" i="10"/>
  <c r="G180" i="10"/>
  <c r="G192" i="10"/>
  <c r="G202" i="10"/>
  <c r="G212" i="10"/>
  <c r="G314" i="10"/>
  <c r="G95" i="10"/>
  <c r="G140" i="10"/>
  <c r="G222" i="10"/>
  <c r="G253" i="10"/>
  <c r="G295" i="10"/>
  <c r="G304" i="10"/>
  <c r="G310" i="10" s="1"/>
  <c r="G336" i="10"/>
  <c r="G342" i="10" s="1"/>
  <c r="G275" i="10"/>
  <c r="G244" i="10"/>
  <c r="G234" i="10"/>
  <c r="G261" i="10"/>
  <c r="G285" i="10"/>
  <c r="AX26" i="9"/>
  <c r="AX20" i="9"/>
  <c r="AX15" i="9"/>
  <c r="AX19" i="9"/>
  <c r="AX31" i="9"/>
  <c r="AX27" i="9"/>
  <c r="AX30" i="9"/>
  <c r="AR15" i="6"/>
  <c r="AP15" i="6"/>
  <c r="AV15" i="6" s="1"/>
  <c r="AP21" i="6"/>
  <c r="AV21" i="6" s="1"/>
  <c r="AU21" i="6"/>
  <c r="AU17" i="6"/>
  <c r="AX17" i="6" s="1"/>
  <c r="AU31" i="6"/>
  <c r="AR22" i="6"/>
  <c r="AR16" i="6"/>
  <c r="AP31" i="6"/>
  <c r="AV31" i="6" s="1"/>
  <c r="AR24" i="6"/>
  <c r="AR14" i="6"/>
  <c r="AU18" i="6"/>
  <c r="AP27" i="6"/>
  <c r="AV27" i="6" s="1"/>
  <c r="AR17" i="6"/>
  <c r="AP22" i="6"/>
  <c r="AV22" i="6" s="1"/>
  <c r="AX22" i="6" s="1"/>
  <c r="AU23" i="6"/>
  <c r="AP18" i="6"/>
  <c r="AV18" i="6" s="1"/>
  <c r="AU24" i="6"/>
  <c r="AP23" i="6"/>
  <c r="AV23" i="6" s="1"/>
  <c r="AR20" i="6"/>
  <c r="AR19" i="6"/>
  <c r="AU20" i="6"/>
  <c r="AX20" i="6" s="1"/>
  <c r="AR26" i="6"/>
  <c r="AU26" i="6"/>
  <c r="AP26" i="6"/>
  <c r="AV26" i="6" s="1"/>
  <c r="AU28" i="6"/>
  <c r="AP28" i="6"/>
  <c r="AV28" i="6" s="1"/>
  <c r="AR29" i="6"/>
  <c r="AP29" i="6"/>
  <c r="AV29" i="6" s="1"/>
  <c r="AU29" i="6"/>
  <c r="I112" i="10" l="1"/>
  <c r="G280" i="10"/>
  <c r="G248" i="10"/>
  <c r="G300" i="10"/>
  <c r="O189" i="10"/>
  <c r="R189" i="10"/>
  <c r="I189" i="10"/>
  <c r="H189" i="10"/>
  <c r="U189" i="10"/>
  <c r="O232" i="10"/>
  <c r="R232" i="10"/>
  <c r="U232" i="10"/>
  <c r="I232" i="10"/>
  <c r="H232" i="10"/>
  <c r="U355" i="10"/>
  <c r="I355" i="10"/>
  <c r="O355" i="10"/>
  <c r="R355" i="10"/>
  <c r="H355" i="10"/>
  <c r="P151" i="10"/>
  <c r="V151" i="10"/>
  <c r="S151" i="10"/>
  <c r="J151" i="10"/>
  <c r="P353" i="10"/>
  <c r="S353" i="10"/>
  <c r="V353" i="10"/>
  <c r="J353" i="10"/>
  <c r="O233" i="10"/>
  <c r="U233" i="10"/>
  <c r="I233" i="10"/>
  <c r="R233" i="10"/>
  <c r="H233" i="10"/>
  <c r="U122" i="10"/>
  <c r="O122" i="10"/>
  <c r="H122" i="10"/>
  <c r="R122" i="10"/>
  <c r="I122" i="10"/>
  <c r="P324" i="10"/>
  <c r="S324" i="10"/>
  <c r="G332" i="10"/>
  <c r="V324" i="10"/>
  <c r="J324" i="10"/>
  <c r="O227" i="10"/>
  <c r="R227" i="10"/>
  <c r="U227" i="10"/>
  <c r="H227" i="10"/>
  <c r="I227" i="10"/>
  <c r="O139" i="10"/>
  <c r="H139" i="10"/>
  <c r="R139" i="10"/>
  <c r="I139" i="10"/>
  <c r="U139" i="10"/>
  <c r="P232" i="10"/>
  <c r="S232" i="10"/>
  <c r="J232" i="10"/>
  <c r="V232" i="10"/>
  <c r="P355" i="10"/>
  <c r="S355" i="10"/>
  <c r="J355" i="10"/>
  <c r="V355" i="10"/>
  <c r="V325" i="10"/>
  <c r="P325" i="10"/>
  <c r="J325" i="10"/>
  <c r="S325" i="10"/>
  <c r="O346" i="10"/>
  <c r="I346" i="10"/>
  <c r="R346" i="10"/>
  <c r="U346" i="10"/>
  <c r="H346" i="10"/>
  <c r="O284" i="10"/>
  <c r="R284" i="10"/>
  <c r="I284" i="10"/>
  <c r="U284" i="10"/>
  <c r="H284" i="10"/>
  <c r="P271" i="10"/>
  <c r="S271" i="10"/>
  <c r="V271" i="10"/>
  <c r="J271" i="10"/>
  <c r="P122" i="10"/>
  <c r="V122" i="10"/>
  <c r="S122" i="10"/>
  <c r="J122" i="10"/>
  <c r="H283" i="10"/>
  <c r="I283" i="10"/>
  <c r="O283" i="10"/>
  <c r="U283" i="10"/>
  <c r="R283" i="10"/>
  <c r="O354" i="10"/>
  <c r="U354" i="10"/>
  <c r="R354" i="10"/>
  <c r="I354" i="10"/>
  <c r="H354" i="10"/>
  <c r="P189" i="10"/>
  <c r="V189" i="10"/>
  <c r="S189" i="10"/>
  <c r="J189" i="10"/>
  <c r="P139" i="10"/>
  <c r="S139" i="10"/>
  <c r="J139" i="10"/>
  <c r="V139" i="10"/>
  <c r="O165" i="10"/>
  <c r="I165" i="10"/>
  <c r="R165" i="10"/>
  <c r="U165" i="10"/>
  <c r="H165" i="10"/>
  <c r="O347" i="10"/>
  <c r="H347" i="10"/>
  <c r="R347" i="10"/>
  <c r="U347" i="10"/>
  <c r="I347" i="10"/>
  <c r="J313" i="10"/>
  <c r="V313" i="10"/>
  <c r="S313" i="10"/>
  <c r="P313" i="10"/>
  <c r="V345" i="10"/>
  <c r="P345" i="10"/>
  <c r="S345" i="10"/>
  <c r="J345" i="10"/>
  <c r="G257" i="10"/>
  <c r="V14" i="10"/>
  <c r="J14" i="10"/>
  <c r="P14" i="10"/>
  <c r="S14" i="10"/>
  <c r="O348" i="10"/>
  <c r="H348" i="10"/>
  <c r="R348" i="10"/>
  <c r="I348" i="10"/>
  <c r="U348" i="10"/>
  <c r="U150" i="10"/>
  <c r="H150" i="10"/>
  <c r="O150" i="10"/>
  <c r="I150" i="10"/>
  <c r="R150" i="10"/>
  <c r="S283" i="10"/>
  <c r="V283" i="10"/>
  <c r="J283" i="10"/>
  <c r="P283" i="10"/>
  <c r="P260" i="10"/>
  <c r="V260" i="10"/>
  <c r="S260" i="10"/>
  <c r="J260" i="10"/>
  <c r="O292" i="10"/>
  <c r="I292" i="10"/>
  <c r="U292" i="10"/>
  <c r="H292" i="10"/>
  <c r="R292" i="10"/>
  <c r="H152" i="10"/>
  <c r="U152" i="10"/>
  <c r="I152" i="10"/>
  <c r="R152" i="10"/>
  <c r="O152" i="10"/>
  <c r="P165" i="10"/>
  <c r="J165" i="10"/>
  <c r="S165" i="10"/>
  <c r="V165" i="10"/>
  <c r="J347" i="10"/>
  <c r="P347" i="10"/>
  <c r="V347" i="10"/>
  <c r="S347" i="10"/>
  <c r="O357" i="10"/>
  <c r="U357" i="10"/>
  <c r="I357" i="10"/>
  <c r="R357" i="10"/>
  <c r="O164" i="10"/>
  <c r="I164" i="10"/>
  <c r="R164" i="10"/>
  <c r="U164" i="10"/>
  <c r="H164" i="10"/>
  <c r="H251" i="10"/>
  <c r="R251" i="10"/>
  <c r="U251" i="10"/>
  <c r="O251" i="10"/>
  <c r="I251" i="10"/>
  <c r="J272" i="10"/>
  <c r="V272" i="10"/>
  <c r="P272" i="10"/>
  <c r="S272" i="10"/>
  <c r="V152" i="10"/>
  <c r="J152" i="10"/>
  <c r="S152" i="10"/>
  <c r="P152" i="10"/>
  <c r="U18" i="10"/>
  <c r="R18" i="10"/>
  <c r="I18" i="10"/>
  <c r="O18" i="10"/>
  <c r="O360" i="10"/>
  <c r="I360" i="10"/>
  <c r="R360" i="10"/>
  <c r="H360" i="10"/>
  <c r="U360" i="10"/>
  <c r="H351" i="10"/>
  <c r="U351" i="10"/>
  <c r="I351" i="10"/>
  <c r="O351" i="10"/>
  <c r="R351" i="10"/>
  <c r="J292" i="10"/>
  <c r="S292" i="10"/>
  <c r="V292" i="10"/>
  <c r="P292" i="10"/>
  <c r="P150" i="10"/>
  <c r="J150" i="10"/>
  <c r="S150" i="10"/>
  <c r="V150" i="10"/>
  <c r="G320" i="10"/>
  <c r="U293" i="10"/>
  <c r="H293" i="10"/>
  <c r="I293" i="10"/>
  <c r="O293" i="10"/>
  <c r="R293" i="10"/>
  <c r="O344" i="10"/>
  <c r="U344" i="10"/>
  <c r="I344" i="10"/>
  <c r="F349" i="10"/>
  <c r="H344" i="10"/>
  <c r="R344" i="10"/>
  <c r="H356" i="10"/>
  <c r="R356" i="10"/>
  <c r="U356" i="10"/>
  <c r="I356" i="10"/>
  <c r="O356" i="10"/>
  <c r="P164" i="10"/>
  <c r="S164" i="10"/>
  <c r="J164" i="10"/>
  <c r="V164" i="10"/>
  <c r="P343" i="10"/>
  <c r="H343" i="10"/>
  <c r="V343" i="10"/>
  <c r="S343" i="10"/>
  <c r="G349" i="10"/>
  <c r="J343" i="10"/>
  <c r="V251" i="10"/>
  <c r="P251" i="10"/>
  <c r="J251" i="10"/>
  <c r="S251" i="10"/>
  <c r="O112" i="10"/>
  <c r="H303" i="10"/>
  <c r="I303" i="10"/>
  <c r="O303" i="10"/>
  <c r="R303" i="10"/>
  <c r="U303" i="10"/>
  <c r="J350" i="10"/>
  <c r="V350" i="10"/>
  <c r="P350" i="10"/>
  <c r="S350" i="10"/>
  <c r="G289" i="10"/>
  <c r="G157" i="10"/>
  <c r="G160" i="10" s="1"/>
  <c r="G18" i="10"/>
  <c r="G21" i="10" s="1"/>
  <c r="G357" i="10"/>
  <c r="O151" i="10"/>
  <c r="H151" i="10"/>
  <c r="U151" i="10"/>
  <c r="I151" i="10"/>
  <c r="R151" i="10"/>
  <c r="O167" i="10"/>
  <c r="I167" i="10"/>
  <c r="U167" i="10"/>
  <c r="H167" i="10"/>
  <c r="R167" i="10"/>
  <c r="I362" i="10"/>
  <c r="U362" i="10"/>
  <c r="R362" i="10"/>
  <c r="O362" i="10"/>
  <c r="H362" i="10"/>
  <c r="S303" i="10"/>
  <c r="P303" i="10"/>
  <c r="J303" i="10"/>
  <c r="V303" i="10"/>
  <c r="P293" i="10"/>
  <c r="V293" i="10"/>
  <c r="J293" i="10"/>
  <c r="S293" i="10"/>
  <c r="P360" i="10"/>
  <c r="S360" i="10"/>
  <c r="V360" i="10"/>
  <c r="J360" i="10"/>
  <c r="S356" i="10"/>
  <c r="J356" i="10"/>
  <c r="V356" i="10"/>
  <c r="P356" i="10"/>
  <c r="P167" i="10"/>
  <c r="S167" i="10"/>
  <c r="J167" i="10"/>
  <c r="V167" i="10"/>
  <c r="H252" i="10"/>
  <c r="O252" i="10"/>
  <c r="R252" i="10"/>
  <c r="I252" i="10"/>
  <c r="U252" i="10"/>
  <c r="P227" i="10"/>
  <c r="S227" i="10"/>
  <c r="V227" i="10"/>
  <c r="J227" i="10"/>
  <c r="P362" i="10"/>
  <c r="S362" i="10"/>
  <c r="V362" i="10"/>
  <c r="J362" i="10"/>
  <c r="O243" i="10"/>
  <c r="R243" i="10"/>
  <c r="I243" i="10"/>
  <c r="U243" i="10"/>
  <c r="H243" i="10"/>
  <c r="V252" i="10"/>
  <c r="J252" i="10"/>
  <c r="P252" i="10"/>
  <c r="S252" i="10"/>
  <c r="I313" i="10"/>
  <c r="H313" i="10"/>
  <c r="R313" i="10"/>
  <c r="U313" i="10"/>
  <c r="O313" i="10"/>
  <c r="P243" i="10"/>
  <c r="S243" i="10"/>
  <c r="V243" i="10"/>
  <c r="J243" i="10"/>
  <c r="V361" i="10"/>
  <c r="S361" i="10"/>
  <c r="J361" i="10"/>
  <c r="P361" i="10"/>
  <c r="O260" i="10"/>
  <c r="H260" i="10"/>
  <c r="I260" i="10"/>
  <c r="R260" i="10"/>
  <c r="U260" i="10"/>
  <c r="V346" i="10"/>
  <c r="S346" i="10"/>
  <c r="J346" i="10"/>
  <c r="P346" i="10"/>
  <c r="S109" i="10"/>
  <c r="V109" i="10"/>
  <c r="J109" i="10"/>
  <c r="P109" i="10"/>
  <c r="O363" i="10"/>
  <c r="I363" i="10"/>
  <c r="H363" i="10"/>
  <c r="R363" i="10"/>
  <c r="U363" i="10"/>
  <c r="P284" i="10"/>
  <c r="V284" i="10"/>
  <c r="S284" i="10"/>
  <c r="J284" i="10"/>
  <c r="U272" i="10"/>
  <c r="H272" i="10"/>
  <c r="R272" i="10"/>
  <c r="O272" i="10"/>
  <c r="Q272" i="10" s="1"/>
  <c r="I272" i="10"/>
  <c r="P354" i="10"/>
  <c r="V354" i="10"/>
  <c r="S354" i="10"/>
  <c r="J354" i="10"/>
  <c r="R84" i="10"/>
  <c r="V16" i="10"/>
  <c r="J16" i="10"/>
  <c r="P16" i="10"/>
  <c r="S16" i="10"/>
  <c r="H359" i="10"/>
  <c r="I359" i="10"/>
  <c r="U359" i="10"/>
  <c r="R359" i="10"/>
  <c r="O359" i="10"/>
  <c r="P363" i="10"/>
  <c r="V363" i="10"/>
  <c r="S363" i="10"/>
  <c r="J363" i="10"/>
  <c r="U84" i="10"/>
  <c r="U350" i="10"/>
  <c r="I350" i="10"/>
  <c r="O350" i="10"/>
  <c r="F358" i="10"/>
  <c r="H350" i="10"/>
  <c r="R350" i="10"/>
  <c r="V348" i="10"/>
  <c r="S348" i="10"/>
  <c r="J348" i="10"/>
  <c r="P348" i="10"/>
  <c r="O84" i="10"/>
  <c r="O335" i="10"/>
  <c r="H335" i="10"/>
  <c r="I335" i="10"/>
  <c r="U335" i="10"/>
  <c r="R335" i="10"/>
  <c r="P359" i="10"/>
  <c r="G364" i="10"/>
  <c r="S359" i="10"/>
  <c r="J359" i="10"/>
  <c r="V359" i="10"/>
  <c r="F16" i="10"/>
  <c r="F14" i="10"/>
  <c r="F109" i="10"/>
  <c r="F361" i="10"/>
  <c r="F325" i="10"/>
  <c r="O231" i="10"/>
  <c r="H231" i="10"/>
  <c r="I231" i="10"/>
  <c r="R231" i="10"/>
  <c r="U231" i="10"/>
  <c r="O353" i="10"/>
  <c r="I353" i="10"/>
  <c r="R353" i="10"/>
  <c r="U353" i="10"/>
  <c r="H353" i="10"/>
  <c r="I352" i="10"/>
  <c r="H352" i="10"/>
  <c r="O352" i="10"/>
  <c r="R352" i="10"/>
  <c r="U352" i="10"/>
  <c r="J335" i="10"/>
  <c r="V335" i="10"/>
  <c r="P335" i="10"/>
  <c r="S335" i="10"/>
  <c r="V351" i="10"/>
  <c r="P351" i="10"/>
  <c r="J351" i="10"/>
  <c r="S351" i="10"/>
  <c r="U112" i="10"/>
  <c r="G268" i="10"/>
  <c r="I271" i="10"/>
  <c r="R271" i="10"/>
  <c r="U271" i="10"/>
  <c r="O271" i="10"/>
  <c r="H271" i="10"/>
  <c r="O324" i="10"/>
  <c r="U324" i="10"/>
  <c r="H324" i="10"/>
  <c r="R324" i="10"/>
  <c r="I324" i="10"/>
  <c r="O345" i="10"/>
  <c r="I345" i="10"/>
  <c r="U345" i="10"/>
  <c r="H345" i="10"/>
  <c r="R345" i="10"/>
  <c r="P233" i="10"/>
  <c r="V233" i="10"/>
  <c r="S233" i="10"/>
  <c r="J233" i="10"/>
  <c r="V231" i="10"/>
  <c r="P231" i="10"/>
  <c r="J231" i="10"/>
  <c r="S231" i="10"/>
  <c r="V344" i="10"/>
  <c r="S344" i="10"/>
  <c r="P344" i="10"/>
  <c r="J344" i="10"/>
  <c r="V352" i="10"/>
  <c r="P352" i="10"/>
  <c r="J352" i="10"/>
  <c r="S352" i="10"/>
  <c r="AX19" i="6"/>
  <c r="AP14" i="6"/>
  <c r="AV14" i="6" s="1"/>
  <c r="AX14" i="6" s="1"/>
  <c r="G256" i="11"/>
  <c r="G12" i="11"/>
  <c r="G13" i="11"/>
  <c r="G11" i="11"/>
  <c r="G387" i="11"/>
  <c r="G386" i="11"/>
  <c r="G385" i="11"/>
  <c r="G377" i="11"/>
  <c r="G191" i="11"/>
  <c r="G24" i="11"/>
  <c r="G174" i="11"/>
  <c r="G83" i="11"/>
  <c r="G366" i="11"/>
  <c r="G73" i="11"/>
  <c r="G294" i="11"/>
  <c r="G295" i="11"/>
  <c r="G181" i="11"/>
  <c r="G80" i="11"/>
  <c r="G164" i="11"/>
  <c r="G113" i="11"/>
  <c r="G97" i="11"/>
  <c r="G79" i="11"/>
  <c r="G50" i="11"/>
  <c r="G384" i="11"/>
  <c r="G376" i="11"/>
  <c r="G382" i="11"/>
  <c r="G383" i="11"/>
  <c r="G375" i="11"/>
  <c r="G374" i="11"/>
  <c r="G373" i="11"/>
  <c r="G372" i="11"/>
  <c r="G371" i="11"/>
  <c r="G255" i="11"/>
  <c r="G264" i="11"/>
  <c r="G365" i="11"/>
  <c r="G364" i="11"/>
  <c r="G363" i="11"/>
  <c r="G362" i="11"/>
  <c r="G361" i="11"/>
  <c r="G360" i="11"/>
  <c r="G359" i="11"/>
  <c r="F61" i="10"/>
  <c r="G48" i="10"/>
  <c r="G40" i="10"/>
  <c r="G206" i="10"/>
  <c r="G30" i="10"/>
  <c r="G61" i="10"/>
  <c r="F48" i="10"/>
  <c r="F30" i="10"/>
  <c r="R183" i="10"/>
  <c r="U70" i="10"/>
  <c r="I98" i="10"/>
  <c r="R195" i="10"/>
  <c r="U195" i="10"/>
  <c r="R144" i="10"/>
  <c r="R98" i="10"/>
  <c r="R237" i="10"/>
  <c r="O183" i="10"/>
  <c r="O128" i="10"/>
  <c r="I157" i="10"/>
  <c r="R70" i="10"/>
  <c r="O215" i="10"/>
  <c r="R215" i="10"/>
  <c r="I70" i="10"/>
  <c r="I215" i="10"/>
  <c r="G128" i="10"/>
  <c r="J128" i="10" s="1"/>
  <c r="U172" i="10"/>
  <c r="U237" i="10"/>
  <c r="O98" i="10"/>
  <c r="R172" i="10"/>
  <c r="O195" i="10"/>
  <c r="U183" i="10"/>
  <c r="O172" i="10"/>
  <c r="I144" i="10"/>
  <c r="I237" i="10"/>
  <c r="O157" i="10"/>
  <c r="U128" i="10"/>
  <c r="R157" i="10"/>
  <c r="O144" i="10"/>
  <c r="G70" i="10"/>
  <c r="H70" i="10" s="1"/>
  <c r="G195" i="10"/>
  <c r="J195" i="10" s="1"/>
  <c r="K195" i="10" s="1"/>
  <c r="O225" i="10"/>
  <c r="G98" i="10"/>
  <c r="H98" i="10" s="1"/>
  <c r="G144" i="10"/>
  <c r="H144" i="10" s="1"/>
  <c r="U225" i="10"/>
  <c r="I128" i="10"/>
  <c r="G225" i="10"/>
  <c r="J225" i="10" s="1"/>
  <c r="K225" i="10" s="1"/>
  <c r="G237" i="10"/>
  <c r="H237" i="10" s="1"/>
  <c r="G112" i="10"/>
  <c r="H112" i="10" s="1"/>
  <c r="G215" i="10"/>
  <c r="H215" i="10" s="1"/>
  <c r="R225" i="10"/>
  <c r="G183" i="10"/>
  <c r="H183" i="10" s="1"/>
  <c r="G172" i="10"/>
  <c r="H172" i="10" s="1"/>
  <c r="G84" i="10"/>
  <c r="H84" i="10" s="1"/>
  <c r="J275" i="10"/>
  <c r="S275" i="10"/>
  <c r="V275" i="10"/>
  <c r="P275" i="10"/>
  <c r="J314" i="10"/>
  <c r="S314" i="10"/>
  <c r="P314" i="10"/>
  <c r="V314" i="10"/>
  <c r="J154" i="10"/>
  <c r="V154" i="10"/>
  <c r="P154" i="10"/>
  <c r="S154" i="10"/>
  <c r="J201" i="10"/>
  <c r="S201" i="10"/>
  <c r="V201" i="10"/>
  <c r="P201" i="10"/>
  <c r="J41" i="10"/>
  <c r="V41" i="10"/>
  <c r="P41" i="10"/>
  <c r="S41" i="10"/>
  <c r="J93" i="10"/>
  <c r="P93" i="10"/>
  <c r="S93" i="10"/>
  <c r="V93" i="10"/>
  <c r="J191" i="10"/>
  <c r="S191" i="10"/>
  <c r="V191" i="10"/>
  <c r="P191" i="10"/>
  <c r="J135" i="10"/>
  <c r="P135" i="10"/>
  <c r="S135" i="10"/>
  <c r="V135" i="10"/>
  <c r="J33" i="10"/>
  <c r="V33" i="10"/>
  <c r="S33" i="10"/>
  <c r="P33" i="10"/>
  <c r="J75" i="10"/>
  <c r="P75" i="10"/>
  <c r="S75" i="10"/>
  <c r="V75" i="10"/>
  <c r="J11" i="10"/>
  <c r="P11" i="10"/>
  <c r="V11" i="10"/>
  <c r="S11" i="10"/>
  <c r="H210" i="10"/>
  <c r="I210" i="10"/>
  <c r="U210" i="10"/>
  <c r="O210" i="10"/>
  <c r="R210" i="10"/>
  <c r="I119" i="10"/>
  <c r="H119" i="10"/>
  <c r="O119" i="10"/>
  <c r="R119" i="10"/>
  <c r="U119" i="10"/>
  <c r="I75" i="10"/>
  <c r="H75" i="10"/>
  <c r="O75" i="10"/>
  <c r="U75" i="10"/>
  <c r="R75" i="10"/>
  <c r="H201" i="10"/>
  <c r="I201" i="10"/>
  <c r="U201" i="10"/>
  <c r="O201" i="10"/>
  <c r="R201" i="10"/>
  <c r="I41" i="10"/>
  <c r="H41" i="10"/>
  <c r="R41" i="10"/>
  <c r="O41" i="10"/>
  <c r="U41" i="10"/>
  <c r="I190" i="10"/>
  <c r="H190" i="10"/>
  <c r="R190" i="10"/>
  <c r="O190" i="10"/>
  <c r="U190" i="10"/>
  <c r="H117" i="10"/>
  <c r="I117" i="10"/>
  <c r="R117" i="10"/>
  <c r="U117" i="10"/>
  <c r="O117" i="10"/>
  <c r="H24" i="10"/>
  <c r="I24" i="10"/>
  <c r="O24" i="10"/>
  <c r="R24" i="10"/>
  <c r="U24" i="10"/>
  <c r="J261" i="10"/>
  <c r="V261" i="10"/>
  <c r="S261" i="10"/>
  <c r="P261" i="10"/>
  <c r="J222" i="10"/>
  <c r="V222" i="10"/>
  <c r="P222" i="10"/>
  <c r="S222" i="10"/>
  <c r="J123" i="10"/>
  <c r="V123" i="10"/>
  <c r="S123" i="10"/>
  <c r="P123" i="10"/>
  <c r="J80" i="10"/>
  <c r="V80" i="10"/>
  <c r="S80" i="10"/>
  <c r="P80" i="10"/>
  <c r="J188" i="10"/>
  <c r="S188" i="10"/>
  <c r="P188" i="10"/>
  <c r="V188" i="10"/>
  <c r="J104" i="10"/>
  <c r="V104" i="10"/>
  <c r="P104" i="10"/>
  <c r="S104" i="10"/>
  <c r="J138" i="10"/>
  <c r="V138" i="10"/>
  <c r="P138" i="10"/>
  <c r="S138" i="10"/>
  <c r="J190" i="10"/>
  <c r="S190" i="10"/>
  <c r="V190" i="10"/>
  <c r="P190" i="10"/>
  <c r="J117" i="10"/>
  <c r="P117" i="10"/>
  <c r="S117" i="10"/>
  <c r="V117" i="10"/>
  <c r="J24" i="10"/>
  <c r="V24" i="10"/>
  <c r="P24" i="10"/>
  <c r="S24" i="10"/>
  <c r="J220" i="10"/>
  <c r="S220" i="10"/>
  <c r="V220" i="10"/>
  <c r="P220" i="10"/>
  <c r="J54" i="10"/>
  <c r="P54" i="10"/>
  <c r="V54" i="10"/>
  <c r="S54" i="10"/>
  <c r="I209" i="10"/>
  <c r="H209" i="10"/>
  <c r="O209" i="10"/>
  <c r="R209" i="10"/>
  <c r="U209" i="10"/>
  <c r="I93" i="10"/>
  <c r="H93" i="10"/>
  <c r="O93" i="10"/>
  <c r="U93" i="10"/>
  <c r="R93" i="10"/>
  <c r="H118" i="10"/>
  <c r="I118" i="10"/>
  <c r="U118" i="10"/>
  <c r="R118" i="10"/>
  <c r="O118" i="10"/>
  <c r="I104" i="10"/>
  <c r="H104" i="10"/>
  <c r="O104" i="10"/>
  <c r="U104" i="10"/>
  <c r="R104" i="10"/>
  <c r="I25" i="10"/>
  <c r="H25" i="10"/>
  <c r="U25" i="10"/>
  <c r="O25" i="10"/>
  <c r="R25" i="10"/>
  <c r="H105" i="10"/>
  <c r="I105" i="10"/>
  <c r="U105" i="10"/>
  <c r="O105" i="10"/>
  <c r="R105" i="10"/>
  <c r="I7" i="10"/>
  <c r="I10" i="10" s="1"/>
  <c r="H7" i="10"/>
  <c r="H10" i="10" s="1"/>
  <c r="O7" i="10"/>
  <c r="O10" i="10" s="1"/>
  <c r="U7" i="10"/>
  <c r="U10" i="10" s="1"/>
  <c r="R7" i="10"/>
  <c r="R10" i="10" s="1"/>
  <c r="J234" i="10"/>
  <c r="S234" i="10"/>
  <c r="V234" i="10"/>
  <c r="P234" i="10"/>
  <c r="J304" i="10"/>
  <c r="V304" i="10"/>
  <c r="S304" i="10"/>
  <c r="P304" i="10"/>
  <c r="J140" i="10"/>
  <c r="S140" i="10"/>
  <c r="P140" i="10"/>
  <c r="V140" i="10"/>
  <c r="J202" i="10"/>
  <c r="V202" i="10"/>
  <c r="P202" i="10"/>
  <c r="S202" i="10"/>
  <c r="J67" i="10"/>
  <c r="S67" i="10"/>
  <c r="V67" i="10"/>
  <c r="P67" i="10"/>
  <c r="J34" i="10"/>
  <c r="V34" i="10"/>
  <c r="P34" i="10"/>
  <c r="S34" i="10"/>
  <c r="J108" i="10"/>
  <c r="S108" i="10"/>
  <c r="P108" i="10"/>
  <c r="V108" i="10"/>
  <c r="J134" i="10"/>
  <c r="P134" i="10"/>
  <c r="V134" i="10"/>
  <c r="S134" i="10"/>
  <c r="J82" i="10"/>
  <c r="S82" i="10"/>
  <c r="V82" i="10"/>
  <c r="P82" i="10"/>
  <c r="J200" i="10"/>
  <c r="P200" i="10"/>
  <c r="V200" i="10"/>
  <c r="S200" i="10"/>
  <c r="J133" i="10"/>
  <c r="V133" i="10"/>
  <c r="P133" i="10"/>
  <c r="S133" i="10"/>
  <c r="J45" i="10"/>
  <c r="V45" i="10"/>
  <c r="P45" i="10"/>
  <c r="S45" i="10"/>
  <c r="J179" i="10"/>
  <c r="P179" i="10"/>
  <c r="V179" i="10"/>
  <c r="S179" i="10"/>
  <c r="J148" i="10"/>
  <c r="V148" i="10"/>
  <c r="P148" i="10"/>
  <c r="S148" i="10"/>
  <c r="J105" i="10"/>
  <c r="S105" i="10"/>
  <c r="V105" i="10"/>
  <c r="P105" i="10"/>
  <c r="J79" i="10"/>
  <c r="P79" i="10"/>
  <c r="V79" i="10"/>
  <c r="S79" i="10"/>
  <c r="J7" i="10"/>
  <c r="J10" i="10" s="1"/>
  <c r="P7" i="10"/>
  <c r="P10" i="10" s="1"/>
  <c r="V7" i="10"/>
  <c r="V10" i="10" s="1"/>
  <c r="S7" i="10"/>
  <c r="S10" i="10" s="1"/>
  <c r="J94" i="10"/>
  <c r="P94" i="10"/>
  <c r="V94" i="10"/>
  <c r="S94" i="10"/>
  <c r="J149" i="10"/>
  <c r="S149" i="10"/>
  <c r="P149" i="10"/>
  <c r="V149" i="10"/>
  <c r="J106" i="10"/>
  <c r="S106" i="10"/>
  <c r="P106" i="10"/>
  <c r="V106" i="10"/>
  <c r="J25" i="10"/>
  <c r="P25" i="10"/>
  <c r="S25" i="10"/>
  <c r="V25" i="10"/>
  <c r="H92" i="10"/>
  <c r="I92" i="10"/>
  <c r="R92" i="10"/>
  <c r="O92" i="10"/>
  <c r="U92" i="10"/>
  <c r="I200" i="10"/>
  <c r="H200" i="10"/>
  <c r="O200" i="10"/>
  <c r="U200" i="10"/>
  <c r="R200" i="10"/>
  <c r="I138" i="10"/>
  <c r="H138" i="10"/>
  <c r="O138" i="10"/>
  <c r="R138" i="10"/>
  <c r="U138" i="10"/>
  <c r="I108" i="10"/>
  <c r="H108" i="10"/>
  <c r="O108" i="10"/>
  <c r="U108" i="10"/>
  <c r="R108" i="10"/>
  <c r="H77" i="10"/>
  <c r="I77" i="10"/>
  <c r="R77" i="10"/>
  <c r="O77" i="10"/>
  <c r="U77" i="10"/>
  <c r="I13" i="10"/>
  <c r="H13" i="10"/>
  <c r="O13" i="10"/>
  <c r="U13" i="10"/>
  <c r="R13" i="10"/>
  <c r="H11" i="10"/>
  <c r="I11" i="10"/>
  <c r="O11" i="10"/>
  <c r="U11" i="10"/>
  <c r="R11" i="10"/>
  <c r="I134" i="10"/>
  <c r="H134" i="10"/>
  <c r="O134" i="10"/>
  <c r="U134" i="10"/>
  <c r="R134" i="10"/>
  <c r="I82" i="10"/>
  <c r="H82" i="10"/>
  <c r="O82" i="10"/>
  <c r="U82" i="10"/>
  <c r="R82" i="10"/>
  <c r="I106" i="10"/>
  <c r="H106" i="10"/>
  <c r="U106" i="10"/>
  <c r="O106" i="10"/>
  <c r="R106" i="10"/>
  <c r="I12" i="10"/>
  <c r="H12" i="10"/>
  <c r="U12" i="10"/>
  <c r="O12" i="10"/>
  <c r="R12" i="10"/>
  <c r="I168" i="10"/>
  <c r="H168" i="10"/>
  <c r="O168" i="10"/>
  <c r="R168" i="10"/>
  <c r="U168" i="10"/>
  <c r="H142" i="10"/>
  <c r="I142" i="10"/>
  <c r="O142" i="10"/>
  <c r="U142" i="10"/>
  <c r="R142" i="10"/>
  <c r="I91" i="10"/>
  <c r="H91" i="10"/>
  <c r="O91" i="10"/>
  <c r="U91" i="10"/>
  <c r="R91" i="10"/>
  <c r="H58" i="10"/>
  <c r="I58" i="10"/>
  <c r="U58" i="10"/>
  <c r="O58" i="10"/>
  <c r="R58" i="10"/>
  <c r="J285" i="10"/>
  <c r="V285" i="10"/>
  <c r="S285" i="10"/>
  <c r="P285" i="10"/>
  <c r="J253" i="10"/>
  <c r="S253" i="10"/>
  <c r="P253" i="10"/>
  <c r="V253" i="10"/>
  <c r="J180" i="10"/>
  <c r="V180" i="10"/>
  <c r="S180" i="10"/>
  <c r="P180" i="10"/>
  <c r="J221" i="10"/>
  <c r="V221" i="10"/>
  <c r="P221" i="10"/>
  <c r="S221" i="10"/>
  <c r="J120" i="10"/>
  <c r="S120" i="10"/>
  <c r="V120" i="10"/>
  <c r="P120" i="10"/>
  <c r="J166" i="10"/>
  <c r="S166" i="10"/>
  <c r="P166" i="10"/>
  <c r="V166" i="10"/>
  <c r="J163" i="10"/>
  <c r="S163" i="10"/>
  <c r="P163" i="10"/>
  <c r="V163" i="10"/>
  <c r="J90" i="10"/>
  <c r="P90" i="10"/>
  <c r="V90" i="10"/>
  <c r="S90" i="10"/>
  <c r="J119" i="10"/>
  <c r="V119" i="10"/>
  <c r="P119" i="10"/>
  <c r="S119" i="10"/>
  <c r="J136" i="10"/>
  <c r="S136" i="10"/>
  <c r="V136" i="10"/>
  <c r="P136" i="10"/>
  <c r="J64" i="10"/>
  <c r="V64" i="10"/>
  <c r="S64" i="10"/>
  <c r="P64" i="10"/>
  <c r="H65" i="10"/>
  <c r="I65" i="10"/>
  <c r="R65" i="10"/>
  <c r="O65" i="10"/>
  <c r="U65" i="10"/>
  <c r="I177" i="10"/>
  <c r="H177" i="10"/>
  <c r="O177" i="10"/>
  <c r="U177" i="10"/>
  <c r="R177" i="10"/>
  <c r="I94" i="10"/>
  <c r="H94" i="10"/>
  <c r="U94" i="10"/>
  <c r="O94" i="10"/>
  <c r="R94" i="10"/>
  <c r="H149" i="10"/>
  <c r="I149" i="10"/>
  <c r="U149" i="10"/>
  <c r="O149" i="10"/>
  <c r="R149" i="10"/>
  <c r="I120" i="10"/>
  <c r="H120" i="10"/>
  <c r="O120" i="10"/>
  <c r="U120" i="10"/>
  <c r="R120" i="10"/>
  <c r="I54" i="10"/>
  <c r="H54" i="10"/>
  <c r="U54" i="10"/>
  <c r="O54" i="10"/>
  <c r="R54" i="10"/>
  <c r="I153" i="10"/>
  <c r="H153" i="10"/>
  <c r="O153" i="10"/>
  <c r="R153" i="10"/>
  <c r="U153" i="10"/>
  <c r="I89" i="10"/>
  <c r="H89" i="10"/>
  <c r="O89" i="10"/>
  <c r="R89" i="10"/>
  <c r="U89" i="10"/>
  <c r="J336" i="10"/>
  <c r="V336" i="10"/>
  <c r="S336" i="10"/>
  <c r="P336" i="10"/>
  <c r="J212" i="10"/>
  <c r="S212" i="10"/>
  <c r="V212" i="10"/>
  <c r="P212" i="10"/>
  <c r="J178" i="10"/>
  <c r="V178" i="10"/>
  <c r="S178" i="10"/>
  <c r="P178" i="10"/>
  <c r="J209" i="10"/>
  <c r="P209" i="10"/>
  <c r="S209" i="10"/>
  <c r="V209" i="10"/>
  <c r="J77" i="10"/>
  <c r="P77" i="10"/>
  <c r="S77" i="10"/>
  <c r="V77" i="10"/>
  <c r="J153" i="10"/>
  <c r="S153" i="10"/>
  <c r="P153" i="10"/>
  <c r="V153" i="10"/>
  <c r="J89" i="10"/>
  <c r="S89" i="10"/>
  <c r="V89" i="10"/>
  <c r="P89" i="10"/>
  <c r="J118" i="10"/>
  <c r="V118" i="10"/>
  <c r="P118" i="10"/>
  <c r="S118" i="10"/>
  <c r="I137" i="10"/>
  <c r="H137" i="10"/>
  <c r="U137" i="10"/>
  <c r="R137" i="10"/>
  <c r="O137" i="10"/>
  <c r="H166" i="10"/>
  <c r="I166" i="10"/>
  <c r="O166" i="10"/>
  <c r="R166" i="10"/>
  <c r="U166" i="10"/>
  <c r="I45" i="10"/>
  <c r="H45" i="10"/>
  <c r="O45" i="10"/>
  <c r="R45" i="10"/>
  <c r="U45" i="10"/>
  <c r="I178" i="10"/>
  <c r="H178" i="10"/>
  <c r="U178" i="10"/>
  <c r="O178" i="10"/>
  <c r="R178" i="10"/>
  <c r="I136" i="10"/>
  <c r="H136" i="10"/>
  <c r="U136" i="10"/>
  <c r="O136" i="10"/>
  <c r="R136" i="10"/>
  <c r="H179" i="10"/>
  <c r="I179" i="10"/>
  <c r="O179" i="10"/>
  <c r="U179" i="10"/>
  <c r="R179" i="10"/>
  <c r="I148" i="10"/>
  <c r="H148" i="10"/>
  <c r="R148" i="10"/>
  <c r="U148" i="10"/>
  <c r="O148" i="10"/>
  <c r="I79" i="10"/>
  <c r="H79" i="10"/>
  <c r="O79" i="10"/>
  <c r="R79" i="10"/>
  <c r="U79" i="10"/>
  <c r="F67" i="10"/>
  <c r="F72" i="10" s="1"/>
  <c r="F123" i="10"/>
  <c r="F131" i="10" s="1"/>
  <c r="F180" i="10"/>
  <c r="F185" i="10" s="1"/>
  <c r="F192" i="10"/>
  <c r="F197" i="10" s="1"/>
  <c r="F202" i="10"/>
  <c r="F206" i="10" s="1"/>
  <c r="F212" i="10"/>
  <c r="F217" i="10" s="1"/>
  <c r="F314" i="10"/>
  <c r="F320" i="10" s="1"/>
  <c r="F80" i="10"/>
  <c r="F86" i="10" s="1"/>
  <c r="F154" i="10"/>
  <c r="F160" i="10" s="1"/>
  <c r="F95" i="10"/>
  <c r="F100" i="10" s="1"/>
  <c r="F140" i="10"/>
  <c r="F146" i="10" s="1"/>
  <c r="F222" i="10"/>
  <c r="F228" i="10" s="1"/>
  <c r="F253" i="10"/>
  <c r="F257" i="10" s="1"/>
  <c r="F295" i="10"/>
  <c r="F300" i="10" s="1"/>
  <c r="F304" i="10"/>
  <c r="F310" i="10" s="1"/>
  <c r="F336" i="10"/>
  <c r="F342" i="10" s="1"/>
  <c r="F34" i="10"/>
  <c r="F40" i="10" s="1"/>
  <c r="F234" i="10"/>
  <c r="F239" i="10" s="1"/>
  <c r="F244" i="10"/>
  <c r="F248" i="10" s="1"/>
  <c r="F261" i="10"/>
  <c r="F268" i="10" s="1"/>
  <c r="F275" i="10"/>
  <c r="F280" i="10" s="1"/>
  <c r="F285" i="10"/>
  <c r="F289" i="10" s="1"/>
  <c r="F169" i="10"/>
  <c r="F174" i="10" s="1"/>
  <c r="J244" i="10"/>
  <c r="V244" i="10"/>
  <c r="S244" i="10"/>
  <c r="P244" i="10"/>
  <c r="J295" i="10"/>
  <c r="S295" i="10"/>
  <c r="P295" i="10"/>
  <c r="V295" i="10"/>
  <c r="J95" i="10"/>
  <c r="S95" i="10"/>
  <c r="P95" i="10"/>
  <c r="V95" i="10"/>
  <c r="J192" i="10"/>
  <c r="S192" i="10"/>
  <c r="P192" i="10"/>
  <c r="V192" i="10"/>
  <c r="J169" i="10"/>
  <c r="S169" i="10"/>
  <c r="V169" i="10"/>
  <c r="P169" i="10"/>
  <c r="J65" i="10"/>
  <c r="S65" i="10"/>
  <c r="V65" i="10"/>
  <c r="P65" i="10"/>
  <c r="J211" i="10"/>
  <c r="V211" i="10"/>
  <c r="P211" i="10"/>
  <c r="S211" i="10"/>
  <c r="J121" i="10"/>
  <c r="S121" i="10"/>
  <c r="V121" i="10"/>
  <c r="P121" i="10"/>
  <c r="J78" i="10"/>
  <c r="P78" i="10"/>
  <c r="S78" i="10"/>
  <c r="V78" i="10"/>
  <c r="J177" i="10"/>
  <c r="P177" i="10"/>
  <c r="S177" i="10"/>
  <c r="V177" i="10"/>
  <c r="J107" i="10"/>
  <c r="S107" i="10"/>
  <c r="V107" i="10"/>
  <c r="P107" i="10"/>
  <c r="J13" i="10"/>
  <c r="S13" i="10"/>
  <c r="V13" i="10"/>
  <c r="P13" i="10"/>
  <c r="J168" i="10"/>
  <c r="S168" i="10"/>
  <c r="V168" i="10"/>
  <c r="P168" i="10"/>
  <c r="J142" i="10"/>
  <c r="P142" i="10"/>
  <c r="V142" i="10"/>
  <c r="S142" i="10"/>
  <c r="J91" i="10"/>
  <c r="V91" i="10"/>
  <c r="P91" i="10"/>
  <c r="S91" i="10"/>
  <c r="J58" i="10"/>
  <c r="V58" i="10"/>
  <c r="P58" i="10"/>
  <c r="S58" i="10"/>
  <c r="J210" i="10"/>
  <c r="S210" i="10"/>
  <c r="P210" i="10"/>
  <c r="V210" i="10"/>
  <c r="J76" i="10"/>
  <c r="S76" i="10"/>
  <c r="V76" i="10"/>
  <c r="P76" i="10"/>
  <c r="J137" i="10"/>
  <c r="P137" i="10"/>
  <c r="V137" i="10"/>
  <c r="S137" i="10"/>
  <c r="J92" i="10"/>
  <c r="S92" i="10"/>
  <c r="V92" i="10"/>
  <c r="P92" i="10"/>
  <c r="J12" i="10"/>
  <c r="P12" i="10"/>
  <c r="S12" i="10"/>
  <c r="V12" i="10"/>
  <c r="H221" i="10"/>
  <c r="I221" i="10"/>
  <c r="U221" i="10"/>
  <c r="O221" i="10"/>
  <c r="R221" i="10"/>
  <c r="H188" i="10"/>
  <c r="I188" i="10"/>
  <c r="U188" i="10"/>
  <c r="O188" i="10"/>
  <c r="R188" i="10"/>
  <c r="I133" i="10"/>
  <c r="H133" i="10"/>
  <c r="U133" i="10"/>
  <c r="R133" i="10"/>
  <c r="O133" i="10"/>
  <c r="I107" i="10"/>
  <c r="H107" i="10"/>
  <c r="O107" i="10"/>
  <c r="U107" i="10"/>
  <c r="R107" i="10"/>
  <c r="I76" i="10"/>
  <c r="H76" i="10"/>
  <c r="O76" i="10"/>
  <c r="R76" i="10"/>
  <c r="U76" i="10"/>
  <c r="I220" i="10"/>
  <c r="H220" i="10"/>
  <c r="R220" i="10"/>
  <c r="U220" i="10"/>
  <c r="O220" i="10"/>
  <c r="I211" i="10"/>
  <c r="H211" i="10"/>
  <c r="O211" i="10"/>
  <c r="R211" i="10"/>
  <c r="U211" i="10"/>
  <c r="I121" i="10"/>
  <c r="H121" i="10"/>
  <c r="U121" i="10"/>
  <c r="O121" i="10"/>
  <c r="R121" i="10"/>
  <c r="H78" i="10"/>
  <c r="I78" i="10"/>
  <c r="U78" i="10"/>
  <c r="R78" i="10"/>
  <c r="O78" i="10"/>
  <c r="H64" i="10"/>
  <c r="I64" i="10"/>
  <c r="O64" i="10"/>
  <c r="U64" i="10"/>
  <c r="R64" i="10"/>
  <c r="H191" i="10"/>
  <c r="I191" i="10"/>
  <c r="O191" i="10"/>
  <c r="R191" i="10"/>
  <c r="U191" i="10"/>
  <c r="I163" i="10"/>
  <c r="H163" i="10"/>
  <c r="O163" i="10"/>
  <c r="U163" i="10"/>
  <c r="R163" i="10"/>
  <c r="I135" i="10"/>
  <c r="H135" i="10"/>
  <c r="O135" i="10"/>
  <c r="U135" i="10"/>
  <c r="R135" i="10"/>
  <c r="I90" i="10"/>
  <c r="H90" i="10"/>
  <c r="O90" i="10"/>
  <c r="R90" i="10"/>
  <c r="U90" i="10"/>
  <c r="I33" i="10"/>
  <c r="H33" i="10"/>
  <c r="U33" i="10"/>
  <c r="R33" i="10"/>
  <c r="O33" i="10"/>
  <c r="G263" i="11"/>
  <c r="G234" i="11"/>
  <c r="G222" i="11"/>
  <c r="G213" i="11"/>
  <c r="G175" i="11"/>
  <c r="G148" i="11"/>
  <c r="G141" i="11"/>
  <c r="G90" i="11"/>
  <c r="G74" i="11"/>
  <c r="H74" i="11" s="1"/>
  <c r="G31" i="11"/>
  <c r="G22" i="11"/>
  <c r="G272" i="11"/>
  <c r="G106" i="11"/>
  <c r="G330" i="11"/>
  <c r="G254" i="11"/>
  <c r="G233" i="11"/>
  <c r="G214" i="11"/>
  <c r="G200" i="11"/>
  <c r="G188" i="11"/>
  <c r="G108" i="11"/>
  <c r="G63" i="11"/>
  <c r="G243" i="11"/>
  <c r="G223" i="11"/>
  <c r="G91" i="11"/>
  <c r="G199" i="11"/>
  <c r="G142" i="11"/>
  <c r="G48" i="11"/>
  <c r="G189" i="11"/>
  <c r="G129" i="11"/>
  <c r="AX15" i="6"/>
  <c r="AX31" i="6"/>
  <c r="AX21" i="6"/>
  <c r="AX23" i="6"/>
  <c r="AX27" i="6"/>
  <c r="AX24" i="6"/>
  <c r="AX18" i="6"/>
  <c r="AX29" i="6"/>
  <c r="AX28" i="6"/>
  <c r="AX26" i="6"/>
  <c r="T313" i="10" l="1"/>
  <c r="V342" i="10"/>
  <c r="K293" i="10"/>
  <c r="T347" i="10"/>
  <c r="W122" i="10"/>
  <c r="K345" i="10"/>
  <c r="Q351" i="10"/>
  <c r="W346" i="10"/>
  <c r="T271" i="10"/>
  <c r="T346" i="10"/>
  <c r="T345" i="10"/>
  <c r="K272" i="10"/>
  <c r="K271" i="10"/>
  <c r="W271" i="10"/>
  <c r="W351" i="10"/>
  <c r="K346" i="10"/>
  <c r="S248" i="10"/>
  <c r="J332" i="10"/>
  <c r="V248" i="10"/>
  <c r="Q271" i="10"/>
  <c r="Q231" i="10"/>
  <c r="W151" i="10"/>
  <c r="T293" i="10"/>
  <c r="T351" i="10"/>
  <c r="V332" i="10"/>
  <c r="F21" i="10"/>
  <c r="I14" i="10"/>
  <c r="K14" i="10" s="1"/>
  <c r="W303" i="10"/>
  <c r="S332" i="10"/>
  <c r="P332" i="10"/>
  <c r="W243" i="10"/>
  <c r="K313" i="10"/>
  <c r="K284" i="10"/>
  <c r="Q260" i="10"/>
  <c r="Q348" i="10"/>
  <c r="T348" i="10"/>
  <c r="Q335" i="10"/>
  <c r="Q293" i="10"/>
  <c r="P300" i="10"/>
  <c r="P342" i="10"/>
  <c r="P257" i="10"/>
  <c r="S342" i="10"/>
  <c r="W167" i="10"/>
  <c r="Q292" i="10"/>
  <c r="P248" i="10"/>
  <c r="W363" i="10"/>
  <c r="T260" i="10"/>
  <c r="K151" i="10"/>
  <c r="O349" i="10"/>
  <c r="H18" i="10"/>
  <c r="K348" i="10"/>
  <c r="T284" i="10"/>
  <c r="Q227" i="10"/>
  <c r="Q283" i="10"/>
  <c r="W352" i="10"/>
  <c r="K260" i="10"/>
  <c r="K283" i="10"/>
  <c r="V257" i="10"/>
  <c r="P157" i="10"/>
  <c r="Q157" i="10" s="1"/>
  <c r="Q151" i="10"/>
  <c r="K351" i="10"/>
  <c r="W252" i="10"/>
  <c r="J289" i="10"/>
  <c r="V289" i="10"/>
  <c r="P280" i="10"/>
  <c r="W231" i="10"/>
  <c r="K167" i="10"/>
  <c r="W292" i="10"/>
  <c r="Q345" i="10"/>
  <c r="K165" i="10"/>
  <c r="Q354" i="10"/>
  <c r="W355" i="10"/>
  <c r="T355" i="10"/>
  <c r="S257" i="10"/>
  <c r="S289" i="10"/>
  <c r="V280" i="10"/>
  <c r="W251" i="10"/>
  <c r="Q347" i="10"/>
  <c r="K292" i="10"/>
  <c r="Q165" i="10"/>
  <c r="T283" i="10"/>
  <c r="W284" i="10"/>
  <c r="W227" i="10"/>
  <c r="Q355" i="10"/>
  <c r="J257" i="10"/>
  <c r="V320" i="10"/>
  <c r="T272" i="10"/>
  <c r="W260" i="10"/>
  <c r="W313" i="10"/>
  <c r="T151" i="10"/>
  <c r="T303" i="10"/>
  <c r="T251" i="10"/>
  <c r="W348" i="10"/>
  <c r="W283" i="10"/>
  <c r="T227" i="10"/>
  <c r="K233" i="10"/>
  <c r="W344" i="10"/>
  <c r="U349" i="10"/>
  <c r="H349" i="10"/>
  <c r="I349" i="10"/>
  <c r="K344" i="10"/>
  <c r="P349" i="10"/>
  <c r="Q343" i="10"/>
  <c r="K335" i="10"/>
  <c r="T363" i="10"/>
  <c r="Q352" i="10"/>
  <c r="T352" i="10"/>
  <c r="Q303" i="10"/>
  <c r="K355" i="10"/>
  <c r="W233" i="10"/>
  <c r="P289" i="10"/>
  <c r="R109" i="10"/>
  <c r="T109" i="10" s="1"/>
  <c r="U109" i="10"/>
  <c r="W109" i="10" s="1"/>
  <c r="H109" i="10"/>
  <c r="H114" i="10" s="1"/>
  <c r="I109" i="10"/>
  <c r="K109" i="10" s="1"/>
  <c r="O109" i="10"/>
  <c r="Q109" i="10" s="1"/>
  <c r="K363" i="10"/>
  <c r="S300" i="10"/>
  <c r="P310" i="10"/>
  <c r="P320" i="10"/>
  <c r="U14" i="10"/>
  <c r="W14" i="10" s="1"/>
  <c r="H14" i="10"/>
  <c r="O14" i="10"/>
  <c r="Q14" i="10" s="1"/>
  <c r="R14" i="10"/>
  <c r="T14" i="10" s="1"/>
  <c r="Q359" i="10"/>
  <c r="V357" i="10"/>
  <c r="W357" i="10" s="1"/>
  <c r="P357" i="10"/>
  <c r="Q357" i="10" s="1"/>
  <c r="S357" i="10"/>
  <c r="T357" i="10" s="1"/>
  <c r="J357" i="10"/>
  <c r="J358" i="10" s="1"/>
  <c r="T164" i="10"/>
  <c r="K232" i="10"/>
  <c r="S310" i="10"/>
  <c r="T362" i="10"/>
  <c r="W232" i="10"/>
  <c r="F114" i="10"/>
  <c r="V364" i="10"/>
  <c r="W359" i="10"/>
  <c r="Q152" i="10"/>
  <c r="W347" i="10"/>
  <c r="P268" i="10"/>
  <c r="R358" i="10"/>
  <c r="T350" i="10"/>
  <c r="W356" i="10"/>
  <c r="W360" i="10"/>
  <c r="W139" i="10"/>
  <c r="Q232" i="10"/>
  <c r="K353" i="10"/>
  <c r="T252" i="10"/>
  <c r="T167" i="10"/>
  <c r="T356" i="10"/>
  <c r="H357" i="10"/>
  <c r="K139" i="10"/>
  <c r="W189" i="10"/>
  <c r="Q353" i="10"/>
  <c r="Q252" i="10"/>
  <c r="J349" i="10"/>
  <c r="K343" i="10"/>
  <c r="T360" i="10"/>
  <c r="W152" i="10"/>
  <c r="T122" i="10"/>
  <c r="J280" i="10"/>
  <c r="P364" i="10"/>
  <c r="T150" i="10"/>
  <c r="W324" i="10"/>
  <c r="T231" i="10"/>
  <c r="T335" i="10"/>
  <c r="I358" i="10"/>
  <c r="K350" i="10"/>
  <c r="Q243" i="10"/>
  <c r="W293" i="10"/>
  <c r="S349" i="10"/>
  <c r="T343" i="10"/>
  <c r="Q360" i="10"/>
  <c r="K251" i="10"/>
  <c r="T292" i="10"/>
  <c r="K150" i="10"/>
  <c r="W165" i="10"/>
  <c r="T354" i="10"/>
  <c r="Q139" i="10"/>
  <c r="Q122" i="10"/>
  <c r="T189" i="10"/>
  <c r="T233" i="10"/>
  <c r="O325" i="10"/>
  <c r="Q325" i="10" s="1"/>
  <c r="U325" i="10"/>
  <c r="W325" i="10" s="1"/>
  <c r="R325" i="10"/>
  <c r="T325" i="10" s="1"/>
  <c r="H325" i="10"/>
  <c r="H332" i="10" s="1"/>
  <c r="I325" i="10"/>
  <c r="K325" i="10" s="1"/>
  <c r="V300" i="10"/>
  <c r="O361" i="10"/>
  <c r="O364" i="10" s="1"/>
  <c r="H361" i="10"/>
  <c r="H364" i="10" s="1"/>
  <c r="R361" i="10"/>
  <c r="T361" i="10" s="1"/>
  <c r="I361" i="10"/>
  <c r="K361" i="10" s="1"/>
  <c r="U361" i="10"/>
  <c r="W361" i="10" s="1"/>
  <c r="K303" i="10"/>
  <c r="W164" i="10"/>
  <c r="Q284" i="10"/>
  <c r="Q233" i="10"/>
  <c r="W345" i="10"/>
  <c r="K352" i="10"/>
  <c r="Q363" i="10"/>
  <c r="Q362" i="10"/>
  <c r="J300" i="10"/>
  <c r="S320" i="10"/>
  <c r="Q344" i="10"/>
  <c r="I16" i="10"/>
  <c r="K16" i="10" s="1"/>
  <c r="U16" i="10"/>
  <c r="W16" i="10" s="1"/>
  <c r="H16" i="10"/>
  <c r="R16" i="10"/>
  <c r="T16" i="10" s="1"/>
  <c r="O16" i="10"/>
  <c r="Q16" i="10" s="1"/>
  <c r="T359" i="10"/>
  <c r="J18" i="10"/>
  <c r="K18" i="10" s="1"/>
  <c r="P18" i="10"/>
  <c r="Q18" i="10" s="1"/>
  <c r="S18" i="10"/>
  <c r="T18" i="10" s="1"/>
  <c r="V18" i="10"/>
  <c r="W18" i="10" s="1"/>
  <c r="Q356" i="10"/>
  <c r="K164" i="10"/>
  <c r="K347" i="10"/>
  <c r="J342" i="10"/>
  <c r="V310" i="10"/>
  <c r="J320" i="10"/>
  <c r="W353" i="10"/>
  <c r="W362" i="10"/>
  <c r="K356" i="10"/>
  <c r="Q164" i="10"/>
  <c r="T232" i="10"/>
  <c r="J310" i="10"/>
  <c r="K324" i="10"/>
  <c r="T353" i="10"/>
  <c r="J364" i="10"/>
  <c r="K359" i="10"/>
  <c r="K252" i="10"/>
  <c r="T152" i="10"/>
  <c r="S268" i="10"/>
  <c r="F332" i="10"/>
  <c r="S364" i="10"/>
  <c r="W150" i="10"/>
  <c r="K152" i="10"/>
  <c r="K122" i="10"/>
  <c r="J248" i="10"/>
  <c r="V268" i="10"/>
  <c r="S280" i="10"/>
  <c r="T324" i="10"/>
  <c r="F364" i="10"/>
  <c r="Q346" i="10"/>
  <c r="K243" i="10"/>
  <c r="G358" i="10"/>
  <c r="W272" i="10"/>
  <c r="T139" i="10"/>
  <c r="J268" i="10"/>
  <c r="O358" i="10"/>
  <c r="Q350" i="10"/>
  <c r="T243" i="10"/>
  <c r="R349" i="10"/>
  <c r="T344" i="10"/>
  <c r="K360" i="10"/>
  <c r="K354" i="10"/>
  <c r="K189" i="10"/>
  <c r="Q324" i="10"/>
  <c r="K231" i="10"/>
  <c r="W335" i="10"/>
  <c r="U358" i="10"/>
  <c r="W350" i="10"/>
  <c r="Q313" i="10"/>
  <c r="K362" i="10"/>
  <c r="Q167" i="10"/>
  <c r="V349" i="10"/>
  <c r="W343" i="10"/>
  <c r="Q251" i="10"/>
  <c r="Q150" i="10"/>
  <c r="T165" i="10"/>
  <c r="W354" i="10"/>
  <c r="K227" i="10"/>
  <c r="Q189" i="10"/>
  <c r="H132" i="11"/>
  <c r="J375" i="11"/>
  <c r="H375" i="11"/>
  <c r="K375" i="11"/>
  <c r="L375" i="11"/>
  <c r="J366" i="11"/>
  <c r="L366" i="11"/>
  <c r="H366" i="11"/>
  <c r="K366" i="11"/>
  <c r="H360" i="11"/>
  <c r="L360" i="11"/>
  <c r="J360" i="11"/>
  <c r="K360" i="11"/>
  <c r="L174" i="11"/>
  <c r="K174" i="11"/>
  <c r="J174" i="11"/>
  <c r="H174" i="11"/>
  <c r="J384" i="11"/>
  <c r="K384" i="11"/>
  <c r="H384" i="11"/>
  <c r="L384" i="11"/>
  <c r="K50" i="11"/>
  <c r="L50" i="11"/>
  <c r="J50" i="11"/>
  <c r="H50" i="11"/>
  <c r="L364" i="11"/>
  <c r="J364" i="11"/>
  <c r="H364" i="11"/>
  <c r="K364" i="11"/>
  <c r="L79" i="11"/>
  <c r="K79" i="11"/>
  <c r="H79" i="11"/>
  <c r="J79" i="11"/>
  <c r="L377" i="11"/>
  <c r="J377" i="11"/>
  <c r="K377" i="11"/>
  <c r="H377" i="11"/>
  <c r="K362" i="11"/>
  <c r="L362" i="11"/>
  <c r="H362" i="11"/>
  <c r="J362" i="11"/>
  <c r="J191" i="11"/>
  <c r="K191" i="11"/>
  <c r="L191" i="11"/>
  <c r="H191" i="11"/>
  <c r="L365" i="11"/>
  <c r="H365" i="11"/>
  <c r="K365" i="11"/>
  <c r="J365" i="11"/>
  <c r="H97" i="11"/>
  <c r="L97" i="11"/>
  <c r="J97" i="11"/>
  <c r="K97" i="11"/>
  <c r="H385" i="11"/>
  <c r="J385" i="11"/>
  <c r="K385" i="11"/>
  <c r="L385" i="11"/>
  <c r="J83" i="11"/>
  <c r="K83" i="11"/>
  <c r="L83" i="11"/>
  <c r="H83" i="11"/>
  <c r="J383" i="11"/>
  <c r="K383" i="11"/>
  <c r="L383" i="11"/>
  <c r="H383" i="11"/>
  <c r="L382" i="11"/>
  <c r="H382" i="11"/>
  <c r="K382" i="11"/>
  <c r="J382" i="11"/>
  <c r="H361" i="11"/>
  <c r="J361" i="11"/>
  <c r="K361" i="11"/>
  <c r="L361" i="11"/>
  <c r="G310" i="11"/>
  <c r="G334" i="11"/>
  <c r="J24" i="11"/>
  <c r="H24" i="11"/>
  <c r="L24" i="11"/>
  <c r="K24" i="11"/>
  <c r="K363" i="11"/>
  <c r="L363" i="11"/>
  <c r="J363" i="11"/>
  <c r="H363" i="11"/>
  <c r="J264" i="11"/>
  <c r="K264" i="11"/>
  <c r="L264" i="11"/>
  <c r="H264" i="11"/>
  <c r="J113" i="11"/>
  <c r="K113" i="11"/>
  <c r="H113" i="11"/>
  <c r="L113" i="11"/>
  <c r="L386" i="11"/>
  <c r="H386" i="11"/>
  <c r="K386" i="11"/>
  <c r="J386" i="11"/>
  <c r="G328" i="11"/>
  <c r="G284" i="11"/>
  <c r="G274" i="11"/>
  <c r="G304" i="11"/>
  <c r="G351" i="11"/>
  <c r="G329" i="11"/>
  <c r="G318" i="11"/>
  <c r="H255" i="11"/>
  <c r="J255" i="11"/>
  <c r="K255" i="11"/>
  <c r="L255" i="11"/>
  <c r="K164" i="11"/>
  <c r="H164" i="11"/>
  <c r="J164" i="11"/>
  <c r="L164" i="11"/>
  <c r="L387" i="11"/>
  <c r="H387" i="11"/>
  <c r="J387" i="11"/>
  <c r="K387" i="11"/>
  <c r="J359" i="11"/>
  <c r="K359" i="11"/>
  <c r="L359" i="11"/>
  <c r="H359" i="11"/>
  <c r="L371" i="11"/>
  <c r="J371" i="11"/>
  <c r="H371" i="11"/>
  <c r="K371" i="11"/>
  <c r="H80" i="11"/>
  <c r="L80" i="11"/>
  <c r="J80" i="11"/>
  <c r="K80" i="11"/>
  <c r="L11" i="11"/>
  <c r="H11" i="11"/>
  <c r="J11" i="11"/>
  <c r="K11" i="11"/>
  <c r="J376" i="11"/>
  <c r="K376" i="11"/>
  <c r="L376" i="11"/>
  <c r="H376" i="11"/>
  <c r="H372" i="11"/>
  <c r="J372" i="11"/>
  <c r="K372" i="11"/>
  <c r="L372" i="11"/>
  <c r="K181" i="11"/>
  <c r="H181" i="11"/>
  <c r="J181" i="11"/>
  <c r="L181" i="11"/>
  <c r="J13" i="11"/>
  <c r="H13" i="11"/>
  <c r="K13" i="11"/>
  <c r="L13" i="11"/>
  <c r="G313" i="11"/>
  <c r="G336" i="11"/>
  <c r="G390" i="11"/>
  <c r="G380" i="11"/>
  <c r="G369" i="11"/>
  <c r="G19" i="11"/>
  <c r="J373" i="11"/>
  <c r="H373" i="11"/>
  <c r="L373" i="11"/>
  <c r="K373" i="11"/>
  <c r="L295" i="11"/>
  <c r="J295" i="11"/>
  <c r="K295" i="11"/>
  <c r="H295" i="11"/>
  <c r="K12" i="11"/>
  <c r="H12" i="11"/>
  <c r="J12" i="11"/>
  <c r="L12" i="11"/>
  <c r="G17" i="11"/>
  <c r="H17" i="11" s="1"/>
  <c r="M17" i="11" s="1"/>
  <c r="G15" i="11"/>
  <c r="H15" i="11" s="1"/>
  <c r="M15" i="11" s="1"/>
  <c r="G41" i="11"/>
  <c r="G45" i="11"/>
  <c r="G333" i="11"/>
  <c r="G378" i="11"/>
  <c r="G379" i="11"/>
  <c r="G389" i="11"/>
  <c r="G388" i="11"/>
  <c r="G368" i="11"/>
  <c r="G367" i="11"/>
  <c r="G269" i="11"/>
  <c r="K374" i="11"/>
  <c r="H374" i="11"/>
  <c r="J374" i="11"/>
  <c r="L374" i="11"/>
  <c r="K294" i="11"/>
  <c r="H294" i="11"/>
  <c r="J294" i="11"/>
  <c r="L294" i="11"/>
  <c r="K256" i="11"/>
  <c r="L256" i="11"/>
  <c r="H256" i="11"/>
  <c r="J256" i="11"/>
  <c r="G239" i="10"/>
  <c r="P206" i="10"/>
  <c r="G228" i="10"/>
  <c r="J228" i="10"/>
  <c r="S206" i="10"/>
  <c r="G217" i="10"/>
  <c r="V206" i="10"/>
  <c r="J206" i="10"/>
  <c r="J197" i="10"/>
  <c r="G197" i="10"/>
  <c r="G185" i="10"/>
  <c r="G174" i="10"/>
  <c r="G146" i="10"/>
  <c r="J131" i="10"/>
  <c r="G131" i="10"/>
  <c r="J61" i="10"/>
  <c r="J48" i="10"/>
  <c r="G114" i="10"/>
  <c r="G100" i="10"/>
  <c r="G86" i="10"/>
  <c r="V61" i="10"/>
  <c r="P48" i="10"/>
  <c r="G72" i="10"/>
  <c r="H61" i="10"/>
  <c r="I61" i="10"/>
  <c r="P61" i="10"/>
  <c r="V48" i="10"/>
  <c r="R61" i="10"/>
  <c r="O61" i="10"/>
  <c r="U61" i="10"/>
  <c r="S61" i="10"/>
  <c r="V40" i="10"/>
  <c r="S48" i="10"/>
  <c r="U48" i="10"/>
  <c r="O48" i="10"/>
  <c r="R48" i="10"/>
  <c r="H48" i="10"/>
  <c r="I48" i="10"/>
  <c r="J40" i="10"/>
  <c r="P40" i="10"/>
  <c r="S40" i="10"/>
  <c r="U30" i="10"/>
  <c r="R30" i="10"/>
  <c r="S30" i="10"/>
  <c r="O30" i="10"/>
  <c r="P30" i="10"/>
  <c r="I30" i="10"/>
  <c r="V30" i="10"/>
  <c r="H30" i="10"/>
  <c r="J30" i="10"/>
  <c r="K120" i="10"/>
  <c r="K41" i="10"/>
  <c r="K191" i="10"/>
  <c r="H128" i="10"/>
  <c r="S237" i="10"/>
  <c r="T237" i="10" s="1"/>
  <c r="P128" i="10"/>
  <c r="Q128" i="10" s="1"/>
  <c r="V70" i="10"/>
  <c r="W70" i="10" s="1"/>
  <c r="V128" i="10"/>
  <c r="W128" i="10" s="1"/>
  <c r="S128" i="10"/>
  <c r="T128" i="10" s="1"/>
  <c r="J70" i="10"/>
  <c r="K70" i="10" s="1"/>
  <c r="K149" i="10"/>
  <c r="K82" i="10"/>
  <c r="W106" i="10"/>
  <c r="T134" i="10"/>
  <c r="W25" i="10"/>
  <c r="K135" i="10"/>
  <c r="K93" i="10"/>
  <c r="V144" i="10"/>
  <c r="W144" i="10" s="1"/>
  <c r="J144" i="10"/>
  <c r="K144" i="10" s="1"/>
  <c r="K106" i="10"/>
  <c r="K200" i="10"/>
  <c r="K201" i="10"/>
  <c r="K76" i="10"/>
  <c r="W163" i="10"/>
  <c r="T133" i="10"/>
  <c r="T94" i="10"/>
  <c r="T79" i="10"/>
  <c r="T200" i="10"/>
  <c r="Q220" i="10"/>
  <c r="W108" i="10"/>
  <c r="T179" i="10"/>
  <c r="T45" i="10"/>
  <c r="H157" i="10"/>
  <c r="P237" i="10"/>
  <c r="Q237" i="10" s="1"/>
  <c r="S172" i="10"/>
  <c r="T172" i="10" s="1"/>
  <c r="K148" i="10"/>
  <c r="K179" i="10"/>
  <c r="K45" i="10"/>
  <c r="V157" i="10"/>
  <c r="W157" i="10" s="1"/>
  <c r="V195" i="10"/>
  <c r="W195" i="10" s="1"/>
  <c r="S183" i="10"/>
  <c r="T183" i="10" s="1"/>
  <c r="W105" i="10"/>
  <c r="T93" i="10"/>
  <c r="J183" i="10"/>
  <c r="K183" i="10" s="1"/>
  <c r="K33" i="10"/>
  <c r="P144" i="10"/>
  <c r="Q144" i="10" s="1"/>
  <c r="S157" i="10"/>
  <c r="T157" i="10" s="1"/>
  <c r="P70" i="10"/>
  <c r="Q70" i="10" s="1"/>
  <c r="V112" i="10"/>
  <c r="W112" i="10" s="1"/>
  <c r="V237" i="10"/>
  <c r="W237" i="10" s="1"/>
  <c r="Q11" i="10"/>
  <c r="K178" i="10"/>
  <c r="J157" i="10"/>
  <c r="K157" i="10" s="1"/>
  <c r="S195" i="10"/>
  <c r="T195" i="10" s="1"/>
  <c r="Q135" i="10"/>
  <c r="P183" i="10"/>
  <c r="Q183" i="10" s="1"/>
  <c r="T191" i="10"/>
  <c r="K78" i="10"/>
  <c r="S144" i="10"/>
  <c r="T144" i="10" s="1"/>
  <c r="S70" i="10"/>
  <c r="T70" i="10" s="1"/>
  <c r="S112" i="10"/>
  <c r="T112" i="10" s="1"/>
  <c r="J237" i="10"/>
  <c r="K237" i="10" s="1"/>
  <c r="K11" i="10"/>
  <c r="P195" i="10"/>
  <c r="Q195" i="10" s="1"/>
  <c r="K128" i="10"/>
  <c r="W166" i="10"/>
  <c r="V183" i="10"/>
  <c r="W183" i="10" s="1"/>
  <c r="W33" i="10"/>
  <c r="T90" i="10"/>
  <c r="T221" i="10"/>
  <c r="P112" i="10"/>
  <c r="Q112" i="10" s="1"/>
  <c r="H195" i="10"/>
  <c r="S98" i="10"/>
  <c r="T98" i="10" s="1"/>
  <c r="Q136" i="10"/>
  <c r="W78" i="10"/>
  <c r="P98" i="10"/>
  <c r="Q98" i="10" s="1"/>
  <c r="P84" i="10"/>
  <c r="Q84" i="10" s="1"/>
  <c r="T211" i="10"/>
  <c r="V98" i="10"/>
  <c r="W98" i="10" s="1"/>
  <c r="S215" i="10"/>
  <c r="T215" i="10" s="1"/>
  <c r="Q121" i="10"/>
  <c r="V172" i="10"/>
  <c r="W172" i="10" s="1"/>
  <c r="J98" i="10"/>
  <c r="K98" i="10" s="1"/>
  <c r="P215" i="10"/>
  <c r="Q215" i="10" s="1"/>
  <c r="S225" i="10"/>
  <c r="T225" i="10" s="1"/>
  <c r="V84" i="10"/>
  <c r="W84" i="10" s="1"/>
  <c r="H225" i="10"/>
  <c r="Q54" i="10"/>
  <c r="V215" i="10"/>
  <c r="W215" i="10" s="1"/>
  <c r="P225" i="10"/>
  <c r="Q225" i="10" s="1"/>
  <c r="V225" i="10"/>
  <c r="W225" i="10" s="1"/>
  <c r="S84" i="10"/>
  <c r="T84" i="10" s="1"/>
  <c r="P172" i="10"/>
  <c r="Q172" i="10" s="1"/>
  <c r="J84" i="10"/>
  <c r="K84" i="10" s="1"/>
  <c r="J172" i="10"/>
  <c r="K172" i="10" s="1"/>
  <c r="T220" i="10"/>
  <c r="J215" i="10"/>
  <c r="K215" i="10" s="1"/>
  <c r="J112" i="10"/>
  <c r="K112" i="10" s="1"/>
  <c r="W41" i="10"/>
  <c r="W135" i="10"/>
  <c r="Q221" i="10"/>
  <c r="W94" i="10"/>
  <c r="Q106" i="10"/>
  <c r="W200" i="10"/>
  <c r="W90" i="10"/>
  <c r="T64" i="10"/>
  <c r="W179" i="10"/>
  <c r="W120" i="10"/>
  <c r="Q33" i="10"/>
  <c r="W107" i="10"/>
  <c r="T120" i="10"/>
  <c r="T82" i="10"/>
  <c r="Q138" i="10"/>
  <c r="T33" i="10"/>
  <c r="K90" i="10"/>
  <c r="W121" i="10"/>
  <c r="T188" i="10"/>
  <c r="K221" i="10"/>
  <c r="T136" i="10"/>
  <c r="K136" i="10"/>
  <c r="T166" i="10"/>
  <c r="T149" i="10"/>
  <c r="K134" i="10"/>
  <c r="T108" i="10"/>
  <c r="K108" i="10"/>
  <c r="W117" i="10"/>
  <c r="W201" i="10"/>
  <c r="W75" i="10"/>
  <c r="W93" i="10"/>
  <c r="T41" i="10"/>
  <c r="Q201" i="10"/>
  <c r="Q191" i="10"/>
  <c r="W220" i="10"/>
  <c r="W76" i="10"/>
  <c r="W133" i="10"/>
  <c r="Q188" i="10"/>
  <c r="Q168" i="10"/>
  <c r="K79" i="10"/>
  <c r="K94" i="10"/>
  <c r="Q119" i="10"/>
  <c r="T11" i="10"/>
  <c r="W138" i="10"/>
  <c r="W104" i="10"/>
  <c r="W136" i="10"/>
  <c r="K211" i="10"/>
  <c r="Q108" i="10"/>
  <c r="W188" i="10"/>
  <c r="K137" i="10"/>
  <c r="W177" i="10"/>
  <c r="W65" i="10"/>
  <c r="T142" i="10"/>
  <c r="W12" i="10"/>
  <c r="W13" i="10"/>
  <c r="W77" i="10"/>
  <c r="W92" i="10"/>
  <c r="T105" i="10"/>
  <c r="T118" i="10"/>
  <c r="Q209" i="10"/>
  <c r="W190" i="10"/>
  <c r="K210" i="10"/>
  <c r="T137" i="10"/>
  <c r="K89" i="10"/>
  <c r="Q65" i="10"/>
  <c r="W142" i="10"/>
  <c r="W168" i="10"/>
  <c r="Q13" i="10"/>
  <c r="Q92" i="10"/>
  <c r="Q105" i="10"/>
  <c r="T117" i="10"/>
  <c r="T119" i="10"/>
  <c r="I275" i="10"/>
  <c r="H275" i="10"/>
  <c r="H280" i="10" s="1"/>
  <c r="U275" i="10"/>
  <c r="R275" i="10"/>
  <c r="O275" i="10"/>
  <c r="I253" i="10"/>
  <c r="H253" i="10"/>
  <c r="H257" i="10" s="1"/>
  <c r="U253" i="10"/>
  <c r="R253" i="10"/>
  <c r="O253" i="10"/>
  <c r="I202" i="10"/>
  <c r="K202" i="10" s="1"/>
  <c r="H202" i="10"/>
  <c r="H206" i="10" s="1"/>
  <c r="O202" i="10"/>
  <c r="Q202" i="10" s="1"/>
  <c r="U202" i="10"/>
  <c r="W202" i="10" s="1"/>
  <c r="R202" i="10"/>
  <c r="T202" i="10" s="1"/>
  <c r="W58" i="10"/>
  <c r="Q45" i="10"/>
  <c r="W7" i="10"/>
  <c r="W10" i="10" s="1"/>
  <c r="K220" i="10"/>
  <c r="T135" i="10"/>
  <c r="W64" i="10"/>
  <c r="H336" i="10"/>
  <c r="H342" i="10" s="1"/>
  <c r="I336" i="10"/>
  <c r="O336" i="10"/>
  <c r="U336" i="10"/>
  <c r="R336" i="10"/>
  <c r="I80" i="10"/>
  <c r="K80" i="10" s="1"/>
  <c r="H80" i="10"/>
  <c r="H86" i="10" s="1"/>
  <c r="O80" i="10"/>
  <c r="Q80" i="10" s="1"/>
  <c r="R80" i="10"/>
  <c r="T80" i="10" s="1"/>
  <c r="U80" i="10"/>
  <c r="W80" i="10" s="1"/>
  <c r="T178" i="10"/>
  <c r="W89" i="10"/>
  <c r="Q177" i="10"/>
  <c r="K119" i="10"/>
  <c r="W82" i="10"/>
  <c r="Q179" i="10"/>
  <c r="Q7" i="10"/>
  <c r="Q10" i="10" s="1"/>
  <c r="T25" i="10"/>
  <c r="W118" i="10"/>
  <c r="K24" i="10"/>
  <c r="Q190" i="10"/>
  <c r="T210" i="10"/>
  <c r="Q75" i="10"/>
  <c r="Q90" i="10"/>
  <c r="T163" i="10"/>
  <c r="K163" i="10"/>
  <c r="T78" i="10"/>
  <c r="T121" i="10"/>
  <c r="K121" i="10"/>
  <c r="T76" i="10"/>
  <c r="T107" i="10"/>
  <c r="K107" i="10"/>
  <c r="Q76" i="10"/>
  <c r="Q107" i="10"/>
  <c r="I169" i="10"/>
  <c r="K169" i="10" s="1"/>
  <c r="H169" i="10"/>
  <c r="H174" i="10" s="1"/>
  <c r="O169" i="10"/>
  <c r="Q169" i="10" s="1"/>
  <c r="R169" i="10"/>
  <c r="T169" i="10" s="1"/>
  <c r="U169" i="10"/>
  <c r="W169" i="10" s="1"/>
  <c r="H244" i="10"/>
  <c r="H248" i="10" s="1"/>
  <c r="I244" i="10"/>
  <c r="O244" i="10"/>
  <c r="U244" i="10"/>
  <c r="R244" i="10"/>
  <c r="I304" i="10"/>
  <c r="H304" i="10"/>
  <c r="H310" i="10" s="1"/>
  <c r="U304" i="10"/>
  <c r="R304" i="10"/>
  <c r="O304" i="10"/>
  <c r="H140" i="10"/>
  <c r="H146" i="10" s="1"/>
  <c r="I140" i="10"/>
  <c r="K140" i="10" s="1"/>
  <c r="R140" i="10"/>
  <c r="T140" i="10" s="1"/>
  <c r="U140" i="10"/>
  <c r="W140" i="10" s="1"/>
  <c r="O140" i="10"/>
  <c r="Q140" i="10" s="1"/>
  <c r="H314" i="10"/>
  <c r="H320" i="10" s="1"/>
  <c r="I314" i="10"/>
  <c r="R314" i="10"/>
  <c r="O314" i="10"/>
  <c r="U314" i="10"/>
  <c r="I180" i="10"/>
  <c r="K180" i="10" s="1"/>
  <c r="H180" i="10"/>
  <c r="H185" i="10" s="1"/>
  <c r="U180" i="10"/>
  <c r="W180" i="10" s="1"/>
  <c r="O180" i="10"/>
  <c r="Q180" i="10" s="1"/>
  <c r="R180" i="10"/>
  <c r="T180" i="10" s="1"/>
  <c r="Q148" i="10"/>
  <c r="Q178" i="10"/>
  <c r="W45" i="10"/>
  <c r="K166" i="10"/>
  <c r="W137" i="10"/>
  <c r="T89" i="10"/>
  <c r="W153" i="10"/>
  <c r="K153" i="10"/>
  <c r="Q149" i="10"/>
  <c r="T65" i="10"/>
  <c r="Q64" i="10"/>
  <c r="Q120" i="10"/>
  <c r="T58" i="10"/>
  <c r="Q142" i="10"/>
  <c r="T168" i="10"/>
  <c r="T12" i="10"/>
  <c r="K12" i="10"/>
  <c r="W134" i="10"/>
  <c r="T77" i="10"/>
  <c r="K138" i="10"/>
  <c r="T92" i="10"/>
  <c r="K25" i="10"/>
  <c r="K133" i="10"/>
  <c r="Q25" i="10"/>
  <c r="T104" i="10"/>
  <c r="K104" i="10"/>
  <c r="K118" i="10"/>
  <c r="Q93" i="10"/>
  <c r="W209" i="10"/>
  <c r="K209" i="10"/>
  <c r="W54" i="10"/>
  <c r="Q24" i="10"/>
  <c r="Q104" i="10"/>
  <c r="W24" i="10"/>
  <c r="K117" i="10"/>
  <c r="T190" i="10"/>
  <c r="Q41" i="10"/>
  <c r="T201" i="10"/>
  <c r="Q210" i="10"/>
  <c r="I34" i="10"/>
  <c r="K34" i="10" s="1"/>
  <c r="H34" i="10"/>
  <c r="H40" i="10" s="1"/>
  <c r="U34" i="10"/>
  <c r="W34" i="10" s="1"/>
  <c r="R34" i="10"/>
  <c r="T34" i="10" s="1"/>
  <c r="O34" i="10"/>
  <c r="Q34" i="10" s="1"/>
  <c r="I154" i="10"/>
  <c r="K154" i="10" s="1"/>
  <c r="H154" i="10"/>
  <c r="O154" i="10"/>
  <c r="Q154" i="10" s="1"/>
  <c r="R154" i="10"/>
  <c r="T154" i="10" s="1"/>
  <c r="U154" i="10"/>
  <c r="W154" i="10" s="1"/>
  <c r="I67" i="10"/>
  <c r="K67" i="10" s="1"/>
  <c r="H67" i="10"/>
  <c r="H72" i="10" s="1"/>
  <c r="R67" i="10"/>
  <c r="T67" i="10" s="1"/>
  <c r="U67" i="10"/>
  <c r="W67" i="10" s="1"/>
  <c r="O67" i="10"/>
  <c r="Q67" i="10" s="1"/>
  <c r="Q137" i="10"/>
  <c r="Q153" i="10"/>
  <c r="W91" i="10"/>
  <c r="K190" i="10"/>
  <c r="W119" i="10"/>
  <c r="Q78" i="10"/>
  <c r="I261" i="10"/>
  <c r="H261" i="10"/>
  <c r="H268" i="10" s="1"/>
  <c r="U261" i="10"/>
  <c r="R261" i="10"/>
  <c r="O261" i="10"/>
  <c r="I222" i="10"/>
  <c r="K222" i="10" s="1"/>
  <c r="H222" i="10"/>
  <c r="U222" i="10"/>
  <c r="W222" i="10" s="1"/>
  <c r="O222" i="10"/>
  <c r="Q222" i="10" s="1"/>
  <c r="R222" i="10"/>
  <c r="T222" i="10" s="1"/>
  <c r="H192" i="10"/>
  <c r="I192" i="10"/>
  <c r="K192" i="10" s="1"/>
  <c r="R192" i="10"/>
  <c r="T192" i="10" s="1"/>
  <c r="U192" i="10"/>
  <c r="W192" i="10" s="1"/>
  <c r="O192" i="10"/>
  <c r="Q192" i="10" s="1"/>
  <c r="W79" i="10"/>
  <c r="K58" i="10"/>
  <c r="K168" i="10"/>
  <c r="Q77" i="10"/>
  <c r="Q200" i="10"/>
  <c r="W191" i="10"/>
  <c r="K64" i="10"/>
  <c r="W211" i="10"/>
  <c r="Q133" i="10"/>
  <c r="K188" i="10"/>
  <c r="W221" i="10"/>
  <c r="Q91" i="10"/>
  <c r="Q211" i="10"/>
  <c r="H285" i="10"/>
  <c r="H289" i="10" s="1"/>
  <c r="I285" i="10"/>
  <c r="O285" i="10"/>
  <c r="R285" i="10"/>
  <c r="U285" i="10"/>
  <c r="I234" i="10"/>
  <c r="H234" i="10"/>
  <c r="H239" i="10" s="1"/>
  <c r="R234" i="10"/>
  <c r="U234" i="10"/>
  <c r="O234" i="10"/>
  <c r="H295" i="10"/>
  <c r="H300" i="10" s="1"/>
  <c r="I295" i="10"/>
  <c r="U295" i="10"/>
  <c r="O295" i="10"/>
  <c r="R295" i="10"/>
  <c r="I95" i="10"/>
  <c r="K95" i="10" s="1"/>
  <c r="H95" i="10"/>
  <c r="H100" i="10" s="1"/>
  <c r="U95" i="10"/>
  <c r="W95" i="10" s="1"/>
  <c r="O95" i="10"/>
  <c r="Q95" i="10" s="1"/>
  <c r="R95" i="10"/>
  <c r="T95" i="10" s="1"/>
  <c r="H212" i="10"/>
  <c r="H217" i="10" s="1"/>
  <c r="I212" i="10"/>
  <c r="K212" i="10" s="1"/>
  <c r="U212" i="10"/>
  <c r="W212" i="10" s="1"/>
  <c r="O212" i="10"/>
  <c r="Q212" i="10" s="1"/>
  <c r="R212" i="10"/>
  <c r="T212" i="10" s="1"/>
  <c r="I123" i="10"/>
  <c r="K123" i="10" s="1"/>
  <c r="H123" i="10"/>
  <c r="U123" i="10"/>
  <c r="W123" i="10" s="1"/>
  <c r="R123" i="10"/>
  <c r="T123" i="10" s="1"/>
  <c r="O123" i="10"/>
  <c r="Q123" i="10" s="1"/>
  <c r="Q79" i="10"/>
  <c r="W148" i="10"/>
  <c r="W178" i="10"/>
  <c r="Q89" i="10"/>
  <c r="T153" i="10"/>
  <c r="T54" i="10"/>
  <c r="K54" i="10"/>
  <c r="Q94" i="10"/>
  <c r="T177" i="10"/>
  <c r="K177" i="10"/>
  <c r="K65" i="10"/>
  <c r="Q163" i="10"/>
  <c r="Q166" i="10"/>
  <c r="Q58" i="10"/>
  <c r="T91" i="10"/>
  <c r="K91" i="10"/>
  <c r="K142" i="10"/>
  <c r="Q12" i="10"/>
  <c r="T106" i="10"/>
  <c r="Q134" i="10"/>
  <c r="W11" i="10"/>
  <c r="T13" i="10"/>
  <c r="K13" i="10"/>
  <c r="K77" i="10"/>
  <c r="T138" i="10"/>
  <c r="K92" i="10"/>
  <c r="W149" i="10"/>
  <c r="T148" i="10"/>
  <c r="Q82" i="10"/>
  <c r="T7" i="10"/>
  <c r="T10" i="10" s="1"/>
  <c r="K7" i="10"/>
  <c r="K10" i="10" s="1"/>
  <c r="K105" i="10"/>
  <c r="Q118" i="10"/>
  <c r="T209" i="10"/>
  <c r="T24" i="10"/>
  <c r="Q117" i="10"/>
  <c r="T75" i="10"/>
  <c r="K75" i="10"/>
  <c r="W210" i="10"/>
  <c r="G273" i="11"/>
  <c r="J142" i="11"/>
  <c r="L142" i="11"/>
  <c r="H142" i="11"/>
  <c r="K142" i="11"/>
  <c r="L63" i="11"/>
  <c r="L72" i="11" s="1"/>
  <c r="H63" i="11"/>
  <c r="J63" i="11"/>
  <c r="J72" i="11" s="1"/>
  <c r="K63" i="11"/>
  <c r="K72" i="11" s="1"/>
  <c r="K263" i="11"/>
  <c r="H263" i="11"/>
  <c r="L263" i="11"/>
  <c r="J263" i="11"/>
  <c r="K189" i="11"/>
  <c r="J189" i="11"/>
  <c r="L189" i="11"/>
  <c r="H189" i="11"/>
  <c r="L199" i="11"/>
  <c r="H199" i="11"/>
  <c r="K199" i="11"/>
  <c r="J199" i="11"/>
  <c r="K73" i="11"/>
  <c r="H73" i="11"/>
  <c r="J73" i="11"/>
  <c r="L73" i="11"/>
  <c r="K214" i="11"/>
  <c r="J214" i="11"/>
  <c r="L214" i="11"/>
  <c r="H214" i="11"/>
  <c r="K22" i="11"/>
  <c r="L22" i="11"/>
  <c r="J22" i="11"/>
  <c r="H22" i="11"/>
  <c r="J141" i="11"/>
  <c r="L141" i="11"/>
  <c r="K141" i="11"/>
  <c r="H141" i="11"/>
  <c r="H213" i="11"/>
  <c r="K213" i="11"/>
  <c r="L213" i="11"/>
  <c r="J213" i="11"/>
  <c r="L48" i="11"/>
  <c r="J48" i="11"/>
  <c r="K48" i="11"/>
  <c r="H48" i="11"/>
  <c r="H223" i="11"/>
  <c r="J223" i="11"/>
  <c r="K223" i="11"/>
  <c r="L223" i="11"/>
  <c r="J108" i="11"/>
  <c r="L108" i="11"/>
  <c r="K108" i="11"/>
  <c r="H108" i="11"/>
  <c r="K233" i="11"/>
  <c r="L233" i="11"/>
  <c r="J233" i="11"/>
  <c r="H233" i="11"/>
  <c r="K106" i="11"/>
  <c r="L106" i="11"/>
  <c r="J106" i="11"/>
  <c r="H106" i="11"/>
  <c r="K31" i="11"/>
  <c r="K39" i="11" s="1"/>
  <c r="L31" i="11"/>
  <c r="L39" i="11" s="1"/>
  <c r="J31" i="11"/>
  <c r="J39" i="11" s="1"/>
  <c r="H31" i="11"/>
  <c r="L148" i="11"/>
  <c r="J148" i="11"/>
  <c r="H148" i="11"/>
  <c r="K148" i="11"/>
  <c r="L222" i="11"/>
  <c r="H222" i="11"/>
  <c r="J222" i="11"/>
  <c r="K222" i="11"/>
  <c r="L129" i="11"/>
  <c r="K129" i="11"/>
  <c r="H129" i="11"/>
  <c r="J129" i="11"/>
  <c r="K122" i="11"/>
  <c r="L122" i="11"/>
  <c r="J122" i="11"/>
  <c r="H122" i="11"/>
  <c r="H200" i="11"/>
  <c r="J200" i="11"/>
  <c r="K200" i="11"/>
  <c r="L200" i="11"/>
  <c r="K272" i="11"/>
  <c r="L272" i="11"/>
  <c r="H272" i="11"/>
  <c r="J272" i="11"/>
  <c r="J90" i="11"/>
  <c r="K90" i="11"/>
  <c r="L90" i="11"/>
  <c r="H90" i="11"/>
  <c r="K175" i="11"/>
  <c r="J175" i="11"/>
  <c r="L175" i="11"/>
  <c r="H175" i="11"/>
  <c r="G280" i="11"/>
  <c r="K330" i="11"/>
  <c r="L330" i="11"/>
  <c r="H330" i="11"/>
  <c r="J330" i="11"/>
  <c r="G354" i="11"/>
  <c r="G320" i="11"/>
  <c r="G268" i="11"/>
  <c r="G239" i="11"/>
  <c r="G166" i="11"/>
  <c r="G59" i="11"/>
  <c r="G55" i="11"/>
  <c r="G34" i="11"/>
  <c r="G18" i="11"/>
  <c r="G332" i="11"/>
  <c r="G308" i="11"/>
  <c r="G298" i="11"/>
  <c r="G250" i="11"/>
  <c r="G207" i="11"/>
  <c r="G68" i="11"/>
  <c r="G309" i="11"/>
  <c r="G299" i="11"/>
  <c r="G290" i="11"/>
  <c r="G228" i="11"/>
  <c r="G194" i="11"/>
  <c r="G183" i="11"/>
  <c r="G152" i="11"/>
  <c r="G150" i="11"/>
  <c r="G131" i="11"/>
  <c r="G116" i="11"/>
  <c r="G99" i="11"/>
  <c r="G69" i="11"/>
  <c r="G26" i="11"/>
  <c r="G229" i="11"/>
  <c r="G195" i="11"/>
  <c r="G184" i="11"/>
  <c r="G25" i="11"/>
  <c r="G353" i="11"/>
  <c r="G321" i="11"/>
  <c r="G289" i="11"/>
  <c r="G277" i="11"/>
  <c r="G276" i="11"/>
  <c r="G260" i="11"/>
  <c r="G259" i="11"/>
  <c r="G249" i="11"/>
  <c r="G238" i="11"/>
  <c r="G218" i="11"/>
  <c r="G206" i="11"/>
  <c r="G167" i="11"/>
  <c r="G133" i="11"/>
  <c r="G115" i="11"/>
  <c r="G84" i="11"/>
  <c r="G82" i="11"/>
  <c r="G51" i="11"/>
  <c r="G35" i="11"/>
  <c r="G219" i="11"/>
  <c r="G100" i="11"/>
  <c r="G278" i="11"/>
  <c r="G270" i="11"/>
  <c r="G197" i="11"/>
  <c r="G186" i="11"/>
  <c r="G137" i="11"/>
  <c r="G103" i="11"/>
  <c r="G46" i="11"/>
  <c r="G37" i="11"/>
  <c r="G261" i="11"/>
  <c r="G231" i="11"/>
  <c r="G42" i="11"/>
  <c r="G356" i="11"/>
  <c r="G312" i="11"/>
  <c r="G300" i="11"/>
  <c r="G241" i="11"/>
  <c r="G220" i="11"/>
  <c r="G170" i="11"/>
  <c r="G27" i="11"/>
  <c r="G324" i="11"/>
  <c r="G60" i="11"/>
  <c r="G335" i="11"/>
  <c r="G252" i="11"/>
  <c r="G87" i="11"/>
  <c r="G71" i="11"/>
  <c r="G56" i="11"/>
  <c r="G52" i="11"/>
  <c r="G279" i="11"/>
  <c r="G210" i="11"/>
  <c r="J123" i="11"/>
  <c r="K123" i="11"/>
  <c r="H123" i="11"/>
  <c r="L123" i="11"/>
  <c r="K91" i="11"/>
  <c r="L91" i="11"/>
  <c r="H91" i="11"/>
  <c r="J91" i="11"/>
  <c r="L243" i="11"/>
  <c r="L253" i="11" s="1"/>
  <c r="K243" i="11"/>
  <c r="K253" i="11" s="1"/>
  <c r="H243" i="11"/>
  <c r="J243" i="11"/>
  <c r="J253" i="11" s="1"/>
  <c r="K188" i="11"/>
  <c r="L188" i="11"/>
  <c r="H188" i="11"/>
  <c r="J188" i="11"/>
  <c r="K254" i="11"/>
  <c r="H254" i="11"/>
  <c r="L254" i="11"/>
  <c r="J254" i="11"/>
  <c r="J159" i="11"/>
  <c r="K159" i="11"/>
  <c r="L159" i="11"/>
  <c r="H159" i="11"/>
  <c r="K74" i="11"/>
  <c r="J74" i="11"/>
  <c r="L74" i="11"/>
  <c r="J158" i="11"/>
  <c r="H158" i="11"/>
  <c r="L158" i="11"/>
  <c r="K158" i="11"/>
  <c r="K234" i="11"/>
  <c r="L234" i="11"/>
  <c r="H234" i="11"/>
  <c r="J234" i="11"/>
  <c r="N5" i="6"/>
  <c r="M5" i="6"/>
  <c r="M382" i="11" l="1"/>
  <c r="G121" i="11"/>
  <c r="G140" i="11"/>
  <c r="G157" i="11"/>
  <c r="G89" i="11"/>
  <c r="G327" i="11"/>
  <c r="X271" i="10"/>
  <c r="X351" i="10"/>
  <c r="X346" i="10"/>
  <c r="P21" i="10"/>
  <c r="K357" i="10"/>
  <c r="K358" i="10" s="1"/>
  <c r="U332" i="10"/>
  <c r="X252" i="10"/>
  <c r="X164" i="10"/>
  <c r="X348" i="10"/>
  <c r="T332" i="10"/>
  <c r="X284" i="10"/>
  <c r="X283" i="10"/>
  <c r="X345" i="10"/>
  <c r="X293" i="10"/>
  <c r="X354" i="10"/>
  <c r="K332" i="10"/>
  <c r="X360" i="10"/>
  <c r="X359" i="10"/>
  <c r="X165" i="10"/>
  <c r="X167" i="10"/>
  <c r="X122" i="10"/>
  <c r="X260" i="10"/>
  <c r="X151" i="10"/>
  <c r="P160" i="10"/>
  <c r="X227" i="10"/>
  <c r="X335" i="10"/>
  <c r="X347" i="10"/>
  <c r="X292" i="10"/>
  <c r="X243" i="10"/>
  <c r="I332" i="10"/>
  <c r="X152" i="10"/>
  <c r="R114" i="10"/>
  <c r="S358" i="10"/>
  <c r="I114" i="10"/>
  <c r="X272" i="10"/>
  <c r="U114" i="10"/>
  <c r="X363" i="10"/>
  <c r="X139" i="10"/>
  <c r="X362" i="10"/>
  <c r="X231" i="10"/>
  <c r="X313" i="10"/>
  <c r="I21" i="10"/>
  <c r="X353" i="10"/>
  <c r="X356" i="10"/>
  <c r="W332" i="10"/>
  <c r="X251" i="10"/>
  <c r="V358" i="10"/>
  <c r="W349" i="10"/>
  <c r="X233" i="10"/>
  <c r="X150" i="10"/>
  <c r="X352" i="10"/>
  <c r="X189" i="10"/>
  <c r="O114" i="10"/>
  <c r="X303" i="10"/>
  <c r="X355" i="10"/>
  <c r="X344" i="10"/>
  <c r="P358" i="10"/>
  <c r="R332" i="10"/>
  <c r="X232" i="10"/>
  <c r="X18" i="10"/>
  <c r="T358" i="10"/>
  <c r="X14" i="10"/>
  <c r="S21" i="10"/>
  <c r="K349" i="10"/>
  <c r="W364" i="10"/>
  <c r="X16" i="10"/>
  <c r="U364" i="10"/>
  <c r="Q361" i="10"/>
  <c r="X361" i="10" s="1"/>
  <c r="R364" i="10"/>
  <c r="W358" i="10"/>
  <c r="J21" i="10"/>
  <c r="R21" i="10"/>
  <c r="K364" i="10"/>
  <c r="X325" i="10"/>
  <c r="X109" i="10"/>
  <c r="O21" i="10"/>
  <c r="H21" i="10"/>
  <c r="H358" i="10"/>
  <c r="Q358" i="10"/>
  <c r="O332" i="10"/>
  <c r="X324" i="10"/>
  <c r="I364" i="10"/>
  <c r="Q349" i="10"/>
  <c r="T364" i="10"/>
  <c r="X350" i="10"/>
  <c r="U21" i="10"/>
  <c r="X343" i="10"/>
  <c r="V21" i="10"/>
  <c r="Q332" i="10"/>
  <c r="T349" i="10"/>
  <c r="J132" i="11"/>
  <c r="J140" i="11" s="1"/>
  <c r="L76" i="11"/>
  <c r="L89" i="11" s="1"/>
  <c r="G212" i="11"/>
  <c r="L212" i="11"/>
  <c r="J212" i="11"/>
  <c r="K212" i="11"/>
  <c r="K157" i="11"/>
  <c r="L157" i="11"/>
  <c r="J157" i="11"/>
  <c r="J173" i="11"/>
  <c r="K173" i="11"/>
  <c r="L173" i="11"/>
  <c r="K76" i="11"/>
  <c r="K89" i="11" s="1"/>
  <c r="H76" i="11"/>
  <c r="J76" i="11"/>
  <c r="J89" i="11" s="1"/>
  <c r="K132" i="11"/>
  <c r="K140" i="11" s="1"/>
  <c r="L132" i="11"/>
  <c r="L140" i="11" s="1"/>
  <c r="L105" i="11"/>
  <c r="G105" i="11"/>
  <c r="J105" i="11"/>
  <c r="K105" i="11"/>
  <c r="J121" i="11"/>
  <c r="K121" i="11"/>
  <c r="L121" i="11"/>
  <c r="G173" i="11"/>
  <c r="L271" i="11"/>
  <c r="M363" i="11"/>
  <c r="M359" i="11"/>
  <c r="M174" i="11"/>
  <c r="M383" i="11"/>
  <c r="M373" i="11"/>
  <c r="G20" i="11"/>
  <c r="M371" i="11"/>
  <c r="G391" i="11"/>
  <c r="L262" i="11"/>
  <c r="M50" i="11"/>
  <c r="L391" i="11"/>
  <c r="M386" i="11"/>
  <c r="K271" i="11"/>
  <c r="M256" i="11"/>
  <c r="M366" i="11"/>
  <c r="M384" i="11"/>
  <c r="K301" i="11"/>
  <c r="M79" i="11"/>
  <c r="M374" i="11"/>
  <c r="M264" i="11"/>
  <c r="M13" i="11"/>
  <c r="J29" i="11"/>
  <c r="M377" i="11"/>
  <c r="M360" i="11"/>
  <c r="M181" i="11"/>
  <c r="L187" i="11"/>
  <c r="K29" i="11"/>
  <c r="M83" i="11"/>
  <c r="J187" i="11"/>
  <c r="M387" i="11"/>
  <c r="M365" i="11"/>
  <c r="J301" i="11"/>
  <c r="M11" i="11"/>
  <c r="M113" i="11"/>
  <c r="M294" i="11"/>
  <c r="L53" i="11"/>
  <c r="K187" i="11"/>
  <c r="M80" i="11"/>
  <c r="M361" i="11"/>
  <c r="M191" i="11"/>
  <c r="M97" i="11"/>
  <c r="M255" i="11"/>
  <c r="M24" i="11"/>
  <c r="M372" i="11"/>
  <c r="M295" i="11"/>
  <c r="J262" i="11"/>
  <c r="M12" i="11"/>
  <c r="K381" i="11"/>
  <c r="M376" i="11"/>
  <c r="M164" i="11"/>
  <c r="K262" i="11"/>
  <c r="M385" i="11"/>
  <c r="M362" i="11"/>
  <c r="M364" i="11"/>
  <c r="M375" i="11"/>
  <c r="K53" i="11"/>
  <c r="L301" i="11"/>
  <c r="H379" i="11"/>
  <c r="M379" i="11" s="1"/>
  <c r="J53" i="11"/>
  <c r="H378" i="11"/>
  <c r="M378" i="11" s="1"/>
  <c r="K318" i="11"/>
  <c r="K327" i="11" s="1"/>
  <c r="J318" i="11"/>
  <c r="J327" i="11" s="1"/>
  <c r="L318" i="11"/>
  <c r="L327" i="11" s="1"/>
  <c r="H318" i="11"/>
  <c r="K391" i="11"/>
  <c r="K351" i="11"/>
  <c r="K358" i="11" s="1"/>
  <c r="L351" i="11"/>
  <c r="L358" i="11" s="1"/>
  <c r="H351" i="11"/>
  <c r="J351" i="11"/>
  <c r="J358" i="11" s="1"/>
  <c r="L29" i="11"/>
  <c r="G381" i="11"/>
  <c r="H334" i="11"/>
  <c r="M334" i="11" s="1"/>
  <c r="J381" i="11"/>
  <c r="J284" i="11"/>
  <c r="J293" i="11" s="1"/>
  <c r="K284" i="11"/>
  <c r="K293" i="11" s="1"/>
  <c r="L284" i="11"/>
  <c r="L293" i="11" s="1"/>
  <c r="H284" i="11"/>
  <c r="H310" i="11"/>
  <c r="M310" i="11" s="1"/>
  <c r="J304" i="11"/>
  <c r="J314" i="11" s="1"/>
  <c r="L304" i="11"/>
  <c r="L314" i="11" s="1"/>
  <c r="H304" i="11"/>
  <c r="K304" i="11"/>
  <c r="K314" i="11" s="1"/>
  <c r="G43" i="11"/>
  <c r="L274" i="11"/>
  <c r="J274" i="11"/>
  <c r="K274" i="11"/>
  <c r="H274" i="11"/>
  <c r="J271" i="11"/>
  <c r="L381" i="11"/>
  <c r="H328" i="11"/>
  <c r="K328" i="11"/>
  <c r="L328" i="11"/>
  <c r="J328" i="11"/>
  <c r="H329" i="11"/>
  <c r="L329" i="11"/>
  <c r="J329" i="11"/>
  <c r="K329" i="11"/>
  <c r="H19" i="11"/>
  <c r="M19" i="11" s="1"/>
  <c r="G47" i="11"/>
  <c r="H369" i="11"/>
  <c r="M369" i="11" s="1"/>
  <c r="H367" i="11"/>
  <c r="M367" i="11" s="1"/>
  <c r="L370" i="11"/>
  <c r="H368" i="11"/>
  <c r="M368" i="11" s="1"/>
  <c r="H390" i="11"/>
  <c r="M390" i="11" s="1"/>
  <c r="K370" i="11"/>
  <c r="H380" i="11"/>
  <c r="M380" i="11" s="1"/>
  <c r="H388" i="11"/>
  <c r="M388" i="11" s="1"/>
  <c r="H336" i="11"/>
  <c r="M336" i="11" s="1"/>
  <c r="G370" i="11"/>
  <c r="H389" i="11"/>
  <c r="M389" i="11" s="1"/>
  <c r="H313" i="11"/>
  <c r="M313" i="11" s="1"/>
  <c r="J370" i="11"/>
  <c r="J391" i="11"/>
  <c r="J232" i="11"/>
  <c r="T336" i="10"/>
  <c r="T342" i="10" s="1"/>
  <c r="R342" i="10"/>
  <c r="W336" i="10"/>
  <c r="W342" i="10" s="1"/>
  <c r="U342" i="10"/>
  <c r="Q336" i="10"/>
  <c r="Q342" i="10" s="1"/>
  <c r="O342" i="10"/>
  <c r="K336" i="10"/>
  <c r="K342" i="10" s="1"/>
  <c r="I342" i="10"/>
  <c r="Q314" i="10"/>
  <c r="Q320" i="10" s="1"/>
  <c r="O320" i="10"/>
  <c r="K314" i="10"/>
  <c r="K320" i="10" s="1"/>
  <c r="I320" i="10"/>
  <c r="W314" i="10"/>
  <c r="W320" i="10" s="1"/>
  <c r="U320" i="10"/>
  <c r="T314" i="10"/>
  <c r="T320" i="10" s="1"/>
  <c r="R320" i="10"/>
  <c r="K304" i="10"/>
  <c r="K310" i="10" s="1"/>
  <c r="I310" i="10"/>
  <c r="Q304" i="10"/>
  <c r="Q310" i="10" s="1"/>
  <c r="O310" i="10"/>
  <c r="T304" i="10"/>
  <c r="T310" i="10" s="1"/>
  <c r="R310" i="10"/>
  <c r="W304" i="10"/>
  <c r="W310" i="10" s="1"/>
  <c r="U310" i="10"/>
  <c r="T295" i="10"/>
  <c r="T300" i="10" s="1"/>
  <c r="R300" i="10"/>
  <c r="Q295" i="10"/>
  <c r="Q300" i="10" s="1"/>
  <c r="O300" i="10"/>
  <c r="W295" i="10"/>
  <c r="W300" i="10" s="1"/>
  <c r="U300" i="10"/>
  <c r="K295" i="10"/>
  <c r="K300" i="10" s="1"/>
  <c r="I300" i="10"/>
  <c r="Q285" i="10"/>
  <c r="Q289" i="10" s="1"/>
  <c r="O289" i="10"/>
  <c r="W285" i="10"/>
  <c r="W289" i="10" s="1"/>
  <c r="U289" i="10"/>
  <c r="T285" i="10"/>
  <c r="T289" i="10" s="1"/>
  <c r="R289" i="10"/>
  <c r="K285" i="10"/>
  <c r="K289" i="10" s="1"/>
  <c r="I289" i="10"/>
  <c r="K275" i="10"/>
  <c r="K280" i="10" s="1"/>
  <c r="I280" i="10"/>
  <c r="Q275" i="10"/>
  <c r="Q280" i="10" s="1"/>
  <c r="O280" i="10"/>
  <c r="T275" i="10"/>
  <c r="T280" i="10" s="1"/>
  <c r="R280" i="10"/>
  <c r="W275" i="10"/>
  <c r="W280" i="10" s="1"/>
  <c r="U280" i="10"/>
  <c r="Q261" i="10"/>
  <c r="Q268" i="10" s="1"/>
  <c r="O268" i="10"/>
  <c r="T261" i="10"/>
  <c r="T268" i="10" s="1"/>
  <c r="R268" i="10"/>
  <c r="W261" i="10"/>
  <c r="W268" i="10" s="1"/>
  <c r="U268" i="10"/>
  <c r="K261" i="10"/>
  <c r="K268" i="10" s="1"/>
  <c r="I268" i="10"/>
  <c r="Q253" i="10"/>
  <c r="Q257" i="10" s="1"/>
  <c r="O257" i="10"/>
  <c r="T253" i="10"/>
  <c r="T257" i="10" s="1"/>
  <c r="R257" i="10"/>
  <c r="K253" i="10"/>
  <c r="K257" i="10" s="1"/>
  <c r="I257" i="10"/>
  <c r="W253" i="10"/>
  <c r="W257" i="10" s="1"/>
  <c r="U257" i="10"/>
  <c r="H228" i="10"/>
  <c r="T244" i="10"/>
  <c r="T248" i="10" s="1"/>
  <c r="R248" i="10"/>
  <c r="Q244" i="10"/>
  <c r="Q248" i="10" s="1"/>
  <c r="O248" i="10"/>
  <c r="I217" i="10"/>
  <c r="K244" i="10"/>
  <c r="K248" i="10" s="1"/>
  <c r="I248" i="10"/>
  <c r="W244" i="10"/>
  <c r="W248" i="10" s="1"/>
  <c r="U248" i="10"/>
  <c r="P239" i="10"/>
  <c r="Q234" i="10"/>
  <c r="Q239" i="10" s="1"/>
  <c r="O239" i="10"/>
  <c r="S228" i="10"/>
  <c r="W234" i="10"/>
  <c r="W239" i="10" s="1"/>
  <c r="U239" i="10"/>
  <c r="P228" i="10"/>
  <c r="S217" i="10"/>
  <c r="T234" i="10"/>
  <c r="T239" i="10" s="1"/>
  <c r="R239" i="10"/>
  <c r="K234" i="10"/>
  <c r="K239" i="10" s="1"/>
  <c r="I239" i="10"/>
  <c r="V239" i="10"/>
  <c r="J239" i="10"/>
  <c r="S239" i="10"/>
  <c r="I228" i="10"/>
  <c r="T217" i="10"/>
  <c r="Q228" i="10"/>
  <c r="V228" i="10"/>
  <c r="T228" i="10"/>
  <c r="R228" i="10"/>
  <c r="I206" i="10"/>
  <c r="J217" i="10"/>
  <c r="U228" i="10"/>
  <c r="K228" i="10"/>
  <c r="W228" i="10"/>
  <c r="O217" i="10"/>
  <c r="O228" i="10"/>
  <c r="P217" i="10"/>
  <c r="W217" i="10"/>
  <c r="Q217" i="10"/>
  <c r="R217" i="10"/>
  <c r="U217" i="10"/>
  <c r="S174" i="10"/>
  <c r="K217" i="10"/>
  <c r="V217" i="10"/>
  <c r="J174" i="10"/>
  <c r="T206" i="10"/>
  <c r="Q206" i="10"/>
  <c r="I197" i="10"/>
  <c r="O206" i="10"/>
  <c r="U206" i="10"/>
  <c r="K206" i="10"/>
  <c r="W206" i="10"/>
  <c r="H197" i="10"/>
  <c r="R206" i="10"/>
  <c r="Q197" i="10"/>
  <c r="S197" i="10"/>
  <c r="R197" i="10"/>
  <c r="W197" i="10"/>
  <c r="P197" i="10"/>
  <c r="U197" i="10"/>
  <c r="T197" i="10"/>
  <c r="V197" i="10"/>
  <c r="K197" i="10"/>
  <c r="O197" i="10"/>
  <c r="R185" i="10"/>
  <c r="U185" i="10"/>
  <c r="W185" i="10"/>
  <c r="J185" i="10"/>
  <c r="Q185" i="10"/>
  <c r="S185" i="10"/>
  <c r="V185" i="10"/>
  <c r="K185" i="10"/>
  <c r="J160" i="10"/>
  <c r="O185" i="10"/>
  <c r="T185" i="10"/>
  <c r="U160" i="10"/>
  <c r="P185" i="10"/>
  <c r="I185" i="10"/>
  <c r="W174" i="10"/>
  <c r="P174" i="10"/>
  <c r="O174" i="10"/>
  <c r="K160" i="10"/>
  <c r="V174" i="10"/>
  <c r="U174" i="10"/>
  <c r="I174" i="10"/>
  <c r="Q174" i="10"/>
  <c r="H160" i="10"/>
  <c r="K174" i="10"/>
  <c r="T174" i="10"/>
  <c r="R174" i="10"/>
  <c r="Q160" i="10"/>
  <c r="U146" i="10"/>
  <c r="S160" i="10"/>
  <c r="R160" i="10"/>
  <c r="O160" i="10"/>
  <c r="V160" i="10"/>
  <c r="W160" i="10"/>
  <c r="I160" i="10"/>
  <c r="T160" i="10"/>
  <c r="H131" i="10"/>
  <c r="S146" i="10"/>
  <c r="J86" i="10"/>
  <c r="J146" i="10"/>
  <c r="O146" i="10"/>
  <c r="I146" i="10"/>
  <c r="Q146" i="10"/>
  <c r="V146" i="10"/>
  <c r="K146" i="10"/>
  <c r="R146" i="10"/>
  <c r="W146" i="10"/>
  <c r="P146" i="10"/>
  <c r="T146" i="10"/>
  <c r="Q131" i="10"/>
  <c r="T131" i="10"/>
  <c r="P100" i="10"/>
  <c r="I131" i="10"/>
  <c r="W131" i="10"/>
  <c r="P131" i="10"/>
  <c r="R131" i="10"/>
  <c r="T86" i="10"/>
  <c r="S131" i="10"/>
  <c r="W114" i="10"/>
  <c r="J114" i="10"/>
  <c r="U131" i="10"/>
  <c r="V114" i="10"/>
  <c r="V131" i="10"/>
  <c r="K131" i="10"/>
  <c r="O131" i="10"/>
  <c r="K114" i="10"/>
  <c r="T114" i="10"/>
  <c r="P114" i="10"/>
  <c r="S114" i="10"/>
  <c r="Q114" i="10"/>
  <c r="K86" i="10"/>
  <c r="U100" i="10"/>
  <c r="O100" i="10"/>
  <c r="R100" i="10"/>
  <c r="T100" i="10"/>
  <c r="J100" i="10"/>
  <c r="Q100" i="10"/>
  <c r="K100" i="10"/>
  <c r="S100" i="10"/>
  <c r="W100" i="10"/>
  <c r="V100" i="10"/>
  <c r="W61" i="10"/>
  <c r="I100" i="10"/>
  <c r="W86" i="10"/>
  <c r="I86" i="10"/>
  <c r="V86" i="10"/>
  <c r="O86" i="10"/>
  <c r="U86" i="10"/>
  <c r="R86" i="10"/>
  <c r="P86" i="10"/>
  <c r="Q86" i="10"/>
  <c r="S86" i="10"/>
  <c r="T72" i="10"/>
  <c r="I72" i="10"/>
  <c r="T30" i="10"/>
  <c r="O72" i="10"/>
  <c r="T61" i="10"/>
  <c r="K72" i="10"/>
  <c r="Q72" i="10"/>
  <c r="S72" i="10"/>
  <c r="P72" i="10"/>
  <c r="Q40" i="10"/>
  <c r="U72" i="10"/>
  <c r="R72" i="10"/>
  <c r="W72" i="10"/>
  <c r="V72" i="10"/>
  <c r="J72" i="10"/>
  <c r="Q61" i="10"/>
  <c r="K40" i="10"/>
  <c r="K61" i="10"/>
  <c r="W48" i="10"/>
  <c r="K48" i="10"/>
  <c r="Q48" i="10"/>
  <c r="T48" i="10"/>
  <c r="W30" i="10"/>
  <c r="T40" i="10"/>
  <c r="W40" i="10"/>
  <c r="U40" i="10"/>
  <c r="R40" i="10"/>
  <c r="Q30" i="10"/>
  <c r="I40" i="10"/>
  <c r="O40" i="10"/>
  <c r="W21" i="10"/>
  <c r="Q21" i="10"/>
  <c r="K30" i="10"/>
  <c r="K21" i="10"/>
  <c r="T21" i="10"/>
  <c r="G358" i="11"/>
  <c r="G301" i="11"/>
  <c r="G314" i="11"/>
  <c r="G337" i="11"/>
  <c r="G262" i="11"/>
  <c r="G293" i="11"/>
  <c r="G281" i="11"/>
  <c r="G271" i="11"/>
  <c r="L232" i="11"/>
  <c r="G253" i="11"/>
  <c r="G242" i="11"/>
  <c r="J242" i="11"/>
  <c r="L242" i="11"/>
  <c r="K242" i="11"/>
  <c r="G232" i="11"/>
  <c r="J221" i="11"/>
  <c r="G221" i="11"/>
  <c r="K232" i="11"/>
  <c r="K221" i="11"/>
  <c r="L221" i="11"/>
  <c r="K198" i="11"/>
  <c r="L198" i="11"/>
  <c r="G198" i="11"/>
  <c r="J198" i="11"/>
  <c r="G187" i="11"/>
  <c r="G72" i="11"/>
  <c r="G53" i="11"/>
  <c r="G61" i="11"/>
  <c r="G57" i="11"/>
  <c r="G29" i="11"/>
  <c r="G39" i="11"/>
  <c r="X107" i="10"/>
  <c r="X75" i="10"/>
  <c r="X209" i="10"/>
  <c r="X138" i="10"/>
  <c r="X70" i="10"/>
  <c r="X45" i="10"/>
  <c r="X48" i="10" s="1"/>
  <c r="X211" i="10"/>
  <c r="X93" i="10"/>
  <c r="X24" i="10"/>
  <c r="X220" i="10"/>
  <c r="X166" i="10"/>
  <c r="X54" i="10"/>
  <c r="X57" i="10" s="1"/>
  <c r="X210" i="10"/>
  <c r="X118" i="10"/>
  <c r="X112" i="10"/>
  <c r="X120" i="10"/>
  <c r="X94" i="10"/>
  <c r="X108" i="10"/>
  <c r="X98" i="10"/>
  <c r="X90" i="10"/>
  <c r="X135" i="10"/>
  <c r="X177" i="10"/>
  <c r="X7" i="10"/>
  <c r="X10" i="10" s="1"/>
  <c r="X142" i="10"/>
  <c r="X178" i="10"/>
  <c r="X133" i="10"/>
  <c r="X91" i="10"/>
  <c r="X168" i="10"/>
  <c r="X190" i="10"/>
  <c r="X172" i="10"/>
  <c r="X89" i="10"/>
  <c r="X58" i="10"/>
  <c r="X61" i="10" s="1"/>
  <c r="X117" i="10"/>
  <c r="X84" i="10"/>
  <c r="X153" i="10"/>
  <c r="X134" i="10"/>
  <c r="X119" i="10"/>
  <c r="X104" i="10"/>
  <c r="X78" i="10"/>
  <c r="X137" i="10"/>
  <c r="X136" i="10"/>
  <c r="X64" i="10"/>
  <c r="X148" i="10"/>
  <c r="X201" i="10"/>
  <c r="X183" i="10"/>
  <c r="X76" i="10"/>
  <c r="X11" i="10"/>
  <c r="X65" i="10"/>
  <c r="X12" i="10"/>
  <c r="X191" i="10"/>
  <c r="X221" i="10"/>
  <c r="X237" i="10"/>
  <c r="X106" i="10"/>
  <c r="X33" i="10"/>
  <c r="X149" i="10"/>
  <c r="X179" i="10"/>
  <c r="X163" i="10"/>
  <c r="X144" i="10"/>
  <c r="X77" i="10"/>
  <c r="X79" i="10"/>
  <c r="X13" i="10"/>
  <c r="X188" i="10"/>
  <c r="X215" i="10"/>
  <c r="X105" i="10"/>
  <c r="X25" i="10"/>
  <c r="X82" i="10"/>
  <c r="X200" i="10"/>
  <c r="X121" i="10"/>
  <c r="X92" i="10"/>
  <c r="X41" i="10"/>
  <c r="X44" i="10" s="1"/>
  <c r="X95" i="10"/>
  <c r="X123" i="10"/>
  <c r="X157" i="10"/>
  <c r="X67" i="10"/>
  <c r="X154" i="10"/>
  <c r="X192" i="10"/>
  <c r="X140" i="10"/>
  <c r="X169" i="10"/>
  <c r="X225" i="10"/>
  <c r="X128" i="10"/>
  <c r="X34" i="10"/>
  <c r="X80" i="10"/>
  <c r="X195" i="10"/>
  <c r="X212" i="10"/>
  <c r="X222" i="10"/>
  <c r="X180" i="10"/>
  <c r="X202" i="10"/>
  <c r="M73" i="11"/>
  <c r="M129" i="11"/>
  <c r="M148" i="11"/>
  <c r="M123" i="11"/>
  <c r="M175" i="11"/>
  <c r="M243" i="11"/>
  <c r="M91" i="11"/>
  <c r="M122" i="11"/>
  <c r="M106" i="11"/>
  <c r="M48" i="11"/>
  <c r="M214" i="11"/>
  <c r="M158" i="11"/>
  <c r="M188" i="11"/>
  <c r="M90" i="11"/>
  <c r="M222" i="11"/>
  <c r="M22" i="11"/>
  <c r="M254" i="11"/>
  <c r="M330" i="11"/>
  <c r="M263" i="11"/>
  <c r="M63" i="11"/>
  <c r="M74" i="11"/>
  <c r="M200" i="11"/>
  <c r="M31" i="11"/>
  <c r="M223" i="11"/>
  <c r="M199" i="11"/>
  <c r="H56" i="11"/>
  <c r="H27" i="11"/>
  <c r="H312" i="11"/>
  <c r="H82" i="11"/>
  <c r="H249" i="11"/>
  <c r="H25" i="11"/>
  <c r="H69" i="11"/>
  <c r="H228" i="11"/>
  <c r="H298" i="11"/>
  <c r="H166" i="11"/>
  <c r="H210" i="11"/>
  <c r="H60" i="11"/>
  <c r="H241" i="11"/>
  <c r="H37" i="11"/>
  <c r="H84" i="11"/>
  <c r="H259" i="11"/>
  <c r="H99" i="11"/>
  <c r="H290" i="11"/>
  <c r="H308" i="11"/>
  <c r="H239" i="11"/>
  <c r="M108" i="11"/>
  <c r="M142" i="11"/>
  <c r="M234" i="11"/>
  <c r="H279" i="11"/>
  <c r="H87" i="11"/>
  <c r="H155" i="11"/>
  <c r="H119" i="11"/>
  <c r="H292" i="11"/>
  <c r="H42" i="11"/>
  <c r="H46" i="11"/>
  <c r="H197" i="11"/>
  <c r="H35" i="11"/>
  <c r="H115" i="11"/>
  <c r="H218" i="11"/>
  <c r="H260" i="11"/>
  <c r="H321" i="11"/>
  <c r="H184" i="11"/>
  <c r="H41" i="11"/>
  <c r="H116" i="11"/>
  <c r="H183" i="11"/>
  <c r="H299" i="11"/>
  <c r="M299" i="11" s="1"/>
  <c r="H207" i="11"/>
  <c r="H332" i="11"/>
  <c r="H59" i="11"/>
  <c r="H268" i="11"/>
  <c r="M233" i="11"/>
  <c r="M213" i="11"/>
  <c r="M141" i="11"/>
  <c r="H335" i="11"/>
  <c r="H220" i="11"/>
  <c r="H261" i="11"/>
  <c r="H137" i="11"/>
  <c r="H100" i="11"/>
  <c r="H167" i="11"/>
  <c r="H277" i="11"/>
  <c r="H229" i="11"/>
  <c r="H150" i="11"/>
  <c r="H333" i="11"/>
  <c r="H34" i="11"/>
  <c r="H320" i="11"/>
  <c r="K280" i="11"/>
  <c r="L280" i="11"/>
  <c r="H280" i="11"/>
  <c r="H71" i="11"/>
  <c r="H356" i="11"/>
  <c r="H186" i="11"/>
  <c r="H219" i="11"/>
  <c r="H206" i="11"/>
  <c r="H289" i="11"/>
  <c r="H26" i="11"/>
  <c r="H152" i="11"/>
  <c r="H68" i="11"/>
  <c r="H55" i="11"/>
  <c r="H354" i="11"/>
  <c r="M189" i="11"/>
  <c r="K273" i="11"/>
  <c r="L273" i="11"/>
  <c r="H273" i="11"/>
  <c r="J273" i="11"/>
  <c r="M159" i="11"/>
  <c r="H52" i="11"/>
  <c r="H252" i="11"/>
  <c r="H324" i="11"/>
  <c r="H170" i="11"/>
  <c r="H300" i="11"/>
  <c r="H231" i="11"/>
  <c r="H103" i="11"/>
  <c r="H270" i="11"/>
  <c r="H278" i="11"/>
  <c r="K278" i="11"/>
  <c r="L278" i="11"/>
  <c r="J278" i="11"/>
  <c r="H51" i="11"/>
  <c r="H133" i="11"/>
  <c r="H238" i="11"/>
  <c r="H276" i="11"/>
  <c r="H353" i="11"/>
  <c r="H195" i="11"/>
  <c r="H45" i="11"/>
  <c r="H131" i="11"/>
  <c r="H194" i="11"/>
  <c r="H309" i="11"/>
  <c r="H250" i="11"/>
  <c r="K18" i="11"/>
  <c r="K20" i="11" s="1"/>
  <c r="L18" i="11"/>
  <c r="L20" i="11" s="1"/>
  <c r="J18" i="11"/>
  <c r="J20" i="11" s="1"/>
  <c r="H18" i="11"/>
  <c r="H269" i="11"/>
  <c r="M272" i="11"/>
  <c r="M391" i="11" l="1"/>
  <c r="M370" i="11"/>
  <c r="X185" i="10"/>
  <c r="X357" i="10"/>
  <c r="X358" i="10" s="1"/>
  <c r="X114" i="10"/>
  <c r="H89" i="11"/>
  <c r="X228" i="10"/>
  <c r="X30" i="10"/>
  <c r="X100" i="10"/>
  <c r="X217" i="10"/>
  <c r="X131" i="10"/>
  <c r="X86" i="10"/>
  <c r="X349" i="10"/>
  <c r="X364" i="10"/>
  <c r="X72" i="10"/>
  <c r="X21" i="10"/>
  <c r="X174" i="10"/>
  <c r="X160" i="10"/>
  <c r="X40" i="10"/>
  <c r="X146" i="10"/>
  <c r="X197" i="10"/>
  <c r="X206" i="10"/>
  <c r="H140" i="11"/>
  <c r="H327" i="11"/>
  <c r="X332" i="10"/>
  <c r="Q364" i="10"/>
  <c r="H105" i="11"/>
  <c r="M132" i="11"/>
  <c r="H212" i="11"/>
  <c r="H121" i="11"/>
  <c r="M76" i="11"/>
  <c r="H173" i="11"/>
  <c r="H157" i="11"/>
  <c r="H370" i="11"/>
  <c r="H20" i="11"/>
  <c r="M328" i="11"/>
  <c r="M304" i="11"/>
  <c r="L337" i="11"/>
  <c r="M381" i="11"/>
  <c r="K337" i="11"/>
  <c r="H381" i="11"/>
  <c r="M329" i="11"/>
  <c r="J337" i="11"/>
  <c r="M351" i="11"/>
  <c r="M274" i="11"/>
  <c r="M318" i="11"/>
  <c r="H391" i="11"/>
  <c r="M284" i="11"/>
  <c r="J281" i="11"/>
  <c r="X336" i="10"/>
  <c r="X342" i="10" s="1"/>
  <c r="X314" i="10"/>
  <c r="X320" i="10" s="1"/>
  <c r="X304" i="10"/>
  <c r="X310" i="10" s="1"/>
  <c r="X285" i="10"/>
  <c r="X289" i="10" s="1"/>
  <c r="X295" i="10"/>
  <c r="X300" i="10" s="1"/>
  <c r="X275" i="10"/>
  <c r="X253" i="10"/>
  <c r="X257" i="10" s="1"/>
  <c r="X261" i="10"/>
  <c r="X268" i="10" s="1"/>
  <c r="X244" i="10"/>
  <c r="X248" i="10" s="1"/>
  <c r="X234" i="10"/>
  <c r="X239" i="10" s="1"/>
  <c r="H358" i="11"/>
  <c r="H337" i="11"/>
  <c r="H314" i="11"/>
  <c r="K281" i="11"/>
  <c r="L281" i="11"/>
  <c r="H301" i="11"/>
  <c r="H293" i="11"/>
  <c r="H281" i="11"/>
  <c r="H271" i="11"/>
  <c r="H262" i="11"/>
  <c r="H253" i="11"/>
  <c r="H242" i="11"/>
  <c r="H57" i="11"/>
  <c r="H198" i="11"/>
  <c r="H232" i="11"/>
  <c r="H221" i="11"/>
  <c r="H187" i="11"/>
  <c r="H72" i="11"/>
  <c r="H61" i="11"/>
  <c r="H53" i="11"/>
  <c r="H47" i="11"/>
  <c r="H39" i="11"/>
  <c r="H43" i="11"/>
  <c r="H29" i="11"/>
  <c r="M51" i="11"/>
  <c r="M103" i="11"/>
  <c r="M35" i="11"/>
  <c r="M279" i="11"/>
  <c r="M239" i="11"/>
  <c r="M195" i="11"/>
  <c r="M137" i="11"/>
  <c r="M261" i="11"/>
  <c r="M218" i="11"/>
  <c r="M269" i="11"/>
  <c r="M25" i="11"/>
  <c r="M82" i="11"/>
  <c r="M27" i="11"/>
  <c r="M55" i="11"/>
  <c r="M229" i="11"/>
  <c r="M100" i="11"/>
  <c r="M99" i="11"/>
  <c r="M131" i="11"/>
  <c r="M45" i="11"/>
  <c r="M133" i="11"/>
  <c r="M186" i="11"/>
  <c r="M155" i="11"/>
  <c r="M87" i="11"/>
  <c r="M298" i="11"/>
  <c r="M238" i="11"/>
  <c r="M52" i="11"/>
  <c r="M273" i="11"/>
  <c r="M71" i="11"/>
  <c r="M59" i="11"/>
  <c r="M207" i="11"/>
  <c r="M321" i="11"/>
  <c r="M292" i="11"/>
  <c r="M119" i="11"/>
  <c r="M259" i="11"/>
  <c r="M166" i="11"/>
  <c r="M309" i="11"/>
  <c r="M353" i="11"/>
  <c r="M170" i="11"/>
  <c r="M46" i="11"/>
  <c r="M42" i="11"/>
  <c r="M84" i="11"/>
  <c r="M37" i="11"/>
  <c r="M278" i="11"/>
  <c r="M26" i="11"/>
  <c r="M206" i="11"/>
  <c r="M356" i="11"/>
  <c r="M320" i="11"/>
  <c r="M220" i="11"/>
  <c r="M197" i="11"/>
  <c r="M290" i="11"/>
  <c r="M228" i="11"/>
  <c r="M250" i="11"/>
  <c r="M194" i="11"/>
  <c r="M276" i="11"/>
  <c r="M231" i="11"/>
  <c r="M300" i="11"/>
  <c r="M68" i="11"/>
  <c r="M289" i="11"/>
  <c r="M150" i="11"/>
  <c r="M277" i="11"/>
  <c r="M167" i="11"/>
  <c r="M332" i="11"/>
  <c r="M184" i="11"/>
  <c r="M260" i="11"/>
  <c r="M308" i="11"/>
  <c r="M241" i="11"/>
  <c r="M60" i="11"/>
  <c r="M210" i="11"/>
  <c r="M69" i="11"/>
  <c r="M249" i="11"/>
  <c r="M18" i="11"/>
  <c r="M20" i="11" s="1"/>
  <c r="M270" i="11"/>
  <c r="M152" i="11"/>
  <c r="M219" i="11"/>
  <c r="M280" i="11"/>
  <c r="M34" i="11"/>
  <c r="M335" i="11"/>
  <c r="M268" i="11"/>
  <c r="M116" i="11"/>
  <c r="M56" i="11"/>
  <c r="M324" i="11"/>
  <c r="M252" i="11"/>
  <c r="M354" i="11"/>
  <c r="M333" i="11"/>
  <c r="M183" i="11"/>
  <c r="M41" i="11"/>
  <c r="M115" i="11"/>
  <c r="M312" i="11"/>
  <c r="M337" i="11" l="1"/>
  <c r="M61" i="11"/>
  <c r="M57" i="11"/>
  <c r="M29" i="11"/>
  <c r="M47" i="11"/>
  <c r="M43" i="11"/>
  <c r="M89" i="11"/>
  <c r="M140" i="11"/>
  <c r="M327" i="11"/>
  <c r="M105" i="11"/>
  <c r="M212" i="11"/>
  <c r="M121" i="11"/>
  <c r="M173" i="11"/>
  <c r="M157" i="11"/>
  <c r="M358" i="11"/>
  <c r="M314" i="11"/>
  <c r="M301" i="11"/>
  <c r="M293" i="11"/>
  <c r="M281" i="11"/>
  <c r="M271" i="11"/>
  <c r="M262" i="11"/>
  <c r="M253" i="11"/>
  <c r="M232" i="11"/>
  <c r="M221" i="11"/>
  <c r="M187" i="11"/>
  <c r="M242" i="11"/>
  <c r="M198" i="11"/>
  <c r="M72" i="11"/>
  <c r="M53" i="11"/>
  <c r="M39" i="11"/>
  <c r="M394" i="11" l="1"/>
</calcChain>
</file>

<file path=xl/sharedStrings.xml><?xml version="1.0" encoding="utf-8"?>
<sst xmlns="http://schemas.openxmlformats.org/spreadsheetml/2006/main" count="2589" uniqueCount="225">
  <si>
    <t>Līmenis</t>
  </si>
  <si>
    <t>Ārstniecības iestāde</t>
  </si>
  <si>
    <t>Speciālistu skaits 24/7</t>
  </si>
  <si>
    <t xml:space="preserve">Vaivari, nacionālais rehabilitācijas centrs </t>
  </si>
  <si>
    <t>Internists vai anesteziologs, reanimatologs</t>
  </si>
  <si>
    <t>Māsa</t>
  </si>
  <si>
    <t>Māsas palīgs</t>
  </si>
  <si>
    <t>Rīgas Dzemdību nams</t>
  </si>
  <si>
    <t>Ginekologs, dzemdību speciālists</t>
  </si>
  <si>
    <t>Neonatologs</t>
  </si>
  <si>
    <t>Anesteziologs, reanimatologs</t>
  </si>
  <si>
    <t>Vecmāte</t>
  </si>
  <si>
    <t>Ārsta palīgs</t>
  </si>
  <si>
    <t>Traumatoloģijas un ortopēdijas slimnīca</t>
  </si>
  <si>
    <t>Neatliekamās medicīnas ārsts</t>
  </si>
  <si>
    <t>Traumatologs, ortopēds</t>
  </si>
  <si>
    <t>Radiologs</t>
  </si>
  <si>
    <t>Rīgas 2. slimnīca</t>
  </si>
  <si>
    <t>Neatliekamās medicīnas ārsts vai internists</t>
  </si>
  <si>
    <t>Daugavpils psihoneiroloģiskā slimnīca</t>
  </si>
  <si>
    <t>Psihiatrs</t>
  </si>
  <si>
    <t>Piejūras slimnīca</t>
  </si>
  <si>
    <t>Nacionālais psihiskās veselības centrs</t>
  </si>
  <si>
    <t>Narkologs</t>
  </si>
  <si>
    <t>Slimnīca Ģintermuiža</t>
  </si>
  <si>
    <t>Strenču psihoneiroloģiskā slimnīca</t>
  </si>
  <si>
    <t>Siguldas slimnīca</t>
  </si>
  <si>
    <t>Ķirurgs</t>
  </si>
  <si>
    <t>Internists vai ķirurgs</t>
  </si>
  <si>
    <t>Internists</t>
  </si>
  <si>
    <t>Neirologs</t>
  </si>
  <si>
    <t>Citi speciālisti</t>
  </si>
  <si>
    <t>Pediatrs</t>
  </si>
  <si>
    <t>Ziemeļkurzemes reģionālā slimnīca</t>
  </si>
  <si>
    <t>Citi speciālisti (oftalmologs)</t>
  </si>
  <si>
    <t>Vidzemes slimnīca</t>
  </si>
  <si>
    <t>Rēzeknes slimnīca</t>
  </si>
  <si>
    <t>Internists 12h</t>
  </si>
  <si>
    <t>Liepājas reģionālā slimnīca</t>
  </si>
  <si>
    <t>Citi speciālisti (kardiologs 8h)</t>
  </si>
  <si>
    <t>Māsa 8h (kardiologam)</t>
  </si>
  <si>
    <t>Māsas palīgs 8h (kardiologam)</t>
  </si>
  <si>
    <t>Daugavpils reģionālā slimnīca</t>
  </si>
  <si>
    <t>Jelgavas pilsētas slimnīca</t>
  </si>
  <si>
    <t>Jēkabpils reģionālā slimnīca</t>
  </si>
  <si>
    <t>Ogres rajona slimnīca</t>
  </si>
  <si>
    <t>Madonas slimnīca</t>
  </si>
  <si>
    <t>Cēsu klīnika</t>
  </si>
  <si>
    <t>Kuldīgas slimnīca</t>
  </si>
  <si>
    <t>Jūrmalas slimnīca</t>
  </si>
  <si>
    <t>Balvu un Gulbenes slimnīcu apvienība</t>
  </si>
  <si>
    <t>Alūksnes slimnīca</t>
  </si>
  <si>
    <t>Ķirurgs 12h</t>
  </si>
  <si>
    <t>Tukuma slimnīca</t>
  </si>
  <si>
    <t>Bauskas slimnīca</t>
  </si>
  <si>
    <t>Māsa 12h (ķirurgam)</t>
  </si>
  <si>
    <t>Māsas palīgs 12h (ķirurgam)</t>
  </si>
  <si>
    <t>Dobeles un apkārtnes slimnīca</t>
  </si>
  <si>
    <t>Krāslavas slimnīca</t>
  </si>
  <si>
    <t>Preiļu slimnīca</t>
  </si>
  <si>
    <t>Aizkraukles slimnīca</t>
  </si>
  <si>
    <t>Ludzas medicīnas centrs</t>
  </si>
  <si>
    <t>Līvānu slimnīca</t>
  </si>
  <si>
    <t>Internists vai ķirurgs 12h</t>
  </si>
  <si>
    <t>Limbažu slimnīca</t>
  </si>
  <si>
    <t>Internists vai neatliekamās medicīnas ārsts</t>
  </si>
  <si>
    <t xml:space="preserve">Internists vai ķirurgs </t>
  </si>
  <si>
    <t>Radiologs (attālināti) 50%</t>
  </si>
  <si>
    <t>Psihiatrs vai narkologs</t>
  </si>
  <si>
    <t xml:space="preserve">Internists </t>
  </si>
  <si>
    <t>Māsa/ārsta palīgs</t>
  </si>
  <si>
    <t>Speciālistu grupa</t>
  </si>
  <si>
    <t>Māsa, ārsta palīgs, vecmāte</t>
  </si>
  <si>
    <t>Ārsts</t>
  </si>
  <si>
    <t>P</t>
  </si>
  <si>
    <t>O</t>
  </si>
  <si>
    <t>T</t>
  </si>
  <si>
    <t>C</t>
  </si>
  <si>
    <t>S</t>
  </si>
  <si>
    <t>Sv</t>
  </si>
  <si>
    <t>KOPĀ dienas</t>
  </si>
  <si>
    <t>Darba dienas</t>
  </si>
  <si>
    <t>Darba stundas</t>
  </si>
  <si>
    <t>Svētku dienas</t>
  </si>
  <si>
    <t>Dienu skaits kopā</t>
  </si>
  <si>
    <t>Darba dienu skaits</t>
  </si>
  <si>
    <t>Sestdienu skaits</t>
  </si>
  <si>
    <t>Svētdienu skaits</t>
  </si>
  <si>
    <t>Pārceltās brīvdienas</t>
  </si>
  <si>
    <t>U</t>
  </si>
  <si>
    <t>Pārējās slimnīcas</t>
  </si>
  <si>
    <t>Pirmdienās</t>
  </si>
  <si>
    <t>Otrdienās</t>
  </si>
  <si>
    <t>Trešdienās</t>
  </si>
  <si>
    <t>Ceturtdienās</t>
  </si>
  <si>
    <t>Piektdienās</t>
  </si>
  <si>
    <t>Sestdienās</t>
  </si>
  <si>
    <t>Svētdienās</t>
  </si>
  <si>
    <t>Stundas vidēji gadā</t>
  </si>
  <si>
    <t>Posteņa nosaukums</t>
  </si>
  <si>
    <t>Nedēļas dienas</t>
  </si>
  <si>
    <t>Posteņa veids</t>
  </si>
  <si>
    <t>Posteņu skaits</t>
  </si>
  <si>
    <t>no</t>
  </si>
  <si>
    <t>līdz</t>
  </si>
  <si>
    <t>Tehniskā</t>
  </si>
  <si>
    <t>no tām nakts</t>
  </si>
  <si>
    <t>no tām svētku</t>
  </si>
  <si>
    <t>slodzes</t>
  </si>
  <si>
    <t>Stundas likme (vidējā)</t>
  </si>
  <si>
    <t>8h</t>
  </si>
  <si>
    <t>16h</t>
  </si>
  <si>
    <t>12h</t>
  </si>
  <si>
    <t>24h</t>
  </si>
  <si>
    <t xml:space="preserve">Speciālists 8.00-20.00 (12h) </t>
  </si>
  <si>
    <t>2026. gada kalendārs (kopsavilkums)</t>
  </si>
  <si>
    <t>Posteņu, slodžu, darba stundu skaits un apmaksas nosacījumi</t>
  </si>
  <si>
    <t>Vidējā darba samaksa mēnesī</t>
  </si>
  <si>
    <t>Speciālists 8.00-16.00 (8h)</t>
  </si>
  <si>
    <t>Speciālists mājas dežūrā 10%</t>
  </si>
  <si>
    <t>Dežūrārsti</t>
  </si>
  <si>
    <t>D</t>
  </si>
  <si>
    <t>Dežūrārsts 16.00-8.00 (16h)</t>
  </si>
  <si>
    <t>Dežūrārsts 8.00-8.00 (24h)</t>
  </si>
  <si>
    <t>Speciālists 8.00-8.00 (24h)</t>
  </si>
  <si>
    <t>Radiologa asistents/radiogrāfers</t>
  </si>
  <si>
    <t>Dežūrvecmāte 16.00-8.00 (16h)</t>
  </si>
  <si>
    <t>Dežūrvecmāte 8.00-8.00 (24h)</t>
  </si>
  <si>
    <t>U vai D</t>
  </si>
  <si>
    <t>Radiologs (attālināti) 50% 16.00-8.00 (16h)</t>
  </si>
  <si>
    <t>Radiologs (attālināti) 50% 8.00-8.00 (24h)</t>
  </si>
  <si>
    <t>Citi speciālisti (proktologs attālināti 50%)</t>
  </si>
  <si>
    <t>D uzņ</t>
  </si>
  <si>
    <t>S uzņ</t>
  </si>
  <si>
    <t>M uzņ</t>
  </si>
  <si>
    <t>U uzņ</t>
  </si>
  <si>
    <t>A uzņ</t>
  </si>
  <si>
    <t>n uzņ</t>
  </si>
  <si>
    <t>Elementi uzņemšanā kopā</t>
  </si>
  <si>
    <t>D dež dd</t>
  </si>
  <si>
    <t>Maksājums par dežūrārstiem kopā</t>
  </si>
  <si>
    <t>D dež br</t>
  </si>
  <si>
    <t>D dež kopā</t>
  </si>
  <si>
    <t>S dež dd</t>
  </si>
  <si>
    <t>S dež br</t>
  </si>
  <si>
    <t>S dež kopā</t>
  </si>
  <si>
    <t>M dež dd</t>
  </si>
  <si>
    <t>M dež br</t>
  </si>
  <si>
    <t>M dež kopā</t>
  </si>
  <si>
    <t>U dež dd</t>
  </si>
  <si>
    <t>U dež br</t>
  </si>
  <si>
    <t>U dež kopā</t>
  </si>
  <si>
    <t>A dež dd</t>
  </si>
  <si>
    <t>A dež br</t>
  </si>
  <si>
    <t>A dež kopā</t>
  </si>
  <si>
    <t>n dež dd</t>
  </si>
  <si>
    <t>n dež kopā</t>
  </si>
  <si>
    <t>n dež br</t>
  </si>
  <si>
    <t>VSAOI</t>
  </si>
  <si>
    <t>Netiešo izmaksu koeficienti</t>
  </si>
  <si>
    <t>Svētku dienās</t>
  </si>
  <si>
    <t>M summa gadā</t>
  </si>
  <si>
    <t xml:space="preserve">Speciālistu skaits 16.00-8.00 (16h) darba dienās </t>
  </si>
  <si>
    <t>Māsa/ārsta palīgs 12h (ķirurgam)</t>
  </si>
  <si>
    <t xml:space="preserve">Speciālists 8.00-16.00 (8h) </t>
  </si>
  <si>
    <t>Speciālisti (jaunais)</t>
  </si>
  <si>
    <t>Speciālists mājas dežūrā</t>
  </si>
  <si>
    <t xml:space="preserve">Speciālistu skaits 8.00-8.00 (24h) brīvdienās, svētku dienās </t>
  </si>
  <si>
    <t>Speciālistu skaits 8.00-20.00 darba dienās (12h)</t>
  </si>
  <si>
    <t>Speciālistu skaits 8.00-16.00 darba dienās (8h)</t>
  </si>
  <si>
    <t>Bērnu klīniskā universitātes slimnīca</t>
  </si>
  <si>
    <t>Paula Stradiņa klīniskā universitātes slimnīca</t>
  </si>
  <si>
    <t>Rīgas Austrumu klīniskā universitātes slimnīca</t>
  </si>
  <si>
    <t>Daudzprofilu slimnīca</t>
  </si>
  <si>
    <t>Ginekologs/dzemdību speciālists</t>
  </si>
  <si>
    <t>Radiologs (attālināti 50%)</t>
  </si>
  <si>
    <t xml:space="preserve">Pediatrs </t>
  </si>
  <si>
    <t>Lokālās slimnīcas</t>
  </si>
  <si>
    <t>Reģionālās slimnīcas</t>
  </si>
  <si>
    <t>Lokālā slimnīca</t>
  </si>
  <si>
    <t xml:space="preserve">Neatliekamās medicīnas ārsts </t>
  </si>
  <si>
    <t>Cita specialitāte</t>
  </si>
  <si>
    <t>Māsas palīgs 12h (ķirurgam, internistam)</t>
  </si>
  <si>
    <t>Māsa 12h (ķirurgam, internistam)</t>
  </si>
  <si>
    <t>Citi speciālisti (oftalm., inv.radiologs, kardiologs, infektologs, neiroķirurgs)</t>
  </si>
  <si>
    <t>Neatliekamās palīdzības ārsts</t>
  </si>
  <si>
    <t>Citi speciālisti (internists, ķirurgs, neirologs, pneimonologs, neonatol.)</t>
  </si>
  <si>
    <t>Rīgas Austrumu klīniksā universitātes slimnīca</t>
  </si>
  <si>
    <t>KOPĀ</t>
  </si>
  <si>
    <t xml:space="preserve">Speciālisti </t>
  </si>
  <si>
    <t xml:space="preserve">Citi speciālisti </t>
  </si>
  <si>
    <t>Specializētās slimnīcas</t>
  </si>
  <si>
    <t>Ķirurgs 12h (Talsi 3M gadā-vasara)</t>
  </si>
  <si>
    <t>Radiologa asistents (attālināti) 50% 16.00-8.00 (16h)</t>
  </si>
  <si>
    <t>Radiologa asistents (attālināti) 50% 8.00-8.00 (24h)</t>
  </si>
  <si>
    <t>Radiologa asistents/radiogrāfers (attālināti) 50%</t>
  </si>
  <si>
    <t>Ķirurgs  (8h)</t>
  </si>
  <si>
    <t>Māsa 8h (ķirurgam)</t>
  </si>
  <si>
    <t>Māsas palīgs 8h (ķirurgam)</t>
  </si>
  <si>
    <t>Māsa 8h dd (kardiologam)</t>
  </si>
  <si>
    <t>Māsas palīgs 8h dd (kardiologam)</t>
  </si>
  <si>
    <t>Uzņemšanas nodaļas maksājums pēc reformas  no 2027. gada</t>
  </si>
  <si>
    <t>Uzņemšanas nodaļas speciālistu atalgojumam nepieciešamā finansējuma aprēķins no 2027. gada</t>
  </si>
  <si>
    <t>Dežūrārstu atalgojumam nepieciešamā finansējuma aprēķins no 2027. gada</t>
  </si>
  <si>
    <t>2.pielikums MK noteikumu projekta "Grozījumi Ministru kabineta 2018.gada 28.augusta noteikumos Nr.555 „Veselības aprūpes pakalpojumu organizēšanas un samaksas kārtība"" anotācijai</t>
  </si>
  <si>
    <t>2.pielikuma turpinājums MK noteikumu projekta "Grozījumi Ministru kabineta 2018.gada 28.augusta noteikumos Nr.555 „Veselības aprūpes pakalpojumu organizēšanas un samaksas kārtība"" anotācijai</t>
  </si>
  <si>
    <t>Māsas palīgs 8 h dd (traumatologam)</t>
  </si>
  <si>
    <t>Māsa 8h dd (traumatologam)</t>
  </si>
  <si>
    <t>Traumatologs, ortopēds 8h dd</t>
  </si>
  <si>
    <t>Ķirurgs (Talsos)</t>
  </si>
  <si>
    <t>Anesteziologs, reanimatologs (Talsos)</t>
  </si>
  <si>
    <t>Spēkā esošās (01.01.2026.) fiksētās piemaksas gada apjoms, euro</t>
  </si>
  <si>
    <t xml:space="preserve"> Neatliekamās medicīnas un pacientu uzņemšanas nodaļas maksājums no 2027. gada, euro</t>
  </si>
  <si>
    <t>Dežūrārsta maksājums no 2027. gada, euro</t>
  </si>
  <si>
    <t>Finasējuma izmaiņas, euro</t>
  </si>
  <si>
    <t>Samaksa par darba stundām gadā, euro</t>
  </si>
  <si>
    <t>Piemaksa gadā par nakts stundām, euro</t>
  </si>
  <si>
    <t>Piemaksa gadā par svētku stundām, euro</t>
  </si>
  <si>
    <t>Atalgojums gadā, euro
(D elements)</t>
  </si>
  <si>
    <t>Vidējā darba samaksa mēnesī, euro</t>
  </si>
  <si>
    <t>t.sk. nakts stundas</t>
  </si>
  <si>
    <t>darba stundas</t>
  </si>
  <si>
    <t>Ārstniecības personas vidējā darba samaksa mēnesī, euro</t>
  </si>
  <si>
    <t>Ārstniecības un pacientu aprūpes personu vidējā darba samaksa mēnesī, euro</t>
  </si>
  <si>
    <t>Ārstniecības un pacientu aprūpes atbalsta personas vidējā darba samaksa mēnesī,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</si>
</sst>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b/>
      <sz val="12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Calibri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rgb="FFFF9900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3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7" fillId="0" borderId="0" xfId="0" applyFont="1"/>
    <xf numFmtId="0" fontId="7" fillId="2" borderId="0" xfId="0" applyFont="1" applyFill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Continuous"/>
    </xf>
    <xf numFmtId="0" fontId="6" fillId="0" borderId="0" xfId="0" applyFont="1"/>
    <xf numFmtId="164" fontId="3" fillId="0" borderId="0" xfId="0" applyNumberFormat="1" applyFont="1"/>
    <xf numFmtId="3" fontId="3" fillId="0" borderId="0" xfId="0" applyNumberFormat="1" applyFont="1"/>
    <xf numFmtId="164" fontId="3" fillId="0" borderId="0" xfId="1" applyNumberFormat="1" applyFont="1"/>
    <xf numFmtId="0" fontId="3" fillId="2" borderId="1" xfId="0" applyFont="1" applyFill="1" applyBorder="1"/>
    <xf numFmtId="0" fontId="3" fillId="2" borderId="6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3" fontId="3" fillId="2" borderId="1" xfId="0" applyNumberFormat="1" applyFont="1" applyFill="1" applyBorder="1" applyAlignment="1">
      <alignment horizontal="right"/>
    </xf>
    <xf numFmtId="3" fontId="3" fillId="2" borderId="1" xfId="1" applyNumberFormat="1" applyFont="1" applyFill="1" applyBorder="1" applyAlignment="1">
      <alignment horizontal="right"/>
    </xf>
    <xf numFmtId="0" fontId="3" fillId="2" borderId="0" xfId="0" applyFont="1" applyFill="1"/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3" fontId="3" fillId="2" borderId="4" xfId="0" applyNumberFormat="1" applyFont="1" applyFill="1" applyBorder="1" applyAlignment="1">
      <alignment horizontal="right" wrapText="1"/>
    </xf>
    <xf numFmtId="3" fontId="3" fillId="2" borderId="4" xfId="1" applyNumberFormat="1" applyFont="1" applyFill="1" applyBorder="1" applyAlignment="1">
      <alignment horizontal="right"/>
    </xf>
    <xf numFmtId="3" fontId="3" fillId="2" borderId="4" xfId="0" applyNumberFormat="1" applyFont="1" applyFill="1" applyBorder="1"/>
    <xf numFmtId="3" fontId="3" fillId="2" borderId="5" xfId="0" applyNumberFormat="1" applyFont="1" applyFill="1" applyBorder="1"/>
    <xf numFmtId="3" fontId="3" fillId="2" borderId="0" xfId="0" applyNumberFormat="1" applyFont="1" applyFill="1"/>
    <xf numFmtId="3" fontId="3" fillId="2" borderId="1" xfId="0" applyNumberFormat="1" applyFont="1" applyFill="1" applyBorder="1" applyAlignment="1">
      <alignment horizontal="right" wrapText="1"/>
    </xf>
    <xf numFmtId="0" fontId="3" fillId="2" borderId="7" xfId="0" applyFont="1" applyFill="1" applyBorder="1"/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3" fontId="3" fillId="2" borderId="9" xfId="0" applyNumberFormat="1" applyFont="1" applyFill="1" applyBorder="1" applyAlignment="1">
      <alignment horizontal="right" wrapText="1"/>
    </xf>
    <xf numFmtId="3" fontId="3" fillId="2" borderId="9" xfId="1" applyNumberFormat="1" applyFont="1" applyFill="1" applyBorder="1" applyAlignment="1">
      <alignment horizontal="right"/>
    </xf>
    <xf numFmtId="0" fontId="3" fillId="2" borderId="9" xfId="0" applyFont="1" applyFill="1" applyBorder="1"/>
    <xf numFmtId="0" fontId="3" fillId="2" borderId="10" xfId="0" applyFont="1" applyFill="1" applyBorder="1"/>
    <xf numFmtId="3" fontId="3" fillId="2" borderId="4" xfId="0" applyNumberFormat="1" applyFont="1" applyFill="1" applyBorder="1" applyAlignment="1">
      <alignment horizontal="right"/>
    </xf>
    <xf numFmtId="3" fontId="3" fillId="2" borderId="1" xfId="0" applyNumberFormat="1" applyFont="1" applyFill="1" applyBorder="1"/>
    <xf numFmtId="3" fontId="3" fillId="2" borderId="7" xfId="0" applyNumberFormat="1" applyFont="1" applyFill="1" applyBorder="1"/>
    <xf numFmtId="3" fontId="3" fillId="2" borderId="9" xfId="0" applyNumberFormat="1" applyFont="1" applyFill="1" applyBorder="1" applyAlignment="1">
      <alignment horizontal="right"/>
    </xf>
    <xf numFmtId="3" fontId="3" fillId="2" borderId="9" xfId="0" applyNumberFormat="1" applyFont="1" applyFill="1" applyBorder="1"/>
    <xf numFmtId="3" fontId="3" fillId="2" borderId="10" xfId="0" applyNumberFormat="1" applyFont="1" applyFill="1" applyBorder="1"/>
    <xf numFmtId="0" fontId="3" fillId="2" borderId="1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3" fontId="3" fillId="2" borderId="2" xfId="0" applyNumberFormat="1" applyFont="1" applyFill="1" applyBorder="1" applyAlignment="1">
      <alignment horizontal="right"/>
    </xf>
    <xf numFmtId="3" fontId="3" fillId="2" borderId="2" xfId="1" applyNumberFormat="1" applyFont="1" applyFill="1" applyBorder="1" applyAlignment="1">
      <alignment horizontal="right"/>
    </xf>
    <xf numFmtId="3" fontId="3" fillId="2" borderId="2" xfId="0" applyNumberFormat="1" applyFont="1" applyFill="1" applyBorder="1"/>
    <xf numFmtId="3" fontId="3" fillId="2" borderId="12" xfId="0" applyNumberFormat="1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164" fontId="3" fillId="2" borderId="4" xfId="1" applyNumberFormat="1" applyFont="1" applyFill="1" applyBorder="1"/>
    <xf numFmtId="164" fontId="3" fillId="2" borderId="5" xfId="1" applyNumberFormat="1" applyFont="1" applyFill="1" applyBorder="1"/>
    <xf numFmtId="0" fontId="3" fillId="2" borderId="6" xfId="0" applyFont="1" applyFill="1" applyBorder="1"/>
    <xf numFmtId="164" fontId="3" fillId="2" borderId="1" xfId="1" applyNumberFormat="1" applyFont="1" applyFill="1" applyBorder="1"/>
    <xf numFmtId="164" fontId="3" fillId="2" borderId="7" xfId="1" applyNumberFormat="1" applyFont="1" applyFill="1" applyBorder="1"/>
    <xf numFmtId="0" fontId="3" fillId="2" borderId="8" xfId="0" applyFont="1" applyFill="1" applyBorder="1"/>
    <xf numFmtId="164" fontId="3" fillId="2" borderId="9" xfId="1" applyNumberFormat="1" applyFont="1" applyFill="1" applyBorder="1"/>
    <xf numFmtId="164" fontId="3" fillId="2" borderId="10" xfId="1" applyNumberFormat="1" applyFont="1" applyFill="1" applyBorder="1"/>
    <xf numFmtId="0" fontId="4" fillId="3" borderId="13" xfId="0" applyFont="1" applyFill="1" applyBorder="1" applyAlignment="1">
      <alignment horizontal="left"/>
    </xf>
    <xf numFmtId="0" fontId="4" fillId="3" borderId="14" xfId="0" applyFont="1" applyFill="1" applyBorder="1" applyAlignment="1">
      <alignment horizontal="left"/>
    </xf>
    <xf numFmtId="3" fontId="4" fillId="3" borderId="14" xfId="0" applyNumberFormat="1" applyFont="1" applyFill="1" applyBorder="1" applyAlignment="1">
      <alignment horizontal="right" wrapText="1"/>
    </xf>
    <xf numFmtId="3" fontId="4" fillId="3" borderId="14" xfId="1" applyNumberFormat="1" applyFont="1" applyFill="1" applyBorder="1" applyAlignment="1">
      <alignment horizontal="right"/>
    </xf>
    <xf numFmtId="0" fontId="4" fillId="3" borderId="14" xfId="0" applyFont="1" applyFill="1" applyBorder="1"/>
    <xf numFmtId="3" fontId="4" fillId="2" borderId="0" xfId="0" applyNumberFormat="1" applyFont="1" applyFill="1"/>
    <xf numFmtId="0" fontId="4" fillId="2" borderId="0" xfId="0" applyFont="1" applyFill="1"/>
    <xf numFmtId="164" fontId="4" fillId="3" borderId="14" xfId="1" applyNumberFormat="1" applyFont="1" applyFill="1" applyBorder="1" applyAlignment="1">
      <alignment horizontal="right"/>
    </xf>
    <xf numFmtId="164" fontId="4" fillId="3" borderId="14" xfId="1" applyNumberFormat="1" applyFont="1" applyFill="1" applyBorder="1"/>
    <xf numFmtId="164" fontId="4" fillId="3" borderId="15" xfId="1" applyNumberFormat="1" applyFont="1" applyFill="1" applyBorder="1"/>
    <xf numFmtId="3" fontId="4" fillId="3" borderId="14" xfId="0" applyNumberFormat="1" applyFont="1" applyFill="1" applyBorder="1" applyAlignment="1">
      <alignment horizontal="right"/>
    </xf>
    <xf numFmtId="3" fontId="4" fillId="3" borderId="14" xfId="0" applyNumberFormat="1" applyFont="1" applyFill="1" applyBorder="1"/>
    <xf numFmtId="3" fontId="4" fillId="3" borderId="15" xfId="0" applyNumberFormat="1" applyFont="1" applyFill="1" applyBorder="1"/>
    <xf numFmtId="0" fontId="4" fillId="3" borderId="8" xfId="0" applyFont="1" applyFill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3" fillId="2" borderId="17" xfId="0" applyFont="1" applyFill="1" applyBorder="1" applyAlignment="1">
      <alignment horizontal="left"/>
    </xf>
    <xf numFmtId="3" fontId="3" fillId="2" borderId="17" xfId="0" applyNumberFormat="1" applyFont="1" applyFill="1" applyBorder="1" applyAlignment="1">
      <alignment horizontal="right"/>
    </xf>
    <xf numFmtId="3" fontId="3" fillId="2" borderId="17" xfId="1" applyNumberFormat="1" applyFont="1" applyFill="1" applyBorder="1" applyAlignment="1">
      <alignment horizontal="right"/>
    </xf>
    <xf numFmtId="3" fontId="3" fillId="2" borderId="17" xfId="0" applyNumberFormat="1" applyFont="1" applyFill="1" applyBorder="1"/>
    <xf numFmtId="3" fontId="3" fillId="2" borderId="18" xfId="0" applyNumberFormat="1" applyFont="1" applyFill="1" applyBorder="1"/>
    <xf numFmtId="0" fontId="4" fillId="3" borderId="16" xfId="0" applyFont="1" applyFill="1" applyBorder="1" applyAlignment="1">
      <alignment horizontal="left"/>
    </xf>
    <xf numFmtId="0" fontId="4" fillId="3" borderId="17" xfId="0" applyFont="1" applyFill="1" applyBorder="1" applyAlignment="1">
      <alignment horizontal="left"/>
    </xf>
    <xf numFmtId="3" fontId="4" fillId="3" borderId="17" xfId="0" applyNumberFormat="1" applyFont="1" applyFill="1" applyBorder="1" applyAlignment="1">
      <alignment horizontal="right"/>
    </xf>
    <xf numFmtId="3" fontId="4" fillId="3" borderId="17" xfId="1" applyNumberFormat="1" applyFont="1" applyFill="1" applyBorder="1" applyAlignment="1">
      <alignment horizontal="right"/>
    </xf>
    <xf numFmtId="3" fontId="4" fillId="3" borderId="17" xfId="0" applyNumberFormat="1" applyFont="1" applyFill="1" applyBorder="1"/>
    <xf numFmtId="3" fontId="4" fillId="3" borderId="18" xfId="0" applyNumberFormat="1" applyFont="1" applyFill="1" applyBorder="1"/>
    <xf numFmtId="0" fontId="4" fillId="3" borderId="19" xfId="0" applyFont="1" applyFill="1" applyBorder="1" applyAlignment="1">
      <alignment horizontal="left"/>
    </xf>
    <xf numFmtId="0" fontId="4" fillId="3" borderId="20" xfId="0" applyFont="1" applyFill="1" applyBorder="1" applyAlignment="1">
      <alignment horizontal="left"/>
    </xf>
    <xf numFmtId="3" fontId="4" fillId="3" borderId="20" xfId="0" applyNumberFormat="1" applyFont="1" applyFill="1" applyBorder="1" applyAlignment="1">
      <alignment horizontal="right"/>
    </xf>
    <xf numFmtId="3" fontId="4" fillId="3" borderId="20" xfId="1" applyNumberFormat="1" applyFont="1" applyFill="1" applyBorder="1" applyAlignment="1">
      <alignment horizontal="right"/>
    </xf>
    <xf numFmtId="3" fontId="4" fillId="3" borderId="20" xfId="0" applyNumberFormat="1" applyFont="1" applyFill="1" applyBorder="1"/>
    <xf numFmtId="3" fontId="4" fillId="3" borderId="21" xfId="0" applyNumberFormat="1" applyFont="1" applyFill="1" applyBorder="1"/>
    <xf numFmtId="0" fontId="3" fillId="2" borderId="11" xfId="0" applyFont="1" applyFill="1" applyBorder="1"/>
    <xf numFmtId="0" fontId="3" fillId="2" borderId="2" xfId="0" applyFont="1" applyFill="1" applyBorder="1"/>
    <xf numFmtId="164" fontId="3" fillId="2" borderId="2" xfId="1" applyNumberFormat="1" applyFont="1" applyFill="1" applyBorder="1"/>
    <xf numFmtId="164" fontId="3" fillId="2" borderId="12" xfId="1" applyNumberFormat="1" applyFont="1" applyFill="1" applyBorder="1"/>
    <xf numFmtId="0" fontId="4" fillId="3" borderId="19" xfId="0" applyFont="1" applyFill="1" applyBorder="1"/>
    <xf numFmtId="0" fontId="4" fillId="3" borderId="20" xfId="0" applyFont="1" applyFill="1" applyBorder="1"/>
    <xf numFmtId="164" fontId="4" fillId="3" borderId="20" xfId="0" applyNumberFormat="1" applyFont="1" applyFill="1" applyBorder="1"/>
    <xf numFmtId="164" fontId="4" fillId="3" borderId="20" xfId="1" applyNumberFormat="1" applyFont="1" applyFill="1" applyBorder="1"/>
    <xf numFmtId="164" fontId="4" fillId="3" borderId="21" xfId="1" applyNumberFormat="1" applyFont="1" applyFill="1" applyBorder="1"/>
    <xf numFmtId="0" fontId="4" fillId="3" borderId="13" xfId="0" applyFont="1" applyFill="1" applyBorder="1"/>
    <xf numFmtId="164" fontId="7" fillId="0" borderId="0" xfId="1" applyNumberFormat="1" applyFont="1"/>
    <xf numFmtId="164" fontId="7" fillId="0" borderId="1" xfId="1" applyNumberFormat="1" applyFont="1" applyBorder="1"/>
    <xf numFmtId="164" fontId="7" fillId="2" borderId="1" xfId="1" applyNumberFormat="1" applyFont="1" applyFill="1" applyBorder="1"/>
    <xf numFmtId="0" fontId="7" fillId="2" borderId="1" xfId="0" applyFont="1" applyFill="1" applyBorder="1"/>
    <xf numFmtId="3" fontId="7" fillId="2" borderId="1" xfId="0" applyNumberFormat="1" applyFont="1" applyFill="1" applyBorder="1" applyAlignment="1">
      <alignment horizontal="right"/>
    </xf>
    <xf numFmtId="3" fontId="7" fillId="2" borderId="1" xfId="0" applyNumberFormat="1" applyFont="1" applyFill="1" applyBorder="1"/>
    <xf numFmtId="3" fontId="3" fillId="2" borderId="2" xfId="0" applyNumberFormat="1" applyFont="1" applyFill="1" applyBorder="1" applyAlignment="1">
      <alignment horizontal="right" wrapText="1"/>
    </xf>
    <xf numFmtId="3" fontId="4" fillId="3" borderId="20" xfId="0" applyNumberFormat="1" applyFont="1" applyFill="1" applyBorder="1" applyAlignment="1">
      <alignment horizontal="right" wrapText="1"/>
    </xf>
    <xf numFmtId="3" fontId="4" fillId="3" borderId="23" xfId="0" applyNumberFormat="1" applyFont="1" applyFill="1" applyBorder="1"/>
    <xf numFmtId="3" fontId="4" fillId="3" borderId="24" xfId="0" applyNumberFormat="1" applyFont="1" applyFill="1" applyBorder="1"/>
    <xf numFmtId="3" fontId="4" fillId="3" borderId="21" xfId="1" applyNumberFormat="1" applyFont="1" applyFill="1" applyBorder="1" applyAlignment="1">
      <alignment horizontal="right"/>
    </xf>
    <xf numFmtId="3" fontId="4" fillId="3" borderId="22" xfId="0" applyNumberFormat="1" applyFont="1" applyFill="1" applyBorder="1"/>
    <xf numFmtId="3" fontId="3" fillId="2" borderId="7" xfId="1" applyNumberFormat="1" applyFont="1" applyFill="1" applyBorder="1" applyAlignment="1">
      <alignment horizontal="right"/>
    </xf>
    <xf numFmtId="0" fontId="3" fillId="2" borderId="9" xfId="0" applyFont="1" applyFill="1" applyBorder="1" applyAlignment="1">
      <alignment horizontal="right"/>
    </xf>
    <xf numFmtId="3" fontId="3" fillId="2" borderId="10" xfId="1" applyNumberFormat="1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3" fontId="3" fillId="0" borderId="0" xfId="1" applyNumberFormat="1" applyFont="1" applyBorder="1" applyAlignment="1">
      <alignment horizontal="righ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right" wrapText="1"/>
    </xf>
    <xf numFmtId="3" fontId="3" fillId="0" borderId="4" xfId="0" applyNumberFormat="1" applyFont="1" applyBorder="1" applyAlignment="1">
      <alignment horizontal="right" wrapText="1"/>
    </xf>
    <xf numFmtId="3" fontId="3" fillId="0" borderId="4" xfId="1" applyNumberFormat="1" applyFont="1" applyFill="1" applyBorder="1" applyAlignment="1">
      <alignment horizontal="right"/>
    </xf>
    <xf numFmtId="3" fontId="3" fillId="0" borderId="5" xfId="1" applyNumberFormat="1" applyFont="1" applyFill="1" applyBorder="1" applyAlignment="1">
      <alignment horizontal="right"/>
    </xf>
    <xf numFmtId="0" fontId="3" fillId="0" borderId="6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right" wrapText="1"/>
    </xf>
    <xf numFmtId="3" fontId="3" fillId="0" borderId="1" xfId="0" applyNumberFormat="1" applyFont="1" applyBorder="1" applyAlignment="1">
      <alignment horizontal="right" wrapText="1"/>
    </xf>
    <xf numFmtId="3" fontId="3" fillId="0" borderId="1" xfId="1" applyNumberFormat="1" applyFont="1" applyFill="1" applyBorder="1" applyAlignment="1">
      <alignment horizontal="right"/>
    </xf>
    <xf numFmtId="3" fontId="3" fillId="0" borderId="7" xfId="1" applyNumberFormat="1" applyFont="1" applyFill="1" applyBorder="1" applyAlignment="1">
      <alignment horizontal="righ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9" xfId="0" applyFont="1" applyBorder="1" applyAlignment="1">
      <alignment horizontal="right" wrapText="1"/>
    </xf>
    <xf numFmtId="3" fontId="3" fillId="0" borderId="9" xfId="0" applyNumberFormat="1" applyFont="1" applyBorder="1" applyAlignment="1">
      <alignment horizontal="right" wrapText="1"/>
    </xf>
    <xf numFmtId="3" fontId="3" fillId="0" borderId="9" xfId="1" applyNumberFormat="1" applyFont="1" applyFill="1" applyBorder="1" applyAlignment="1">
      <alignment horizontal="right"/>
    </xf>
    <xf numFmtId="3" fontId="3" fillId="0" borderId="10" xfId="1" applyNumberFormat="1" applyFont="1" applyFill="1" applyBorder="1" applyAlignment="1">
      <alignment horizontal="right"/>
    </xf>
    <xf numFmtId="0" fontId="4" fillId="3" borderId="14" xfId="0" applyFont="1" applyFill="1" applyBorder="1" applyAlignment="1">
      <alignment horizontal="right" wrapText="1"/>
    </xf>
    <xf numFmtId="3" fontId="4" fillId="3" borderId="15" xfId="1" applyNumberFormat="1" applyFont="1" applyFill="1" applyBorder="1" applyAlignment="1">
      <alignment horizontal="right"/>
    </xf>
    <xf numFmtId="0" fontId="3" fillId="2" borderId="4" xfId="0" applyFont="1" applyFill="1" applyBorder="1" applyAlignment="1">
      <alignment horizontal="right"/>
    </xf>
    <xf numFmtId="3" fontId="3" fillId="2" borderId="5" xfId="1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right"/>
    </xf>
    <xf numFmtId="0" fontId="3" fillId="2" borderId="2" xfId="0" applyFont="1" applyFill="1" applyBorder="1" applyAlignment="1">
      <alignment horizontal="right"/>
    </xf>
    <xf numFmtId="3" fontId="3" fillId="2" borderId="12" xfId="1" applyNumberFormat="1" applyFont="1" applyFill="1" applyBorder="1" applyAlignment="1">
      <alignment horizontal="right"/>
    </xf>
    <xf numFmtId="0" fontId="4" fillId="3" borderId="20" xfId="0" applyFont="1" applyFill="1" applyBorder="1" applyAlignment="1">
      <alignment horizontal="right"/>
    </xf>
    <xf numFmtId="0" fontId="3" fillId="2" borderId="17" xfId="0" applyFont="1" applyFill="1" applyBorder="1" applyAlignment="1">
      <alignment horizontal="right"/>
    </xf>
    <xf numFmtId="3" fontId="3" fillId="2" borderId="18" xfId="1" applyNumberFormat="1" applyFont="1" applyFill="1" applyBorder="1" applyAlignment="1">
      <alignment horizontal="right"/>
    </xf>
    <xf numFmtId="0" fontId="4" fillId="3" borderId="14" xfId="0" applyFont="1" applyFill="1" applyBorder="1" applyAlignment="1">
      <alignment horizontal="right"/>
    </xf>
    <xf numFmtId="164" fontId="3" fillId="2" borderId="0" xfId="1" applyNumberFormat="1" applyFont="1" applyFill="1"/>
    <xf numFmtId="0" fontId="3" fillId="2" borderId="4" xfId="0" applyFont="1" applyFill="1" applyBorder="1" applyAlignment="1">
      <alignment horizontal="right" wrapText="1"/>
    </xf>
    <xf numFmtId="0" fontId="3" fillId="2" borderId="1" xfId="0" applyFont="1" applyFill="1" applyBorder="1" applyAlignment="1">
      <alignment horizontal="right" wrapText="1"/>
    </xf>
    <xf numFmtId="0" fontId="3" fillId="2" borderId="9" xfId="0" applyFont="1" applyFill="1" applyBorder="1" applyAlignment="1">
      <alignment horizontal="right" wrapText="1"/>
    </xf>
    <xf numFmtId="0" fontId="4" fillId="3" borderId="20" xfId="0" applyFont="1" applyFill="1" applyBorder="1" applyAlignment="1">
      <alignment horizontal="right" wrapText="1"/>
    </xf>
    <xf numFmtId="0" fontId="4" fillId="3" borderId="17" xfId="0" applyFont="1" applyFill="1" applyBorder="1" applyAlignment="1">
      <alignment horizontal="right"/>
    </xf>
    <xf numFmtId="3" fontId="4" fillId="3" borderId="18" xfId="1" applyNumberFormat="1" applyFont="1" applyFill="1" applyBorder="1" applyAlignment="1">
      <alignment horizontal="right"/>
    </xf>
    <xf numFmtId="0" fontId="4" fillId="3" borderId="9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3" fontId="3" fillId="2" borderId="14" xfId="0" applyNumberFormat="1" applyFont="1" applyFill="1" applyBorder="1" applyAlignment="1">
      <alignment horizontal="right"/>
    </xf>
    <xf numFmtId="3" fontId="3" fillId="2" borderId="14" xfId="1" applyNumberFormat="1" applyFont="1" applyFill="1" applyBorder="1" applyAlignment="1">
      <alignment horizontal="right"/>
    </xf>
    <xf numFmtId="3" fontId="3" fillId="2" borderId="15" xfId="1" applyNumberFormat="1" applyFont="1" applyFill="1" applyBorder="1" applyAlignment="1">
      <alignment horizontal="right"/>
    </xf>
    <xf numFmtId="164" fontId="3" fillId="2" borderId="0" xfId="0" applyNumberFormat="1" applyFont="1" applyFill="1"/>
    <xf numFmtId="164" fontId="4" fillId="0" borderId="0" xfId="0" applyNumberFormat="1" applyFont="1"/>
    <xf numFmtId="3" fontId="4" fillId="2" borderId="1" xfId="0" applyNumberFormat="1" applyFont="1" applyFill="1" applyBorder="1"/>
    <xf numFmtId="0" fontId="8" fillId="0" borderId="0" xfId="0" applyFont="1"/>
    <xf numFmtId="0" fontId="7" fillId="0" borderId="1" xfId="0" applyFont="1" applyBorder="1"/>
    <xf numFmtId="3" fontId="7" fillId="0" borderId="1" xfId="0" applyNumberFormat="1" applyFont="1" applyBorder="1" applyAlignment="1">
      <alignment horizontal="right"/>
    </xf>
    <xf numFmtId="3" fontId="7" fillId="0" borderId="1" xfId="0" applyNumberFormat="1" applyFont="1" applyBorder="1"/>
    <xf numFmtId="3" fontId="2" fillId="0" borderId="0" xfId="0" applyNumberFormat="1" applyFont="1"/>
    <xf numFmtId="14" fontId="7" fillId="0" borderId="0" xfId="0" applyNumberFormat="1" applyFont="1"/>
    <xf numFmtId="3" fontId="7" fillId="0" borderId="0" xfId="0" applyNumberFormat="1" applyFont="1"/>
    <xf numFmtId="3" fontId="3" fillId="2" borderId="17" xfId="0" applyNumberFormat="1" applyFont="1" applyFill="1" applyBorder="1" applyAlignment="1">
      <alignment horizontal="right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7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164" fontId="7" fillId="7" borderId="1" xfId="1" applyNumberFormat="1" applyFont="1" applyFill="1" applyBorder="1" applyAlignment="1">
      <alignment horizontal="center" vertical="center" wrapText="1"/>
    </xf>
    <xf numFmtId="0" fontId="2" fillId="7" borderId="1" xfId="0" applyFont="1" applyFill="1" applyBorder="1"/>
    <xf numFmtId="3" fontId="2" fillId="7" borderId="1" xfId="0" applyNumberFormat="1" applyFont="1" applyFill="1" applyBorder="1"/>
    <xf numFmtId="164" fontId="2" fillId="7" borderId="1" xfId="1" applyNumberFormat="1" applyFont="1" applyFill="1" applyBorder="1"/>
    <xf numFmtId="0" fontId="4" fillId="7" borderId="2" xfId="0" applyFont="1" applyFill="1" applyBorder="1" applyAlignment="1">
      <alignment horizontal="center" vertical="center" wrapText="1"/>
    </xf>
    <xf numFmtId="164" fontId="4" fillId="7" borderId="2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/>
    <xf numFmtId="0" fontId="5" fillId="0" borderId="1" xfId="0" applyFont="1" applyBorder="1"/>
    <xf numFmtId="3" fontId="5" fillId="0" borderId="1" xfId="0" applyNumberFormat="1" applyFont="1" applyBorder="1"/>
    <xf numFmtId="3" fontId="6" fillId="4" borderId="1" xfId="0" applyNumberFormat="1" applyFont="1" applyFill="1" applyBorder="1" applyAlignment="1">
      <alignment horizontal="center"/>
    </xf>
    <xf numFmtId="3" fontId="6" fillId="0" borderId="0" xfId="0" applyNumberFormat="1" applyFont="1" applyAlignment="1">
      <alignment horizontal="center" vertical="center"/>
    </xf>
    <xf numFmtId="0" fontId="6" fillId="4" borderId="1" xfId="0" applyFont="1" applyFill="1" applyBorder="1"/>
    <xf numFmtId="0" fontId="5" fillId="0" borderId="0" xfId="0" applyFont="1" applyAlignment="1">
      <alignment horizontal="center" wrapText="1"/>
    </xf>
    <xf numFmtId="4" fontId="6" fillId="0" borderId="0" xfId="0" applyNumberFormat="1" applyFont="1"/>
    <xf numFmtId="0" fontId="5" fillId="4" borderId="1" xfId="0" applyFont="1" applyFill="1" applyBorder="1"/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left" wrapText="1"/>
    </xf>
    <xf numFmtId="4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Border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9" fontId="6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wrapText="1"/>
    </xf>
    <xf numFmtId="3" fontId="6" fillId="0" borderId="1" xfId="0" applyNumberFormat="1" applyFont="1" applyBorder="1" applyAlignment="1">
      <alignment horizontal="center"/>
    </xf>
    <xf numFmtId="3" fontId="5" fillId="2" borderId="1" xfId="0" applyNumberFormat="1" applyFont="1" applyFill="1" applyBorder="1" applyAlignment="1">
      <alignment horizontal="center" wrapText="1"/>
    </xf>
    <xf numFmtId="3" fontId="6" fillId="2" borderId="1" xfId="0" applyNumberFormat="1" applyFont="1" applyFill="1" applyBorder="1" applyAlignment="1">
      <alignment horizontal="right"/>
    </xf>
    <xf numFmtId="3" fontId="5" fillId="6" borderId="1" xfId="0" applyNumberFormat="1" applyFont="1" applyFill="1" applyBorder="1" applyAlignment="1">
      <alignment horizontal="right"/>
    </xf>
    <xf numFmtId="3" fontId="6" fillId="4" borderId="1" xfId="0" applyNumberFormat="1" applyFont="1" applyFill="1" applyBorder="1" applyAlignment="1">
      <alignment horizontal="right"/>
    </xf>
    <xf numFmtId="3" fontId="6" fillId="0" borderId="1" xfId="0" applyNumberFormat="1" applyFont="1" applyBorder="1" applyAlignment="1">
      <alignment horizontal="right"/>
    </xf>
    <xf numFmtId="3" fontId="6" fillId="3" borderId="1" xfId="0" applyNumberFormat="1" applyFont="1" applyFill="1" applyBorder="1" applyAlignment="1">
      <alignment horizontal="right"/>
    </xf>
    <xf numFmtId="1" fontId="6" fillId="0" borderId="1" xfId="0" applyNumberFormat="1" applyFont="1" applyBorder="1" applyAlignment="1">
      <alignment horizontal="right"/>
    </xf>
    <xf numFmtId="4" fontId="6" fillId="0" borderId="1" xfId="0" applyNumberFormat="1" applyFont="1" applyBorder="1" applyAlignment="1">
      <alignment horizontal="right"/>
    </xf>
    <xf numFmtId="4" fontId="6" fillId="3" borderId="1" xfId="0" applyNumberFormat="1" applyFont="1" applyFill="1" applyBorder="1" applyAlignment="1">
      <alignment horizontal="right"/>
    </xf>
    <xf numFmtId="4" fontId="6" fillId="4" borderId="1" xfId="0" applyNumberFormat="1" applyFont="1" applyFill="1" applyBorder="1" applyAlignment="1">
      <alignment horizontal="right"/>
    </xf>
    <xf numFmtId="4" fontId="5" fillId="0" borderId="1" xfId="0" applyNumberFormat="1" applyFont="1" applyBorder="1" applyAlignment="1">
      <alignment horizontal="right"/>
    </xf>
    <xf numFmtId="3" fontId="5" fillId="0" borderId="1" xfId="0" applyNumberFormat="1" applyFont="1" applyBorder="1" applyAlignment="1">
      <alignment horizontal="center" wrapText="1"/>
    </xf>
    <xf numFmtId="0" fontId="6" fillId="5" borderId="0" xfId="0" applyFont="1" applyFill="1"/>
    <xf numFmtId="0" fontId="6" fillId="0" borderId="1" xfId="0" applyFont="1" applyBorder="1" applyAlignment="1">
      <alignment horizontal="left"/>
    </xf>
    <xf numFmtId="0" fontId="6" fillId="2" borderId="0" xfId="0" applyFont="1" applyFill="1"/>
    <xf numFmtId="0" fontId="6" fillId="0" borderId="0" xfId="0" applyFont="1" applyAlignment="1">
      <alignment horizontal="left" vertical="top"/>
    </xf>
    <xf numFmtId="0" fontId="9" fillId="0" borderId="0" xfId="0" applyFont="1" applyAlignment="1">
      <alignment vertical="top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3" fontId="5" fillId="0" borderId="1" xfId="0" applyNumberFormat="1" applyFont="1" applyBorder="1" applyAlignment="1">
      <alignment horizontal="right" wrapText="1"/>
    </xf>
  </cellXfs>
  <cellStyles count="3">
    <cellStyle name="Comma 2" xfId="2" xr:uid="{D09603D8-60AC-42F9-85E9-BD8276B8D581}"/>
    <cellStyle name="Komats" xfId="1" builtinId="3"/>
    <cellStyle name="Parasts" xfId="0" builtinId="0"/>
  </cellStyles>
  <dxfs count="2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FFCC"/>
      <color rgb="FF99FFCC"/>
      <color rgb="FFCCECFF"/>
      <color rgb="FFCCFFCC"/>
      <color rgb="FF7821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2023%20Slimn&#299;cu%20l&#299;me&#326;o&#353;anas%20zi&#326;ojums/2026/Apr&#275;&#311;iniem/New%20folder/MK%20noteikumiem/2028/2028_uz&#326;em&#353;ana%20p&#257;r&#275;jie%20un%20de&#382;&#363;r&#257;rsti%20-30.04.2026..xlsx" TargetMode="External"/><Relationship Id="rId2" Type="http://schemas.openxmlformats.org/officeDocument/2006/relationships/externalLinkPath" Target="file:///N:\2023%20Slimn&#299;cu%20l&#299;me&#326;o&#353;anas%20zi&#326;ojums\2026\Apr&#275;&#311;iniem\New%20folder\MK%20noteikumiem\2028\2028_uz&#326;em&#353;ana%20p&#257;r&#275;jie%20un%20de&#382;&#363;r&#257;rsti%20-30.04.2026..xlsx" TargetMode="External"/><Relationship Id="rId1" Type="http://schemas.openxmlformats.org/officeDocument/2006/relationships/externalLinkPath" Target="/2023%20Slimn&#299;cu%20l&#299;me&#326;o&#353;anas%20zi&#326;ojums/2026/Apr&#275;&#311;iniem/New%20folder/MK%20noteikumiem/2028/2028_uz&#326;em&#353;ana%20p&#257;r&#275;jie%20un%20de&#382;&#363;r&#257;rsti%20-30.04.2026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Apkopojums"/>
      <sheetName val="Uznemsana"/>
      <sheetName val="Dezurarsti"/>
      <sheetName val="Aprekins Uzn"/>
      <sheetName val="Aprekins Dez"/>
    </sheetNames>
    <sheetDataSet>
      <sheetData sheetId="0"/>
      <sheetData sheetId="1"/>
      <sheetData sheetId="2"/>
      <sheetData sheetId="3">
        <row r="26">
          <cell r="AX26">
            <v>98170.8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553F9-C5D3-4563-8258-F6106FF5077E}">
  <dimension ref="A1:I48"/>
  <sheetViews>
    <sheetView tabSelected="1" zoomScale="66" zoomScaleNormal="66" workbookViewId="0">
      <selection activeCell="A2" sqref="A2:XFD3"/>
    </sheetView>
  </sheetViews>
  <sheetFormatPr defaultColWidth="9.140625" defaultRowHeight="15.75" x14ac:dyDescent="0.25"/>
  <cols>
    <col min="1" max="1" width="49.85546875" style="4" customWidth="1"/>
    <col min="2" max="2" width="19.42578125" style="4" customWidth="1"/>
    <col min="3" max="4" width="22" style="4" customWidth="1"/>
    <col min="5" max="5" width="16" style="97" customWidth="1"/>
    <col min="6" max="16384" width="9.140625" style="4"/>
  </cols>
  <sheetData>
    <row r="1" spans="1:9" ht="39.6" customHeight="1" x14ac:dyDescent="0.25">
      <c r="C1" s="184" t="s">
        <v>204</v>
      </c>
      <c r="D1" s="184"/>
      <c r="E1" s="184"/>
    </row>
    <row r="2" spans="1:9" ht="18.75" x14ac:dyDescent="0.3">
      <c r="A2" s="159" t="s">
        <v>201</v>
      </c>
    </row>
    <row r="3" spans="1:9" ht="82.5" customHeight="1" x14ac:dyDescent="0.25">
      <c r="A3" s="169" t="s">
        <v>1</v>
      </c>
      <c r="B3" s="170" t="s">
        <v>211</v>
      </c>
      <c r="C3" s="171" t="s">
        <v>212</v>
      </c>
      <c r="D3" s="171" t="s">
        <v>213</v>
      </c>
      <c r="E3" s="172" t="s">
        <v>214</v>
      </c>
    </row>
    <row r="4" spans="1:9" x14ac:dyDescent="0.25">
      <c r="A4" s="160" t="s">
        <v>60</v>
      </c>
      <c r="B4" s="161">
        <v>905264</v>
      </c>
      <c r="C4" s="162">
        <v>477141</v>
      </c>
      <c r="D4" s="162">
        <v>316525</v>
      </c>
      <c r="E4" s="98">
        <f t="shared" ref="E4:E40" si="0">ROUND((D4+C4)-B4,0)</f>
        <v>-111598</v>
      </c>
    </row>
    <row r="5" spans="1:9" x14ac:dyDescent="0.25">
      <c r="A5" s="160" t="s">
        <v>51</v>
      </c>
      <c r="B5" s="161">
        <v>2029091</v>
      </c>
      <c r="C5" s="162">
        <v>1336189</v>
      </c>
      <c r="D5" s="162">
        <v>316525</v>
      </c>
      <c r="E5" s="98">
        <f t="shared" si="0"/>
        <v>-376377</v>
      </c>
    </row>
    <row r="6" spans="1:9" s="5" customFormat="1" x14ac:dyDescent="0.25">
      <c r="A6" s="100" t="s">
        <v>50</v>
      </c>
      <c r="B6" s="101">
        <v>2471616</v>
      </c>
      <c r="C6" s="102">
        <v>1220505</v>
      </c>
      <c r="D6" s="102">
        <v>527542</v>
      </c>
      <c r="E6" s="99">
        <f t="shared" si="0"/>
        <v>-723569</v>
      </c>
    </row>
    <row r="7" spans="1:9" s="5" customFormat="1" x14ac:dyDescent="0.25">
      <c r="A7" s="100" t="s">
        <v>54</v>
      </c>
      <c r="B7" s="101">
        <v>937845</v>
      </c>
      <c r="C7" s="102">
        <v>391448</v>
      </c>
      <c r="D7" s="102">
        <v>316525</v>
      </c>
      <c r="E7" s="99">
        <f t="shared" si="0"/>
        <v>-229872</v>
      </c>
    </row>
    <row r="8" spans="1:9" s="5" customFormat="1" x14ac:dyDescent="0.25">
      <c r="A8" s="100" t="s">
        <v>170</v>
      </c>
      <c r="B8" s="101">
        <v>6486814</v>
      </c>
      <c r="C8" s="102">
        <v>5696032</v>
      </c>
      <c r="D8" s="102">
        <v>1477117</v>
      </c>
      <c r="E8" s="99">
        <f t="shared" si="0"/>
        <v>686335</v>
      </c>
    </row>
    <row r="9" spans="1:9" s="5" customFormat="1" x14ac:dyDescent="0.25">
      <c r="A9" s="100" t="s">
        <v>47</v>
      </c>
      <c r="B9" s="101">
        <v>2029091</v>
      </c>
      <c r="C9" s="102">
        <v>1065984</v>
      </c>
      <c r="D9" s="102">
        <v>527542</v>
      </c>
      <c r="E9" s="99">
        <f t="shared" si="0"/>
        <v>-435565</v>
      </c>
    </row>
    <row r="10" spans="1:9" s="5" customFormat="1" x14ac:dyDescent="0.25">
      <c r="A10" s="100" t="s">
        <v>19</v>
      </c>
      <c r="B10" s="101">
        <v>442524</v>
      </c>
      <c r="C10" s="102">
        <v>252073</v>
      </c>
      <c r="D10" s="102">
        <v>211017</v>
      </c>
      <c r="E10" s="99">
        <f t="shared" si="0"/>
        <v>20566</v>
      </c>
    </row>
    <row r="11" spans="1:9" s="5" customFormat="1" x14ac:dyDescent="0.25">
      <c r="A11" s="100" t="s">
        <v>42</v>
      </c>
      <c r="B11" s="101">
        <v>4502111</v>
      </c>
      <c r="C11" s="102">
        <v>1894208</v>
      </c>
      <c r="D11" s="102">
        <v>1709823</v>
      </c>
      <c r="E11" s="99">
        <f t="shared" si="0"/>
        <v>-898080</v>
      </c>
    </row>
    <row r="12" spans="1:9" s="5" customFormat="1" x14ac:dyDescent="0.25">
      <c r="A12" s="100" t="s">
        <v>57</v>
      </c>
      <c r="B12" s="101">
        <v>2471616</v>
      </c>
      <c r="C12" s="102">
        <v>1065984</v>
      </c>
      <c r="D12" s="102">
        <v>865755</v>
      </c>
      <c r="E12" s="99">
        <f t="shared" si="0"/>
        <v>-539877</v>
      </c>
      <c r="I12" s="228"/>
    </row>
    <row r="13" spans="1:9" s="5" customFormat="1" x14ac:dyDescent="0.25">
      <c r="A13" s="100" t="s">
        <v>43</v>
      </c>
      <c r="B13" s="101">
        <v>3843760</v>
      </c>
      <c r="C13" s="102">
        <v>1421881</v>
      </c>
      <c r="D13" s="102">
        <v>1287789</v>
      </c>
      <c r="E13" s="99">
        <f t="shared" si="0"/>
        <v>-1134090</v>
      </c>
    </row>
    <row r="14" spans="1:9" s="5" customFormat="1" x14ac:dyDescent="0.25">
      <c r="A14" s="100" t="s">
        <v>44</v>
      </c>
      <c r="B14" s="101">
        <v>3843760</v>
      </c>
      <c r="C14" s="102">
        <v>1065984</v>
      </c>
      <c r="D14" s="102">
        <v>1287789</v>
      </c>
      <c r="E14" s="99">
        <f t="shared" si="0"/>
        <v>-1489987</v>
      </c>
    </row>
    <row r="15" spans="1:9" s="5" customFormat="1" x14ac:dyDescent="0.25">
      <c r="A15" s="100" t="s">
        <v>49</v>
      </c>
      <c r="B15" s="101">
        <v>2142481</v>
      </c>
      <c r="C15" s="102">
        <v>1065984</v>
      </c>
      <c r="D15" s="102">
        <v>865755</v>
      </c>
      <c r="E15" s="99">
        <f t="shared" si="0"/>
        <v>-210742</v>
      </c>
    </row>
    <row r="16" spans="1:9" s="5" customFormat="1" x14ac:dyDescent="0.25">
      <c r="A16" s="100" t="s">
        <v>58</v>
      </c>
      <c r="B16" s="101">
        <v>1586567</v>
      </c>
      <c r="C16" s="102">
        <v>1065984</v>
      </c>
      <c r="D16" s="102">
        <v>316525</v>
      </c>
      <c r="E16" s="99">
        <f t="shared" si="0"/>
        <v>-204058</v>
      </c>
    </row>
    <row r="17" spans="1:5" s="5" customFormat="1" x14ac:dyDescent="0.25">
      <c r="A17" s="100" t="s">
        <v>48</v>
      </c>
      <c r="B17" s="101">
        <v>2471616</v>
      </c>
      <c r="C17" s="102">
        <v>1065984</v>
      </c>
      <c r="D17" s="102">
        <v>865755</v>
      </c>
      <c r="E17" s="99">
        <f t="shared" si="0"/>
        <v>-539877</v>
      </c>
    </row>
    <row r="18" spans="1:5" s="5" customFormat="1" x14ac:dyDescent="0.25">
      <c r="A18" s="100" t="s">
        <v>38</v>
      </c>
      <c r="B18" s="101">
        <v>4222821</v>
      </c>
      <c r="C18" s="102">
        <v>1979901</v>
      </c>
      <c r="D18" s="102">
        <v>1498806</v>
      </c>
      <c r="E18" s="99">
        <f t="shared" si="0"/>
        <v>-744114</v>
      </c>
    </row>
    <row r="19" spans="1:5" s="5" customFormat="1" x14ac:dyDescent="0.25">
      <c r="A19" s="100" t="s">
        <v>64</v>
      </c>
      <c r="B19" s="101">
        <v>937845</v>
      </c>
      <c r="C19" s="102">
        <v>420751</v>
      </c>
      <c r="D19" s="102">
        <v>316525</v>
      </c>
      <c r="E19" s="99">
        <f t="shared" si="0"/>
        <v>-200569</v>
      </c>
    </row>
    <row r="20" spans="1:5" s="5" customFormat="1" x14ac:dyDescent="0.25">
      <c r="A20" s="100" t="s">
        <v>62</v>
      </c>
      <c r="B20" s="101">
        <v>937845</v>
      </c>
      <c r="C20" s="102">
        <v>0</v>
      </c>
      <c r="D20" s="102">
        <v>0</v>
      </c>
      <c r="E20" s="99">
        <f t="shared" si="0"/>
        <v>-937845</v>
      </c>
    </row>
    <row r="21" spans="1:5" s="5" customFormat="1" x14ac:dyDescent="0.25">
      <c r="A21" s="100" t="s">
        <v>61</v>
      </c>
      <c r="B21" s="101">
        <v>905264</v>
      </c>
      <c r="C21" s="102">
        <v>540937</v>
      </c>
      <c r="D21" s="102">
        <v>316525</v>
      </c>
      <c r="E21" s="99">
        <f t="shared" si="0"/>
        <v>-47802</v>
      </c>
    </row>
    <row r="22" spans="1:5" s="5" customFormat="1" x14ac:dyDescent="0.25">
      <c r="A22" s="100" t="s">
        <v>46</v>
      </c>
      <c r="B22" s="101">
        <v>2914140</v>
      </c>
      <c r="C22" s="102">
        <v>1151676</v>
      </c>
      <c r="D22" s="102">
        <v>1076772</v>
      </c>
      <c r="E22" s="99">
        <f t="shared" si="0"/>
        <v>-685692</v>
      </c>
    </row>
    <row r="23" spans="1:5" s="5" customFormat="1" x14ac:dyDescent="0.25">
      <c r="A23" s="100" t="s">
        <v>22</v>
      </c>
      <c r="B23" s="101">
        <v>1372723</v>
      </c>
      <c r="C23" s="102">
        <v>1889309</v>
      </c>
      <c r="D23" s="102">
        <v>0</v>
      </c>
      <c r="E23" s="99">
        <f t="shared" si="0"/>
        <v>516586</v>
      </c>
    </row>
    <row r="24" spans="1:5" s="5" customFormat="1" x14ac:dyDescent="0.25">
      <c r="A24" s="100" t="s">
        <v>45</v>
      </c>
      <c r="B24" s="101">
        <v>2471616</v>
      </c>
      <c r="C24" s="102">
        <v>1538311</v>
      </c>
      <c r="D24" s="102">
        <v>654738</v>
      </c>
      <c r="E24" s="99">
        <f t="shared" si="0"/>
        <v>-278567</v>
      </c>
    </row>
    <row r="25" spans="1:5" s="5" customFormat="1" x14ac:dyDescent="0.25">
      <c r="A25" s="100" t="s">
        <v>171</v>
      </c>
      <c r="B25" s="101">
        <v>11447172</v>
      </c>
      <c r="C25" s="102">
        <v>9429863</v>
      </c>
      <c r="D25" s="102">
        <v>2532201</v>
      </c>
      <c r="E25" s="99">
        <f t="shared" si="0"/>
        <v>514892</v>
      </c>
    </row>
    <row r="26" spans="1:5" s="5" customFormat="1" x14ac:dyDescent="0.25">
      <c r="A26" s="100" t="s">
        <v>21</v>
      </c>
      <c r="B26" s="101">
        <v>442524</v>
      </c>
      <c r="C26" s="102">
        <v>252073</v>
      </c>
      <c r="D26" s="102">
        <v>211017</v>
      </c>
      <c r="E26" s="99">
        <f t="shared" si="0"/>
        <v>20566</v>
      </c>
    </row>
    <row r="27" spans="1:5" s="5" customFormat="1" x14ac:dyDescent="0.25">
      <c r="A27" s="100" t="s">
        <v>59</v>
      </c>
      <c r="B27" s="101">
        <v>2029091</v>
      </c>
      <c r="C27" s="102">
        <v>540937</v>
      </c>
      <c r="D27" s="102">
        <v>316525</v>
      </c>
      <c r="E27" s="99">
        <f t="shared" si="0"/>
        <v>-1171629</v>
      </c>
    </row>
    <row r="28" spans="1:5" s="5" customFormat="1" x14ac:dyDescent="0.25">
      <c r="A28" s="100" t="s">
        <v>36</v>
      </c>
      <c r="B28" s="101">
        <v>3574912</v>
      </c>
      <c r="C28" s="102">
        <v>1421881</v>
      </c>
      <c r="D28" s="102">
        <v>1287789</v>
      </c>
      <c r="E28" s="99">
        <f t="shared" si="0"/>
        <v>-865242</v>
      </c>
    </row>
    <row r="29" spans="1:5" s="5" customFormat="1" x14ac:dyDescent="0.25">
      <c r="A29" s="100" t="s">
        <v>187</v>
      </c>
      <c r="B29" s="101">
        <v>14884930</v>
      </c>
      <c r="C29" s="102">
        <v>12072568</v>
      </c>
      <c r="D29" s="102">
        <v>3165251</v>
      </c>
      <c r="E29" s="99">
        <f t="shared" si="0"/>
        <v>352889</v>
      </c>
    </row>
    <row r="30" spans="1:5" s="5" customFormat="1" x14ac:dyDescent="0.25">
      <c r="A30" s="100" t="s">
        <v>17</v>
      </c>
      <c r="B30" s="101">
        <v>1649959</v>
      </c>
      <c r="C30" s="102">
        <v>1065984</v>
      </c>
      <c r="D30" s="102">
        <v>316525</v>
      </c>
      <c r="E30" s="99">
        <f t="shared" si="0"/>
        <v>-267450</v>
      </c>
    </row>
    <row r="31" spans="1:5" s="5" customFormat="1" x14ac:dyDescent="0.25">
      <c r="A31" s="100" t="s">
        <v>7</v>
      </c>
      <c r="B31" s="101">
        <v>3742708</v>
      </c>
      <c r="C31" s="102">
        <v>389835</v>
      </c>
      <c r="D31" s="102">
        <v>2620416</v>
      </c>
      <c r="E31" s="99">
        <f t="shared" si="0"/>
        <v>-732457</v>
      </c>
    </row>
    <row r="32" spans="1:5" s="5" customFormat="1" x14ac:dyDescent="0.25">
      <c r="A32" s="100" t="s">
        <v>26</v>
      </c>
      <c r="B32" s="101">
        <v>1586567</v>
      </c>
      <c r="C32" s="102">
        <v>593657</v>
      </c>
      <c r="D32" s="102">
        <v>654738</v>
      </c>
      <c r="E32" s="99">
        <f t="shared" si="0"/>
        <v>-338172</v>
      </c>
    </row>
    <row r="33" spans="1:5" s="5" customFormat="1" x14ac:dyDescent="0.25">
      <c r="A33" s="100" t="s">
        <v>24</v>
      </c>
      <c r="B33" s="101">
        <v>442524</v>
      </c>
      <c r="C33" s="102">
        <v>252073</v>
      </c>
      <c r="D33" s="102">
        <v>211017</v>
      </c>
      <c r="E33" s="99">
        <f t="shared" si="0"/>
        <v>20566</v>
      </c>
    </row>
    <row r="34" spans="1:5" s="5" customFormat="1" x14ac:dyDescent="0.25">
      <c r="A34" s="100" t="s">
        <v>25</v>
      </c>
      <c r="B34" s="101">
        <v>442524</v>
      </c>
      <c r="C34" s="102">
        <v>252073</v>
      </c>
      <c r="D34" s="102">
        <v>211017</v>
      </c>
      <c r="E34" s="99">
        <f t="shared" si="0"/>
        <v>20566</v>
      </c>
    </row>
    <row r="35" spans="1:5" s="5" customFormat="1" x14ac:dyDescent="0.25">
      <c r="A35" s="100" t="s">
        <v>13</v>
      </c>
      <c r="B35" s="101">
        <v>2984362</v>
      </c>
      <c r="C35" s="102">
        <v>2374626</v>
      </c>
      <c r="D35" s="102">
        <v>211017</v>
      </c>
      <c r="E35" s="99">
        <f t="shared" si="0"/>
        <v>-398719</v>
      </c>
    </row>
    <row r="36" spans="1:5" s="5" customFormat="1" x14ac:dyDescent="0.25">
      <c r="A36" s="100" t="s">
        <v>53</v>
      </c>
      <c r="B36" s="101">
        <v>1840135</v>
      </c>
      <c r="C36" s="102">
        <v>1065984</v>
      </c>
      <c r="D36" s="102">
        <v>527542</v>
      </c>
      <c r="E36" s="99">
        <f t="shared" si="0"/>
        <v>-246609</v>
      </c>
    </row>
    <row r="37" spans="1:5" s="5" customFormat="1" x14ac:dyDescent="0.25">
      <c r="A37" s="100" t="s">
        <v>3</v>
      </c>
      <c r="B37" s="101">
        <v>442524</v>
      </c>
      <c r="C37" s="102">
        <v>0</v>
      </c>
      <c r="D37" s="102">
        <v>211017</v>
      </c>
      <c r="E37" s="99">
        <f t="shared" si="0"/>
        <v>-231507</v>
      </c>
    </row>
    <row r="38" spans="1:5" s="5" customFormat="1" x14ac:dyDescent="0.25">
      <c r="A38" s="100" t="s">
        <v>35</v>
      </c>
      <c r="B38" s="101">
        <v>3843760</v>
      </c>
      <c r="C38" s="102">
        <v>1421881</v>
      </c>
      <c r="D38" s="102">
        <v>1498806</v>
      </c>
      <c r="E38" s="99">
        <f t="shared" si="0"/>
        <v>-923073</v>
      </c>
    </row>
    <row r="39" spans="1:5" s="5" customFormat="1" x14ac:dyDescent="0.25">
      <c r="A39" s="100" t="s">
        <v>33</v>
      </c>
      <c r="B39" s="101">
        <v>4635541</v>
      </c>
      <c r="C39" s="102">
        <v>2285743</v>
      </c>
      <c r="D39" s="102">
        <v>1498806</v>
      </c>
      <c r="E39" s="99">
        <f t="shared" si="0"/>
        <v>-850992</v>
      </c>
    </row>
    <row r="40" spans="1:5" x14ac:dyDescent="0.25">
      <c r="A40" s="173" t="s">
        <v>188</v>
      </c>
      <c r="B40" s="174">
        <f>SUM(B4:B39)</f>
        <v>103915643</v>
      </c>
      <c r="C40" s="174">
        <f>SUM(C4:C39)</f>
        <v>60025444</v>
      </c>
      <c r="D40" s="174">
        <f>SUM(D4:D39)</f>
        <v>30229034</v>
      </c>
      <c r="E40" s="175">
        <f t="shared" si="0"/>
        <v>-13661165</v>
      </c>
    </row>
    <row r="41" spans="1:5" x14ac:dyDescent="0.25">
      <c r="A41" s="1"/>
      <c r="B41" s="163"/>
      <c r="C41" s="163"/>
      <c r="D41" s="163"/>
    </row>
    <row r="42" spans="1:5" x14ac:dyDescent="0.25">
      <c r="A42" s="164"/>
      <c r="B42" s="163"/>
      <c r="C42" s="163"/>
      <c r="D42" s="163"/>
    </row>
    <row r="43" spans="1:5" x14ac:dyDescent="0.25">
      <c r="A43" s="1"/>
      <c r="B43" s="163"/>
      <c r="C43" s="163"/>
      <c r="D43" s="163"/>
    </row>
    <row r="44" spans="1:5" x14ac:dyDescent="0.25">
      <c r="A44" s="164"/>
      <c r="B44" s="163"/>
      <c r="C44" s="163"/>
      <c r="D44" s="163"/>
    </row>
    <row r="45" spans="1:5" x14ac:dyDescent="0.25">
      <c r="A45" s="164"/>
      <c r="B45" s="165"/>
    </row>
    <row r="46" spans="1:5" x14ac:dyDescent="0.25">
      <c r="B46" s="165"/>
    </row>
    <row r="47" spans="1:5" x14ac:dyDescent="0.25">
      <c r="B47" s="164"/>
    </row>
    <row r="48" spans="1:5" x14ac:dyDescent="0.25">
      <c r="B48" s="164"/>
    </row>
  </sheetData>
  <mergeCells count="1">
    <mergeCell ref="C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09715-6229-42FF-8412-7D55CE339277}">
  <dimension ref="A1:O396"/>
  <sheetViews>
    <sheetView zoomScale="84" zoomScaleNormal="84" workbookViewId="0">
      <pane ySplit="6" topLeftCell="A43" activePane="bottomLeft" state="frozen"/>
      <selection pane="bottomLeft" sqref="A1:XFD1048576"/>
    </sheetView>
  </sheetViews>
  <sheetFormatPr defaultColWidth="8.85546875" defaultRowHeight="11.25" x14ac:dyDescent="0.2"/>
  <cols>
    <col min="1" max="1" width="25.28515625" style="2" customWidth="1"/>
    <col min="2" max="2" width="27.28515625" style="2" customWidth="1"/>
    <col min="3" max="3" width="32.5703125" style="2" customWidth="1"/>
    <col min="4" max="8" width="9.28515625" style="2" customWidth="1"/>
    <col min="9" max="9" width="10.85546875" style="2" customWidth="1"/>
    <col min="10" max="12" width="9.28515625" style="2" customWidth="1"/>
    <col min="13" max="13" width="11.42578125" style="2" customWidth="1"/>
    <col min="14" max="16384" width="8.85546875" style="2"/>
  </cols>
  <sheetData>
    <row r="1" spans="1:14" ht="45" customHeight="1" x14ac:dyDescent="0.2">
      <c r="K1" s="168" t="s">
        <v>205</v>
      </c>
      <c r="L1" s="168"/>
      <c r="M1" s="168"/>
      <c r="N1" s="168"/>
    </row>
    <row r="3" spans="1:14" x14ac:dyDescent="0.2">
      <c r="A3" s="3" t="s">
        <v>202</v>
      </c>
      <c r="G3" s="11"/>
      <c r="H3" s="11"/>
      <c r="I3" s="11"/>
      <c r="J3" s="11"/>
      <c r="K3" s="11"/>
      <c r="L3" s="11"/>
      <c r="M3" s="11"/>
    </row>
    <row r="4" spans="1:14" x14ac:dyDescent="0.2">
      <c r="G4" s="6"/>
      <c r="H4" s="6" t="s">
        <v>158</v>
      </c>
      <c r="I4" s="6" t="s">
        <v>161</v>
      </c>
      <c r="J4" s="167" t="s">
        <v>159</v>
      </c>
      <c r="K4" s="167"/>
      <c r="L4" s="167"/>
      <c r="M4" s="112"/>
    </row>
    <row r="5" spans="1:14" x14ac:dyDescent="0.2">
      <c r="C5" s="3"/>
      <c r="D5" s="167"/>
      <c r="E5" s="167"/>
      <c r="F5" s="167"/>
      <c r="G5" s="112"/>
      <c r="H5" s="6">
        <v>0.2359</v>
      </c>
      <c r="I5" s="113">
        <f>ROUND(13856.88,0)</f>
        <v>13857</v>
      </c>
      <c r="J5" s="6">
        <v>0.28570000000000001</v>
      </c>
      <c r="K5" s="6">
        <v>2.0199999999999999E-2</v>
      </c>
      <c r="L5" s="6">
        <v>3.2199999999999999E-2</v>
      </c>
      <c r="M5" s="112"/>
    </row>
    <row r="6" spans="1:14" ht="67.5" customHeight="1" thickBot="1" x14ac:dyDescent="0.25">
      <c r="A6" s="176" t="s">
        <v>0</v>
      </c>
      <c r="B6" s="176" t="s">
        <v>1</v>
      </c>
      <c r="C6" s="176" t="s">
        <v>189</v>
      </c>
      <c r="D6" s="176" t="s">
        <v>2</v>
      </c>
      <c r="E6" s="176" t="s">
        <v>168</v>
      </c>
      <c r="F6" s="176" t="s">
        <v>169</v>
      </c>
      <c r="G6" s="177" t="s">
        <v>132</v>
      </c>
      <c r="H6" s="177" t="s">
        <v>133</v>
      </c>
      <c r="I6" s="177" t="s">
        <v>134</v>
      </c>
      <c r="J6" s="177" t="s">
        <v>135</v>
      </c>
      <c r="K6" s="177" t="s">
        <v>136</v>
      </c>
      <c r="L6" s="177" t="s">
        <v>137</v>
      </c>
      <c r="M6" s="177" t="s">
        <v>138</v>
      </c>
    </row>
    <row r="7" spans="1:14" x14ac:dyDescent="0.2">
      <c r="A7" s="114" t="s">
        <v>191</v>
      </c>
      <c r="B7" s="115" t="s">
        <v>3</v>
      </c>
      <c r="C7" s="115" t="s">
        <v>4</v>
      </c>
      <c r="D7" s="116">
        <v>0</v>
      </c>
      <c r="E7" s="117">
        <v>0</v>
      </c>
      <c r="F7" s="117">
        <v>0</v>
      </c>
      <c r="G7" s="118">
        <v>0</v>
      </c>
      <c r="H7" s="118">
        <v>0</v>
      </c>
      <c r="I7" s="118">
        <v>0</v>
      </c>
      <c r="J7" s="118">
        <v>0</v>
      </c>
      <c r="K7" s="118">
        <v>0</v>
      </c>
      <c r="L7" s="118">
        <v>0</v>
      </c>
      <c r="M7" s="119">
        <f>SUM(G7:L7)</f>
        <v>0</v>
      </c>
    </row>
    <row r="8" spans="1:14" x14ac:dyDescent="0.2">
      <c r="A8" s="120" t="s">
        <v>191</v>
      </c>
      <c r="B8" s="121" t="s">
        <v>3</v>
      </c>
      <c r="C8" s="121" t="s">
        <v>5</v>
      </c>
      <c r="D8" s="122">
        <v>0</v>
      </c>
      <c r="E8" s="123">
        <v>0</v>
      </c>
      <c r="F8" s="123">
        <v>0</v>
      </c>
      <c r="G8" s="124">
        <v>0</v>
      </c>
      <c r="H8" s="124">
        <v>0</v>
      </c>
      <c r="I8" s="124">
        <v>0</v>
      </c>
      <c r="J8" s="124">
        <v>0</v>
      </c>
      <c r="K8" s="124">
        <v>0</v>
      </c>
      <c r="L8" s="124">
        <v>0</v>
      </c>
      <c r="M8" s="125">
        <f t="shared" ref="M8:M81" si="0">SUM(G8:L8)</f>
        <v>0</v>
      </c>
    </row>
    <row r="9" spans="1:14" ht="12" thickBot="1" x14ac:dyDescent="0.25">
      <c r="A9" s="126" t="s">
        <v>191</v>
      </c>
      <c r="B9" s="127" t="s">
        <v>3</v>
      </c>
      <c r="C9" s="127" t="s">
        <v>6</v>
      </c>
      <c r="D9" s="128">
        <v>0</v>
      </c>
      <c r="E9" s="129">
        <v>0</v>
      </c>
      <c r="F9" s="129">
        <v>0</v>
      </c>
      <c r="G9" s="130">
        <v>0</v>
      </c>
      <c r="H9" s="130">
        <v>0</v>
      </c>
      <c r="I9" s="130">
        <v>0</v>
      </c>
      <c r="J9" s="130">
        <v>0</v>
      </c>
      <c r="K9" s="130">
        <v>0</v>
      </c>
      <c r="L9" s="130">
        <v>0</v>
      </c>
      <c r="M9" s="131">
        <f t="shared" si="0"/>
        <v>0</v>
      </c>
    </row>
    <row r="10" spans="1:14" s="61" customFormat="1" thickBot="1" x14ac:dyDescent="0.2">
      <c r="A10" s="55" t="s">
        <v>191</v>
      </c>
      <c r="B10" s="56" t="s">
        <v>188</v>
      </c>
      <c r="C10" s="56"/>
      <c r="D10" s="132">
        <f>D7+D8+D9</f>
        <v>0</v>
      </c>
      <c r="E10" s="57">
        <f t="shared" ref="E10:M10" si="1">E7+E8+E9</f>
        <v>0</v>
      </c>
      <c r="F10" s="57">
        <f t="shared" si="1"/>
        <v>0</v>
      </c>
      <c r="G10" s="58">
        <f t="shared" si="1"/>
        <v>0</v>
      </c>
      <c r="H10" s="58">
        <f t="shared" si="1"/>
        <v>0</v>
      </c>
      <c r="I10" s="58">
        <f t="shared" si="1"/>
        <v>0</v>
      </c>
      <c r="J10" s="58">
        <f t="shared" si="1"/>
        <v>0</v>
      </c>
      <c r="K10" s="58">
        <f t="shared" si="1"/>
        <v>0</v>
      </c>
      <c r="L10" s="58">
        <f t="shared" si="1"/>
        <v>0</v>
      </c>
      <c r="M10" s="133">
        <f t="shared" si="1"/>
        <v>0</v>
      </c>
    </row>
    <row r="11" spans="1:14" s="17" customFormat="1" x14ac:dyDescent="0.2">
      <c r="A11" s="18" t="s">
        <v>191</v>
      </c>
      <c r="B11" s="19" t="s">
        <v>7</v>
      </c>
      <c r="C11" s="19" t="s">
        <v>8</v>
      </c>
      <c r="D11" s="134">
        <v>0</v>
      </c>
      <c r="E11" s="33">
        <v>0</v>
      </c>
      <c r="F11" s="33">
        <v>0</v>
      </c>
      <c r="G11" s="21">
        <f>ROUND($D11*'2p_turp_aprekins uzn'!$AX$19,2)</f>
        <v>0</v>
      </c>
      <c r="H11" s="21">
        <f t="shared" ref="H11:H13" si="2">ROUND(G11*$H$5,2)</f>
        <v>0</v>
      </c>
      <c r="I11" s="21">
        <f>ROUND($D11*$I$5,2)</f>
        <v>0</v>
      </c>
      <c r="J11" s="21">
        <f t="shared" ref="J11:J13" si="3">ROUND($G11*$J$5,2)</f>
        <v>0</v>
      </c>
      <c r="K11" s="21">
        <f t="shared" ref="K11:K13" si="4">ROUND($G11*$K$5,2)</f>
        <v>0</v>
      </c>
      <c r="L11" s="21">
        <f t="shared" ref="L11:L13" si="5">ROUND($G11*$L$5,2)</f>
        <v>0</v>
      </c>
      <c r="M11" s="135">
        <f t="shared" si="0"/>
        <v>0</v>
      </c>
    </row>
    <row r="12" spans="1:14" s="17" customFormat="1" x14ac:dyDescent="0.2">
      <c r="A12" s="13" t="s">
        <v>191</v>
      </c>
      <c r="B12" s="14" t="s">
        <v>7</v>
      </c>
      <c r="C12" s="14" t="s">
        <v>9</v>
      </c>
      <c r="D12" s="136">
        <v>0</v>
      </c>
      <c r="E12" s="15">
        <v>0</v>
      </c>
      <c r="F12" s="15">
        <v>0</v>
      </c>
      <c r="G12" s="16">
        <f>ROUND($D12*'2p_turp_aprekins uzn'!$AX$19,2)</f>
        <v>0</v>
      </c>
      <c r="H12" s="16">
        <f t="shared" si="2"/>
        <v>0</v>
      </c>
      <c r="I12" s="16">
        <f>ROUND($D12*$I$5,2)</f>
        <v>0</v>
      </c>
      <c r="J12" s="16">
        <f t="shared" si="3"/>
        <v>0</v>
      </c>
      <c r="K12" s="16">
        <f>ROUND($G12*$K$5,2)</f>
        <v>0</v>
      </c>
      <c r="L12" s="16">
        <f t="shared" si="5"/>
        <v>0</v>
      </c>
      <c r="M12" s="109">
        <f t="shared" si="0"/>
        <v>0</v>
      </c>
    </row>
    <row r="13" spans="1:14" s="17" customFormat="1" x14ac:dyDescent="0.2">
      <c r="A13" s="13" t="s">
        <v>191</v>
      </c>
      <c r="B13" s="14" t="s">
        <v>7</v>
      </c>
      <c r="C13" s="14" t="s">
        <v>10</v>
      </c>
      <c r="D13" s="136">
        <v>0</v>
      </c>
      <c r="E13" s="15">
        <v>0</v>
      </c>
      <c r="F13" s="15">
        <v>0</v>
      </c>
      <c r="G13" s="16">
        <f>ROUND($D13*'2p_turp_aprekins uzn'!$AX$19,2)</f>
        <v>0</v>
      </c>
      <c r="H13" s="16">
        <f t="shared" si="2"/>
        <v>0</v>
      </c>
      <c r="I13" s="16">
        <f>ROUND($D13*$I$5,2)</f>
        <v>0</v>
      </c>
      <c r="J13" s="16">
        <f t="shared" si="3"/>
        <v>0</v>
      </c>
      <c r="K13" s="16">
        <f t="shared" si="4"/>
        <v>0</v>
      </c>
      <c r="L13" s="16">
        <f t="shared" si="5"/>
        <v>0</v>
      </c>
      <c r="M13" s="109">
        <f t="shared" si="0"/>
        <v>0</v>
      </c>
    </row>
    <row r="14" spans="1:14" s="17" customFormat="1" x14ac:dyDescent="0.2">
      <c r="A14" s="13" t="s">
        <v>191</v>
      </c>
      <c r="B14" s="14" t="s">
        <v>7</v>
      </c>
      <c r="C14" s="14" t="s">
        <v>67</v>
      </c>
      <c r="D14" s="136">
        <v>0</v>
      </c>
      <c r="E14" s="15">
        <v>0</v>
      </c>
      <c r="F14" s="15">
        <v>0</v>
      </c>
      <c r="G14" s="16"/>
      <c r="H14" s="16"/>
      <c r="I14" s="16"/>
      <c r="J14" s="16"/>
      <c r="K14" s="16"/>
      <c r="L14" s="16"/>
      <c r="M14" s="109"/>
    </row>
    <row r="15" spans="1:14" s="17" customFormat="1" x14ac:dyDescent="0.2">
      <c r="A15" s="13" t="s">
        <v>191</v>
      </c>
      <c r="B15" s="14" t="s">
        <v>7</v>
      </c>
      <c r="C15" s="14" t="s">
        <v>125</v>
      </c>
      <c r="D15" s="136">
        <v>0</v>
      </c>
      <c r="E15" s="15">
        <v>0</v>
      </c>
      <c r="F15" s="15">
        <v>0</v>
      </c>
      <c r="G15" s="16">
        <f>ROUND($D15*'2p_turp_aprekins uzn'!$AX$26,2)</f>
        <v>0</v>
      </c>
      <c r="H15" s="16">
        <f t="shared" ref="H15" si="6">ROUND($G15*$H$5,2)</f>
        <v>0</v>
      </c>
      <c r="I15" s="16">
        <v>0</v>
      </c>
      <c r="J15" s="16">
        <v>0</v>
      </c>
      <c r="K15" s="16">
        <v>0</v>
      </c>
      <c r="L15" s="16">
        <v>0</v>
      </c>
      <c r="M15" s="109">
        <f t="shared" ref="M15" si="7">SUM(G15:L15)</f>
        <v>0</v>
      </c>
    </row>
    <row r="16" spans="1:14" s="17" customFormat="1" x14ac:dyDescent="0.2">
      <c r="A16" s="13" t="s">
        <v>191</v>
      </c>
      <c r="B16" s="14" t="s">
        <v>7</v>
      </c>
      <c r="C16" s="14" t="s">
        <v>131</v>
      </c>
      <c r="D16" s="136">
        <v>0</v>
      </c>
      <c r="E16" s="15">
        <v>0</v>
      </c>
      <c r="F16" s="15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09">
        <f t="shared" si="0"/>
        <v>0</v>
      </c>
    </row>
    <row r="17" spans="1:14" s="17" customFormat="1" x14ac:dyDescent="0.2">
      <c r="A17" s="13" t="s">
        <v>191</v>
      </c>
      <c r="B17" s="14" t="s">
        <v>7</v>
      </c>
      <c r="C17" s="14" t="s">
        <v>5</v>
      </c>
      <c r="D17" s="136">
        <v>0</v>
      </c>
      <c r="E17" s="15">
        <v>0</v>
      </c>
      <c r="F17" s="15">
        <v>0</v>
      </c>
      <c r="G17" s="16">
        <f>ROUND($D17*'2p_turp_aprekins uzn'!$AX$26,2)</f>
        <v>0</v>
      </c>
      <c r="H17" s="16">
        <f t="shared" ref="H17" si="8">ROUND($G17*$H$5,2)</f>
        <v>0</v>
      </c>
      <c r="I17" s="16">
        <v>0</v>
      </c>
      <c r="J17" s="16">
        <v>0</v>
      </c>
      <c r="K17" s="16">
        <v>0</v>
      </c>
      <c r="L17" s="16">
        <v>0</v>
      </c>
      <c r="M17" s="109">
        <f t="shared" si="0"/>
        <v>0</v>
      </c>
    </row>
    <row r="18" spans="1:14" s="17" customFormat="1" x14ac:dyDescent="0.2">
      <c r="A18" s="13" t="s">
        <v>191</v>
      </c>
      <c r="B18" s="14" t="s">
        <v>7</v>
      </c>
      <c r="C18" s="14" t="s">
        <v>11</v>
      </c>
      <c r="D18" s="136">
        <v>2</v>
      </c>
      <c r="E18" s="15">
        <v>0</v>
      </c>
      <c r="F18" s="15">
        <v>0</v>
      </c>
      <c r="G18" s="16">
        <f>ROUND($D18*'2p_turp_aprekins uzn'!$AX$26,2)</f>
        <v>196341.6</v>
      </c>
      <c r="H18" s="16">
        <f>ROUND($G18*$H$5,2)</f>
        <v>46316.98</v>
      </c>
      <c r="I18" s="16">
        <v>0</v>
      </c>
      <c r="J18" s="16">
        <f>ROUND($G18*$J$5,2)</f>
        <v>56094.8</v>
      </c>
      <c r="K18" s="16">
        <f>ROUND($G18*$K$5,2)</f>
        <v>3966.1</v>
      </c>
      <c r="L18" s="16">
        <f>ROUND($G18*$L$5,2)</f>
        <v>6322.2</v>
      </c>
      <c r="M18" s="109">
        <f t="shared" si="0"/>
        <v>309041.68</v>
      </c>
    </row>
    <row r="19" spans="1:14" s="17" customFormat="1" ht="12" thickBot="1" x14ac:dyDescent="0.25">
      <c r="A19" s="39" t="s">
        <v>191</v>
      </c>
      <c r="B19" s="40" t="s">
        <v>7</v>
      </c>
      <c r="C19" s="40" t="s">
        <v>6</v>
      </c>
      <c r="D19" s="137">
        <v>1</v>
      </c>
      <c r="E19" s="41">
        <v>0</v>
      </c>
      <c r="F19" s="41">
        <v>0</v>
      </c>
      <c r="G19" s="42">
        <f>ROUND($D19*'2p_turp_aprekins uzn'!$AX$31,2)</f>
        <v>65371.8</v>
      </c>
      <c r="H19" s="42">
        <f>ROUND($G19*$H$5,2)</f>
        <v>15421.21</v>
      </c>
      <c r="I19" s="42">
        <v>0</v>
      </c>
      <c r="J19" s="42">
        <v>0</v>
      </c>
      <c r="K19" s="42">
        <v>0</v>
      </c>
      <c r="L19" s="42">
        <v>0</v>
      </c>
      <c r="M19" s="138">
        <f t="shared" ref="M19" si="9">SUM(G19:L19)</f>
        <v>80793.010000000009</v>
      </c>
    </row>
    <row r="20" spans="1:14" s="61" customFormat="1" thickBot="1" x14ac:dyDescent="0.2">
      <c r="A20" s="81" t="s">
        <v>191</v>
      </c>
      <c r="B20" s="82" t="s">
        <v>188</v>
      </c>
      <c r="C20" s="82"/>
      <c r="D20" s="139">
        <f>D11+D12+D13+D14+D15+D16+D17+D18+D19</f>
        <v>3</v>
      </c>
      <c r="E20" s="83">
        <f t="shared" ref="E20:M20" si="10">E11+E12+E13+E14+E15+E16+E17+E18+E19</f>
        <v>0</v>
      </c>
      <c r="F20" s="83">
        <f t="shared" si="10"/>
        <v>0</v>
      </c>
      <c r="G20" s="84">
        <f t="shared" si="10"/>
        <v>261713.40000000002</v>
      </c>
      <c r="H20" s="84">
        <f t="shared" si="10"/>
        <v>61738.19</v>
      </c>
      <c r="I20" s="84">
        <f t="shared" si="10"/>
        <v>0</v>
      </c>
      <c r="J20" s="84">
        <f t="shared" si="10"/>
        <v>56094.8</v>
      </c>
      <c r="K20" s="84">
        <f t="shared" si="10"/>
        <v>3966.1</v>
      </c>
      <c r="L20" s="84">
        <f t="shared" si="10"/>
        <v>6322.2</v>
      </c>
      <c r="M20" s="107">
        <f t="shared" si="10"/>
        <v>389834.69</v>
      </c>
    </row>
    <row r="21" spans="1:14" s="17" customFormat="1" x14ac:dyDescent="0.2">
      <c r="A21" s="69" t="s">
        <v>191</v>
      </c>
      <c r="B21" s="70" t="s">
        <v>13</v>
      </c>
      <c r="C21" s="70" t="s">
        <v>14</v>
      </c>
      <c r="D21" s="140">
        <v>0</v>
      </c>
      <c r="E21" s="71">
        <v>0</v>
      </c>
      <c r="F21" s="71">
        <v>0</v>
      </c>
      <c r="G21" s="72">
        <v>0</v>
      </c>
      <c r="H21" s="72">
        <v>0</v>
      </c>
      <c r="I21" s="72">
        <v>0</v>
      </c>
      <c r="J21" s="72">
        <v>0</v>
      </c>
      <c r="K21" s="72">
        <v>0</v>
      </c>
      <c r="L21" s="72">
        <v>0</v>
      </c>
      <c r="M21" s="141">
        <f t="shared" si="0"/>
        <v>0</v>
      </c>
    </row>
    <row r="22" spans="1:14" s="17" customFormat="1" x14ac:dyDescent="0.2">
      <c r="A22" s="13" t="s">
        <v>191</v>
      </c>
      <c r="B22" s="14" t="s">
        <v>13</v>
      </c>
      <c r="C22" s="14" t="s">
        <v>15</v>
      </c>
      <c r="D22" s="136">
        <v>3</v>
      </c>
      <c r="E22" s="15">
        <v>0</v>
      </c>
      <c r="F22" s="15">
        <v>0</v>
      </c>
      <c r="G22" s="16">
        <f>ROUND($D22*'2p_turp_aprekins uzn'!$AX$19,2)</f>
        <v>488592</v>
      </c>
      <c r="H22" s="16">
        <f>ROUND(G22*$H$5,2)</f>
        <v>115258.85</v>
      </c>
      <c r="I22" s="16">
        <f>ROUND($D22*$I$5,2)</f>
        <v>41571</v>
      </c>
      <c r="J22" s="16">
        <f>ROUND($G22*$J$5,2)</f>
        <v>139590.73000000001</v>
      </c>
      <c r="K22" s="16">
        <f>ROUND($G22*$K$5,2)</f>
        <v>9869.56</v>
      </c>
      <c r="L22" s="16">
        <f>ROUND($G22*$L$5,2)</f>
        <v>15732.66</v>
      </c>
      <c r="M22" s="109">
        <f t="shared" si="0"/>
        <v>810614.8</v>
      </c>
    </row>
    <row r="23" spans="1:14" s="17" customFormat="1" ht="9" customHeight="1" x14ac:dyDescent="0.2">
      <c r="A23" s="13" t="s">
        <v>191</v>
      </c>
      <c r="B23" s="14" t="s">
        <v>13</v>
      </c>
      <c r="C23" s="14" t="s">
        <v>10</v>
      </c>
      <c r="D23" s="136">
        <v>0</v>
      </c>
      <c r="E23" s="15">
        <v>0</v>
      </c>
      <c r="F23" s="15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09">
        <f t="shared" si="0"/>
        <v>0</v>
      </c>
    </row>
    <row r="24" spans="1:14" s="17" customFormat="1" x14ac:dyDescent="0.2">
      <c r="A24" s="13" t="s">
        <v>191</v>
      </c>
      <c r="B24" s="14" t="s">
        <v>13</v>
      </c>
      <c r="C24" s="14" t="s">
        <v>16</v>
      </c>
      <c r="D24" s="136">
        <v>1</v>
      </c>
      <c r="E24" s="15">
        <v>0</v>
      </c>
      <c r="F24" s="15">
        <v>0</v>
      </c>
      <c r="G24" s="16">
        <f>ROUND($D24*'2p_turp_aprekins uzn'!$AX$19,2)</f>
        <v>162864</v>
      </c>
      <c r="H24" s="16">
        <f>ROUND(G24*$H$5,2)</f>
        <v>38419.620000000003</v>
      </c>
      <c r="I24" s="16">
        <f>ROUND($D24*$I$5,2)</f>
        <v>13857</v>
      </c>
      <c r="J24" s="16">
        <f>ROUND($G24*$J$5,2)</f>
        <v>46530.239999999998</v>
      </c>
      <c r="K24" s="16">
        <f>ROUND($G24*$K$5,2)</f>
        <v>3289.85</v>
      </c>
      <c r="L24" s="16">
        <f>ROUND($G24*$L$5,2)</f>
        <v>5244.22</v>
      </c>
      <c r="M24" s="109">
        <f t="shared" ref="M24" si="11">SUM(G24:L24)</f>
        <v>270204.92999999993</v>
      </c>
    </row>
    <row r="25" spans="1:14" s="17" customFormat="1" x14ac:dyDescent="0.2">
      <c r="A25" s="13" t="s">
        <v>191</v>
      </c>
      <c r="B25" s="14" t="s">
        <v>13</v>
      </c>
      <c r="C25" s="14" t="s">
        <v>125</v>
      </c>
      <c r="D25" s="136">
        <v>2</v>
      </c>
      <c r="E25" s="15">
        <v>0</v>
      </c>
      <c r="F25" s="15">
        <v>0</v>
      </c>
      <c r="G25" s="16">
        <f>ROUND($D25*'2p_turp_aprekins uzn'!$AX$26,2)</f>
        <v>196341.6</v>
      </c>
      <c r="H25" s="16">
        <f t="shared" ref="H25:H26" si="12">ROUND($G25*$H$5,2)</f>
        <v>46316.98</v>
      </c>
      <c r="I25" s="16">
        <v>0</v>
      </c>
      <c r="J25" s="16">
        <v>0</v>
      </c>
      <c r="K25" s="16">
        <v>0</v>
      </c>
      <c r="L25" s="16">
        <v>0</v>
      </c>
      <c r="M25" s="109">
        <f t="shared" si="0"/>
        <v>242658.58000000002</v>
      </c>
    </row>
    <row r="26" spans="1:14" s="17" customFormat="1" x14ac:dyDescent="0.2">
      <c r="A26" s="13" t="s">
        <v>191</v>
      </c>
      <c r="B26" s="14" t="s">
        <v>13</v>
      </c>
      <c r="C26" s="14" t="s">
        <v>5</v>
      </c>
      <c r="D26" s="136">
        <f>5+1</f>
        <v>6</v>
      </c>
      <c r="E26" s="15">
        <v>0</v>
      </c>
      <c r="F26" s="15">
        <v>0</v>
      </c>
      <c r="G26" s="16">
        <f>ROUND($D26*'2p_turp_aprekins uzn'!$AX$26,2)</f>
        <v>589024.80000000005</v>
      </c>
      <c r="H26" s="16">
        <f t="shared" si="12"/>
        <v>138950.95000000001</v>
      </c>
      <c r="I26" s="16">
        <v>0</v>
      </c>
      <c r="J26" s="16">
        <v>0</v>
      </c>
      <c r="K26" s="16">
        <v>0</v>
      </c>
      <c r="L26" s="16">
        <v>0</v>
      </c>
      <c r="M26" s="109">
        <f t="shared" si="0"/>
        <v>727975.75</v>
      </c>
    </row>
    <row r="27" spans="1:14" s="17" customFormat="1" x14ac:dyDescent="0.2">
      <c r="A27" s="13" t="s">
        <v>191</v>
      </c>
      <c r="B27" s="14" t="s">
        <v>13</v>
      </c>
      <c r="C27" s="14" t="s">
        <v>6</v>
      </c>
      <c r="D27" s="136">
        <f>3+1</f>
        <v>4</v>
      </c>
      <c r="E27" s="15">
        <v>0</v>
      </c>
      <c r="F27" s="15">
        <v>0</v>
      </c>
      <c r="G27" s="16">
        <f>ROUND($D27*'2p_turp_aprekins uzn'!$AX$31,2)</f>
        <v>261487.2</v>
      </c>
      <c r="H27" s="16">
        <f>ROUND($G27*$H$5,2)</f>
        <v>61684.83</v>
      </c>
      <c r="I27" s="16">
        <v>0</v>
      </c>
      <c r="J27" s="16">
        <v>0</v>
      </c>
      <c r="K27" s="16">
        <v>0</v>
      </c>
      <c r="L27" s="16">
        <v>0</v>
      </c>
      <c r="M27" s="109">
        <f t="shared" si="0"/>
        <v>323172.03000000003</v>
      </c>
    </row>
    <row r="28" spans="1:14" s="17" customFormat="1" ht="12" thickBot="1" x14ac:dyDescent="0.25">
      <c r="A28" s="27" t="s">
        <v>191</v>
      </c>
      <c r="B28" s="28" t="s">
        <v>13</v>
      </c>
      <c r="C28" s="28" t="s">
        <v>12</v>
      </c>
      <c r="D28" s="110">
        <v>0</v>
      </c>
      <c r="E28" s="36">
        <v>0</v>
      </c>
      <c r="F28" s="36"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111">
        <f t="shared" si="0"/>
        <v>0</v>
      </c>
    </row>
    <row r="29" spans="1:14" s="17" customFormat="1" ht="12" thickBot="1" x14ac:dyDescent="0.25">
      <c r="A29" s="55" t="s">
        <v>191</v>
      </c>
      <c r="B29" s="56" t="s">
        <v>188</v>
      </c>
      <c r="C29" s="56"/>
      <c r="D29" s="142">
        <f>D21+D22+D23+D24+D25+D26+D27+D28</f>
        <v>16</v>
      </c>
      <c r="E29" s="65">
        <f t="shared" ref="E29:L29" si="13">E21+E22+E23+E24+E25+E26+E27+E28</f>
        <v>0</v>
      </c>
      <c r="F29" s="65">
        <f t="shared" si="13"/>
        <v>0</v>
      </c>
      <c r="G29" s="58">
        <f t="shared" si="13"/>
        <v>1698309.5999999999</v>
      </c>
      <c r="H29" s="58">
        <f t="shared" si="13"/>
        <v>400631.23000000004</v>
      </c>
      <c r="I29" s="58">
        <f t="shared" si="13"/>
        <v>55428</v>
      </c>
      <c r="J29" s="58">
        <f t="shared" si="13"/>
        <v>186120.97</v>
      </c>
      <c r="K29" s="58">
        <f t="shared" si="13"/>
        <v>13159.41</v>
      </c>
      <c r="L29" s="58">
        <f t="shared" si="13"/>
        <v>20976.880000000001</v>
      </c>
      <c r="M29" s="133">
        <f>ROUND(M21+M22+M23+M24+M25+M26+M27+M28,0)</f>
        <v>2374626</v>
      </c>
    </row>
    <row r="30" spans="1:14" s="17" customFormat="1" x14ac:dyDescent="0.2">
      <c r="A30" s="18" t="s">
        <v>191</v>
      </c>
      <c r="B30" s="19" t="s">
        <v>17</v>
      </c>
      <c r="C30" s="19" t="s">
        <v>18</v>
      </c>
      <c r="D30" s="134">
        <v>0</v>
      </c>
      <c r="E30" s="33">
        <v>0</v>
      </c>
      <c r="F30" s="33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135">
        <f t="shared" si="0"/>
        <v>0</v>
      </c>
    </row>
    <row r="31" spans="1:14" s="17" customFormat="1" x14ac:dyDescent="0.2">
      <c r="A31" s="13" t="s">
        <v>191</v>
      </c>
      <c r="B31" s="14" t="s">
        <v>17</v>
      </c>
      <c r="C31" s="14" t="s">
        <v>15</v>
      </c>
      <c r="D31" s="136">
        <v>2</v>
      </c>
      <c r="E31" s="15">
        <v>0</v>
      </c>
      <c r="F31" s="15">
        <v>0</v>
      </c>
      <c r="G31" s="16">
        <f>ROUND($D31*'2p_turp_aprekins uzn'!$AX$19,2)</f>
        <v>325728</v>
      </c>
      <c r="H31" s="16">
        <f>ROUND(G31*$H$5,2)</f>
        <v>76839.240000000005</v>
      </c>
      <c r="I31" s="16">
        <f>ROUND($D31*$I$5,2)</f>
        <v>27714</v>
      </c>
      <c r="J31" s="16">
        <f>ROUND($G31*$J$5,2)</f>
        <v>93060.49</v>
      </c>
      <c r="K31" s="16">
        <f>ROUND($G31*$K$5,2)</f>
        <v>6579.71</v>
      </c>
      <c r="L31" s="16">
        <f>ROUND($G31*$L$5,2)</f>
        <v>10488.44</v>
      </c>
      <c r="M31" s="109">
        <f t="shared" si="0"/>
        <v>540409.87999999989</v>
      </c>
      <c r="N31" s="143"/>
    </row>
    <row r="32" spans="1:14" s="17" customFormat="1" x14ac:dyDescent="0.2">
      <c r="A32" s="13" t="s">
        <v>191</v>
      </c>
      <c r="B32" s="14" t="s">
        <v>17</v>
      </c>
      <c r="C32" s="14" t="s">
        <v>10</v>
      </c>
      <c r="D32" s="136">
        <v>0</v>
      </c>
      <c r="E32" s="15">
        <v>0</v>
      </c>
      <c r="F32" s="15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09">
        <f t="shared" si="0"/>
        <v>0</v>
      </c>
    </row>
    <row r="33" spans="1:13" s="17" customFormat="1" x14ac:dyDescent="0.2">
      <c r="A33" s="13" t="s">
        <v>191</v>
      </c>
      <c r="B33" s="14" t="s">
        <v>17</v>
      </c>
      <c r="C33" s="14" t="s">
        <v>67</v>
      </c>
      <c r="D33" s="136">
        <v>0</v>
      </c>
      <c r="E33" s="15">
        <v>0</v>
      </c>
      <c r="F33" s="15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09">
        <f t="shared" si="0"/>
        <v>0</v>
      </c>
    </row>
    <row r="34" spans="1:13" s="17" customFormat="1" x14ac:dyDescent="0.2">
      <c r="A34" s="13" t="s">
        <v>191</v>
      </c>
      <c r="B34" s="14" t="s">
        <v>17</v>
      </c>
      <c r="C34" s="14" t="s">
        <v>125</v>
      </c>
      <c r="D34" s="136">
        <v>1</v>
      </c>
      <c r="E34" s="15">
        <v>0</v>
      </c>
      <c r="F34" s="15">
        <v>0</v>
      </c>
      <c r="G34" s="16">
        <f>ROUND($D34*'2p_turp_aprekins uzn'!$AX$26,2)</f>
        <v>98170.8</v>
      </c>
      <c r="H34" s="16">
        <f t="shared" ref="H34:H35" si="14">ROUND($G34*$H$5,2)</f>
        <v>23158.49</v>
      </c>
      <c r="I34" s="16">
        <v>0</v>
      </c>
      <c r="J34" s="16">
        <v>0</v>
      </c>
      <c r="K34" s="16">
        <v>0</v>
      </c>
      <c r="L34" s="16">
        <v>0</v>
      </c>
      <c r="M34" s="109">
        <f t="shared" si="0"/>
        <v>121329.29000000001</v>
      </c>
    </row>
    <row r="35" spans="1:13" s="17" customFormat="1" x14ac:dyDescent="0.2">
      <c r="A35" s="13" t="s">
        <v>191</v>
      </c>
      <c r="B35" s="14" t="s">
        <v>17</v>
      </c>
      <c r="C35" s="14" t="s">
        <v>5</v>
      </c>
      <c r="D35" s="136">
        <v>2</v>
      </c>
      <c r="E35" s="15">
        <v>0</v>
      </c>
      <c r="F35" s="15">
        <v>0</v>
      </c>
      <c r="G35" s="16">
        <f>ROUND($D35*'2p_turp_aprekins uzn'!$AX$26,2)</f>
        <v>196341.6</v>
      </c>
      <c r="H35" s="16">
        <f t="shared" si="14"/>
        <v>46316.98</v>
      </c>
      <c r="I35" s="16">
        <v>0</v>
      </c>
      <c r="J35" s="16">
        <v>0</v>
      </c>
      <c r="K35" s="16">
        <v>0</v>
      </c>
      <c r="L35" s="16">
        <v>0</v>
      </c>
      <c r="M35" s="109">
        <f t="shared" si="0"/>
        <v>242658.58000000002</v>
      </c>
    </row>
    <row r="36" spans="1:13" s="17" customFormat="1" x14ac:dyDescent="0.2">
      <c r="A36" s="13" t="s">
        <v>191</v>
      </c>
      <c r="B36" s="14" t="s">
        <v>17</v>
      </c>
      <c r="C36" s="14" t="s">
        <v>11</v>
      </c>
      <c r="D36" s="136">
        <v>0</v>
      </c>
      <c r="E36" s="15">
        <v>0</v>
      </c>
      <c r="F36" s="15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09">
        <f t="shared" si="0"/>
        <v>0</v>
      </c>
    </row>
    <row r="37" spans="1:13" s="17" customFormat="1" x14ac:dyDescent="0.2">
      <c r="A37" s="13" t="s">
        <v>191</v>
      </c>
      <c r="B37" s="14" t="s">
        <v>17</v>
      </c>
      <c r="C37" s="14" t="s">
        <v>6</v>
      </c>
      <c r="D37" s="136">
        <v>2</v>
      </c>
      <c r="E37" s="15">
        <v>0</v>
      </c>
      <c r="F37" s="15">
        <v>0</v>
      </c>
      <c r="G37" s="16">
        <f>ROUND($D37*'2p_turp_aprekins uzn'!$AX$31,2)</f>
        <v>130743.6</v>
      </c>
      <c r="H37" s="16">
        <f>ROUND($G37*$H$5,2)</f>
        <v>30842.42</v>
      </c>
      <c r="I37" s="16">
        <v>0</v>
      </c>
      <c r="J37" s="16">
        <v>0</v>
      </c>
      <c r="K37" s="16">
        <v>0</v>
      </c>
      <c r="L37" s="16">
        <v>0</v>
      </c>
      <c r="M37" s="109">
        <f t="shared" si="0"/>
        <v>161586.02000000002</v>
      </c>
    </row>
    <row r="38" spans="1:13" s="17" customFormat="1" ht="12" thickBot="1" x14ac:dyDescent="0.25">
      <c r="A38" s="27" t="s">
        <v>191</v>
      </c>
      <c r="B38" s="28" t="s">
        <v>17</v>
      </c>
      <c r="C38" s="28" t="s">
        <v>12</v>
      </c>
      <c r="D38" s="110">
        <v>0</v>
      </c>
      <c r="E38" s="36">
        <v>0</v>
      </c>
      <c r="F38" s="36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111">
        <f t="shared" si="0"/>
        <v>0</v>
      </c>
    </row>
    <row r="39" spans="1:13" s="61" customFormat="1" thickBot="1" x14ac:dyDescent="0.2">
      <c r="A39" s="81" t="s">
        <v>191</v>
      </c>
      <c r="B39" s="82" t="s">
        <v>188</v>
      </c>
      <c r="C39" s="82"/>
      <c r="D39" s="139">
        <f>D30+D31+D32+D33+D34+D35+D36+D37+D38</f>
        <v>7</v>
      </c>
      <c r="E39" s="83">
        <f t="shared" ref="E39:M39" si="15">E30+E31+E32+E33+E34+E35+E36+E37+E38</f>
        <v>0</v>
      </c>
      <c r="F39" s="83">
        <f t="shared" si="15"/>
        <v>0</v>
      </c>
      <c r="G39" s="84">
        <f t="shared" si="15"/>
        <v>750984</v>
      </c>
      <c r="H39" s="84">
        <f t="shared" si="15"/>
        <v>177157.13</v>
      </c>
      <c r="I39" s="84">
        <f t="shared" si="15"/>
        <v>27714</v>
      </c>
      <c r="J39" s="84">
        <f t="shared" si="15"/>
        <v>93060.49</v>
      </c>
      <c r="K39" s="84">
        <f t="shared" si="15"/>
        <v>6579.71</v>
      </c>
      <c r="L39" s="84">
        <f t="shared" si="15"/>
        <v>10488.44</v>
      </c>
      <c r="M39" s="107">
        <f t="shared" si="15"/>
        <v>1065983.77</v>
      </c>
    </row>
    <row r="40" spans="1:13" s="17" customFormat="1" x14ac:dyDescent="0.2">
      <c r="A40" s="18" t="s">
        <v>191</v>
      </c>
      <c r="B40" s="19" t="s">
        <v>19</v>
      </c>
      <c r="C40" s="19" t="s">
        <v>68</v>
      </c>
      <c r="D40" s="144">
        <v>0</v>
      </c>
      <c r="E40" s="20">
        <v>0</v>
      </c>
      <c r="F40" s="20">
        <v>1</v>
      </c>
      <c r="G40" s="21">
        <f>ROUND($F40*'2p_turp_aprekins uzn'!$AX$14,2)</f>
        <v>28800</v>
      </c>
      <c r="H40" s="21">
        <f>ROUND(G40*$H$5,2)</f>
        <v>6793.92</v>
      </c>
      <c r="I40" s="21">
        <f>ROUND($F40*$I$5/3,2)</f>
        <v>4619</v>
      </c>
      <c r="J40" s="21">
        <f>ROUND($G40*$J$5,2)</f>
        <v>8228.16</v>
      </c>
      <c r="K40" s="21">
        <f>ROUND($G40*$K$5,2)</f>
        <v>581.76</v>
      </c>
      <c r="L40" s="21">
        <f>ROUND($G40*$L$5,2)</f>
        <v>927.36</v>
      </c>
      <c r="M40" s="135">
        <f t="shared" ref="M40" si="16">SUM(G40:L40)</f>
        <v>49950.200000000004</v>
      </c>
    </row>
    <row r="41" spans="1:13" s="17" customFormat="1" x14ac:dyDescent="0.2">
      <c r="A41" s="13" t="s">
        <v>191</v>
      </c>
      <c r="B41" s="14" t="s">
        <v>19</v>
      </c>
      <c r="C41" s="14" t="s">
        <v>70</v>
      </c>
      <c r="D41" s="145">
        <v>1</v>
      </c>
      <c r="E41" s="25">
        <v>0</v>
      </c>
      <c r="F41" s="25">
        <v>0</v>
      </c>
      <c r="G41" s="16">
        <f>ROUND($D41*'2p_turp_aprekins uzn'!$AX$26,2)</f>
        <v>98170.8</v>
      </c>
      <c r="H41" s="16">
        <f>ROUND($G41*$H$5,2)</f>
        <v>23158.49</v>
      </c>
      <c r="I41" s="16">
        <v>0</v>
      </c>
      <c r="J41" s="16">
        <v>0</v>
      </c>
      <c r="K41" s="16">
        <v>0</v>
      </c>
      <c r="L41" s="16">
        <v>0</v>
      </c>
      <c r="M41" s="109">
        <f t="shared" si="0"/>
        <v>121329.29000000001</v>
      </c>
    </row>
    <row r="42" spans="1:13" s="17" customFormat="1" ht="12" thickBot="1" x14ac:dyDescent="0.25">
      <c r="A42" s="27" t="s">
        <v>191</v>
      </c>
      <c r="B42" s="28" t="s">
        <v>19</v>
      </c>
      <c r="C42" s="28" t="s">
        <v>6</v>
      </c>
      <c r="D42" s="146">
        <v>1</v>
      </c>
      <c r="E42" s="29">
        <v>0</v>
      </c>
      <c r="F42" s="29">
        <v>0</v>
      </c>
      <c r="G42" s="30">
        <f>ROUND($D42*'2p_turp_aprekins uzn'!$AX$31,2)</f>
        <v>65371.8</v>
      </c>
      <c r="H42" s="30">
        <f>ROUND($G42*$H$5,2)</f>
        <v>15421.21</v>
      </c>
      <c r="I42" s="30">
        <v>0</v>
      </c>
      <c r="J42" s="30">
        <v>0</v>
      </c>
      <c r="K42" s="30">
        <v>0</v>
      </c>
      <c r="L42" s="30">
        <v>0</v>
      </c>
      <c r="M42" s="111">
        <f t="shared" si="0"/>
        <v>80793.010000000009</v>
      </c>
    </row>
    <row r="43" spans="1:13" s="17" customFormat="1" ht="12" thickBot="1" x14ac:dyDescent="0.25">
      <c r="A43" s="55" t="s">
        <v>191</v>
      </c>
      <c r="B43" s="56" t="s">
        <v>188</v>
      </c>
      <c r="C43" s="56"/>
      <c r="D43" s="132">
        <f>D40+D41+D42</f>
        <v>2</v>
      </c>
      <c r="E43" s="57">
        <f t="shared" ref="E43:L43" si="17">E40+E41+E42</f>
        <v>0</v>
      </c>
      <c r="F43" s="57">
        <f t="shared" si="17"/>
        <v>1</v>
      </c>
      <c r="G43" s="58">
        <f t="shared" si="17"/>
        <v>192342.6</v>
      </c>
      <c r="H43" s="58">
        <f t="shared" si="17"/>
        <v>45373.62</v>
      </c>
      <c r="I43" s="58">
        <f t="shared" si="17"/>
        <v>4619</v>
      </c>
      <c r="J43" s="58">
        <f t="shared" si="17"/>
        <v>8228.16</v>
      </c>
      <c r="K43" s="58">
        <f t="shared" si="17"/>
        <v>581.76</v>
      </c>
      <c r="L43" s="58">
        <f t="shared" si="17"/>
        <v>927.36</v>
      </c>
      <c r="M43" s="133">
        <f>ROUND(M40+M41+M42,0)</f>
        <v>252073</v>
      </c>
    </row>
    <row r="44" spans="1:13" s="17" customFormat="1" x14ac:dyDescent="0.2">
      <c r="A44" s="18" t="s">
        <v>191</v>
      </c>
      <c r="B44" s="19" t="s">
        <v>21</v>
      </c>
      <c r="C44" s="19" t="s">
        <v>68</v>
      </c>
      <c r="D44" s="144">
        <v>0</v>
      </c>
      <c r="E44" s="20">
        <v>0</v>
      </c>
      <c r="F44" s="20">
        <v>1</v>
      </c>
      <c r="G44" s="21">
        <f>ROUND($F44*'2p_turp_aprekins uzn'!$AX$14,2)</f>
        <v>28800</v>
      </c>
      <c r="H44" s="21">
        <f>ROUND(G44*$H$5,2)</f>
        <v>6793.92</v>
      </c>
      <c r="I44" s="21">
        <f>ROUND($F44*$I$5/3,2)</f>
        <v>4619</v>
      </c>
      <c r="J44" s="21">
        <f>ROUND($G44*$J$5,2)</f>
        <v>8228.16</v>
      </c>
      <c r="K44" s="21">
        <f>ROUND($G44*$K$5,2)</f>
        <v>581.76</v>
      </c>
      <c r="L44" s="21">
        <f>ROUND($G44*$L$5,2)</f>
        <v>927.36</v>
      </c>
      <c r="M44" s="135">
        <f t="shared" ref="M44" si="18">SUM(G44:L44)</f>
        <v>49950.200000000004</v>
      </c>
    </row>
    <row r="45" spans="1:13" s="17" customFormat="1" x14ac:dyDescent="0.2">
      <c r="A45" s="13" t="s">
        <v>191</v>
      </c>
      <c r="B45" s="14" t="s">
        <v>21</v>
      </c>
      <c r="C45" s="14" t="s">
        <v>5</v>
      </c>
      <c r="D45" s="145">
        <v>1</v>
      </c>
      <c r="E45" s="25">
        <v>0</v>
      </c>
      <c r="F45" s="25">
        <v>0</v>
      </c>
      <c r="G45" s="16">
        <f>ROUND($D45*'2p_turp_aprekins uzn'!$AX$26,2)</f>
        <v>98170.8</v>
      </c>
      <c r="H45" s="16">
        <f>ROUND($G45*$H$5,2)</f>
        <v>23158.49</v>
      </c>
      <c r="I45" s="16">
        <v>0</v>
      </c>
      <c r="J45" s="16">
        <v>0</v>
      </c>
      <c r="K45" s="16">
        <v>0</v>
      </c>
      <c r="L45" s="16">
        <v>0</v>
      </c>
      <c r="M45" s="109">
        <f t="shared" si="0"/>
        <v>121329.29000000001</v>
      </c>
    </row>
    <row r="46" spans="1:13" s="17" customFormat="1" ht="12" thickBot="1" x14ac:dyDescent="0.25">
      <c r="A46" s="27" t="s">
        <v>191</v>
      </c>
      <c r="B46" s="28" t="s">
        <v>21</v>
      </c>
      <c r="C46" s="28" t="s">
        <v>6</v>
      </c>
      <c r="D46" s="146">
        <v>1</v>
      </c>
      <c r="E46" s="29">
        <v>0</v>
      </c>
      <c r="F46" s="29">
        <v>0</v>
      </c>
      <c r="G46" s="30">
        <f>ROUND($D46*'2p_turp_aprekins uzn'!$AX$31,2)</f>
        <v>65371.8</v>
      </c>
      <c r="H46" s="30">
        <f>ROUND($G46*$H$5,2)</f>
        <v>15421.21</v>
      </c>
      <c r="I46" s="30">
        <v>0</v>
      </c>
      <c r="J46" s="30">
        <v>0</v>
      </c>
      <c r="K46" s="30">
        <v>0</v>
      </c>
      <c r="L46" s="30">
        <v>0</v>
      </c>
      <c r="M46" s="111">
        <f t="shared" si="0"/>
        <v>80793.010000000009</v>
      </c>
    </row>
    <row r="47" spans="1:13" s="17" customFormat="1" ht="12" thickBot="1" x14ac:dyDescent="0.25">
      <c r="A47" s="55" t="s">
        <v>191</v>
      </c>
      <c r="B47" s="56" t="s">
        <v>188</v>
      </c>
      <c r="C47" s="56"/>
      <c r="D47" s="132">
        <f>D44+D45+D46</f>
        <v>2</v>
      </c>
      <c r="E47" s="57">
        <f t="shared" ref="E47:L47" si="19">E44+E45+E46</f>
        <v>0</v>
      </c>
      <c r="F47" s="57">
        <f t="shared" si="19"/>
        <v>1</v>
      </c>
      <c r="G47" s="58">
        <f t="shared" si="19"/>
        <v>192342.6</v>
      </c>
      <c r="H47" s="58">
        <f t="shared" si="19"/>
        <v>45373.62</v>
      </c>
      <c r="I47" s="58">
        <f t="shared" si="19"/>
        <v>4619</v>
      </c>
      <c r="J47" s="58">
        <f t="shared" si="19"/>
        <v>8228.16</v>
      </c>
      <c r="K47" s="58">
        <f t="shared" si="19"/>
        <v>581.76</v>
      </c>
      <c r="L47" s="58">
        <f t="shared" si="19"/>
        <v>927.36</v>
      </c>
      <c r="M47" s="133">
        <f>ROUND(M44+M45+M46,0)</f>
        <v>252073</v>
      </c>
    </row>
    <row r="48" spans="1:13" s="17" customFormat="1" x14ac:dyDescent="0.2">
      <c r="A48" s="18" t="s">
        <v>191</v>
      </c>
      <c r="B48" s="19" t="s">
        <v>22</v>
      </c>
      <c r="C48" s="19" t="s">
        <v>68</v>
      </c>
      <c r="D48" s="144">
        <v>3</v>
      </c>
      <c r="E48" s="20">
        <v>0</v>
      </c>
      <c r="F48" s="20">
        <v>0</v>
      </c>
      <c r="G48" s="21">
        <f>ROUND($D48*'2p_turp_aprekins uzn'!$AX$19,2)</f>
        <v>488592</v>
      </c>
      <c r="H48" s="21">
        <f>ROUND(G48*$H$5,2)</f>
        <v>115258.85</v>
      </c>
      <c r="I48" s="21">
        <f>ROUND($D48*$I$5,2)</f>
        <v>41571</v>
      </c>
      <c r="J48" s="21">
        <f>ROUND($G48*$J$5,2)</f>
        <v>139590.73000000001</v>
      </c>
      <c r="K48" s="21">
        <f>ROUND($G48*$K$5,2)</f>
        <v>9869.56</v>
      </c>
      <c r="L48" s="21">
        <f>ROUND($G48*$L$5,2)</f>
        <v>15732.66</v>
      </c>
      <c r="M48" s="135">
        <f t="shared" si="0"/>
        <v>810614.8</v>
      </c>
    </row>
    <row r="49" spans="1:13" s="17" customFormat="1" x14ac:dyDescent="0.2">
      <c r="A49" s="13" t="s">
        <v>191</v>
      </c>
      <c r="B49" s="14" t="s">
        <v>22</v>
      </c>
      <c r="C49" s="14" t="s">
        <v>23</v>
      </c>
      <c r="D49" s="145">
        <v>0</v>
      </c>
      <c r="E49" s="25">
        <v>0</v>
      </c>
      <c r="F49" s="25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09">
        <f t="shared" si="0"/>
        <v>0</v>
      </c>
    </row>
    <row r="50" spans="1:13" s="17" customFormat="1" x14ac:dyDescent="0.2">
      <c r="A50" s="13" t="s">
        <v>191</v>
      </c>
      <c r="B50" s="14" t="s">
        <v>22</v>
      </c>
      <c r="C50" s="14" t="s">
        <v>185</v>
      </c>
      <c r="D50" s="145">
        <v>1</v>
      </c>
      <c r="E50" s="25">
        <v>0</v>
      </c>
      <c r="F50" s="25">
        <v>0</v>
      </c>
      <c r="G50" s="16">
        <f>ROUND($D50*'2p_turp_aprekins uzn'!$AX$19,2)</f>
        <v>162864</v>
      </c>
      <c r="H50" s="16">
        <f t="shared" ref="H50" si="20">ROUND(G50*$H$5,2)</f>
        <v>38419.620000000003</v>
      </c>
      <c r="I50" s="16">
        <f>ROUND($D50*$I$5,2)</f>
        <v>13857</v>
      </c>
      <c r="J50" s="16">
        <f t="shared" ref="J50" si="21">ROUND($G50*$J$5,2)</f>
        <v>46530.239999999998</v>
      </c>
      <c r="K50" s="16">
        <f t="shared" ref="K50" si="22">ROUND($G50*$K$5,2)</f>
        <v>3289.85</v>
      </c>
      <c r="L50" s="16">
        <f t="shared" ref="L50" si="23">ROUND($G50*$L$5,2)</f>
        <v>5244.22</v>
      </c>
      <c r="M50" s="109">
        <f t="shared" ref="M50" si="24">SUM(G50:L50)</f>
        <v>270204.92999999993</v>
      </c>
    </row>
    <row r="51" spans="1:13" s="17" customFormat="1" x14ac:dyDescent="0.2">
      <c r="A51" s="13" t="s">
        <v>191</v>
      </c>
      <c r="B51" s="14" t="s">
        <v>22</v>
      </c>
      <c r="C51" s="14" t="s">
        <v>70</v>
      </c>
      <c r="D51" s="145">
        <v>4</v>
      </c>
      <c r="E51" s="25">
        <v>0</v>
      </c>
      <c r="F51" s="25">
        <v>0</v>
      </c>
      <c r="G51" s="16">
        <f>ROUND($D51*'2p_turp_aprekins uzn'!$AX$26,2)</f>
        <v>392683.2</v>
      </c>
      <c r="H51" s="16">
        <f>ROUND($G51*$H$5,2)</f>
        <v>92633.97</v>
      </c>
      <c r="I51" s="16">
        <v>0</v>
      </c>
      <c r="J51" s="16">
        <v>0</v>
      </c>
      <c r="K51" s="16">
        <v>0</v>
      </c>
      <c r="L51" s="16">
        <v>0</v>
      </c>
      <c r="M51" s="109">
        <f t="shared" si="0"/>
        <v>485317.17000000004</v>
      </c>
    </row>
    <row r="52" spans="1:13" s="17" customFormat="1" ht="12" thickBot="1" x14ac:dyDescent="0.25">
      <c r="A52" s="27" t="s">
        <v>191</v>
      </c>
      <c r="B52" s="28" t="s">
        <v>22</v>
      </c>
      <c r="C52" s="28" t="s">
        <v>6</v>
      </c>
      <c r="D52" s="146">
        <v>4</v>
      </c>
      <c r="E52" s="29">
        <v>0</v>
      </c>
      <c r="F52" s="29">
        <v>0</v>
      </c>
      <c r="G52" s="30">
        <f>ROUND($D52*'2p_turp_aprekins uzn'!$AX$31,2)</f>
        <v>261487.2</v>
      </c>
      <c r="H52" s="30">
        <f>ROUND($G52*$H$5,2)</f>
        <v>61684.83</v>
      </c>
      <c r="I52" s="30">
        <v>0</v>
      </c>
      <c r="J52" s="30">
        <v>0</v>
      </c>
      <c r="K52" s="30">
        <v>0</v>
      </c>
      <c r="L52" s="30">
        <v>0</v>
      </c>
      <c r="M52" s="111">
        <f t="shared" si="0"/>
        <v>323172.03000000003</v>
      </c>
    </row>
    <row r="53" spans="1:13" s="17" customFormat="1" ht="12" thickBot="1" x14ac:dyDescent="0.25">
      <c r="A53" s="81" t="s">
        <v>191</v>
      </c>
      <c r="B53" s="82" t="s">
        <v>188</v>
      </c>
      <c r="C53" s="82"/>
      <c r="D53" s="147">
        <f>D48+D49+D50+D51+D52</f>
        <v>12</v>
      </c>
      <c r="E53" s="104">
        <f t="shared" ref="E53:M53" si="25">E48+E49+E50+E51+E52</f>
        <v>0</v>
      </c>
      <c r="F53" s="104">
        <f t="shared" si="25"/>
        <v>0</v>
      </c>
      <c r="G53" s="84">
        <f t="shared" si="25"/>
        <v>1305626.3999999999</v>
      </c>
      <c r="H53" s="84">
        <f t="shared" si="25"/>
        <v>307997.27</v>
      </c>
      <c r="I53" s="84">
        <f t="shared" si="25"/>
        <v>55428</v>
      </c>
      <c r="J53" s="84">
        <f t="shared" si="25"/>
        <v>186120.97</v>
      </c>
      <c r="K53" s="84">
        <f t="shared" si="25"/>
        <v>13159.41</v>
      </c>
      <c r="L53" s="84">
        <f t="shared" si="25"/>
        <v>20976.880000000001</v>
      </c>
      <c r="M53" s="107">
        <f t="shared" si="25"/>
        <v>1889308.93</v>
      </c>
    </row>
    <row r="54" spans="1:13" s="17" customFormat="1" x14ac:dyDescent="0.2">
      <c r="A54" s="18" t="s">
        <v>191</v>
      </c>
      <c r="B54" s="19" t="s">
        <v>24</v>
      </c>
      <c r="C54" s="19" t="s">
        <v>68</v>
      </c>
      <c r="D54" s="144">
        <v>0</v>
      </c>
      <c r="E54" s="20">
        <v>0</v>
      </c>
      <c r="F54" s="20">
        <v>1</v>
      </c>
      <c r="G54" s="21">
        <f>ROUND($F54*'2p_turp_aprekins uzn'!$AX$14,2)</f>
        <v>28800</v>
      </c>
      <c r="H54" s="21">
        <f>ROUND(G54*$H$5,2)</f>
        <v>6793.92</v>
      </c>
      <c r="I54" s="21">
        <f>ROUND($F54*$I$5/3,2)</f>
        <v>4619</v>
      </c>
      <c r="J54" s="21">
        <f>ROUND($G54*$J$5,2)</f>
        <v>8228.16</v>
      </c>
      <c r="K54" s="21">
        <f>ROUND($G54*$K$5,2)</f>
        <v>581.76</v>
      </c>
      <c r="L54" s="21">
        <f>ROUND($G54*$L$5,2)</f>
        <v>927.36</v>
      </c>
      <c r="M54" s="135">
        <f t="shared" ref="M54" si="26">SUM(G54:L54)</f>
        <v>49950.200000000004</v>
      </c>
    </row>
    <row r="55" spans="1:13" s="17" customFormat="1" x14ac:dyDescent="0.2">
      <c r="A55" s="13" t="s">
        <v>191</v>
      </c>
      <c r="B55" s="14" t="s">
        <v>24</v>
      </c>
      <c r="C55" s="14" t="s">
        <v>70</v>
      </c>
      <c r="D55" s="145">
        <v>1</v>
      </c>
      <c r="E55" s="25">
        <v>0</v>
      </c>
      <c r="F55" s="25">
        <v>0</v>
      </c>
      <c r="G55" s="16">
        <f>ROUND($D55*'2p_turp_aprekins uzn'!$AX$26,2)</f>
        <v>98170.8</v>
      </c>
      <c r="H55" s="16">
        <f>ROUND($G55*$H$5,2)</f>
        <v>23158.49</v>
      </c>
      <c r="I55" s="16">
        <v>0</v>
      </c>
      <c r="J55" s="16">
        <v>0</v>
      </c>
      <c r="K55" s="16">
        <v>0</v>
      </c>
      <c r="L55" s="16">
        <v>0</v>
      </c>
      <c r="M55" s="109">
        <f t="shared" si="0"/>
        <v>121329.29000000001</v>
      </c>
    </row>
    <row r="56" spans="1:13" s="17" customFormat="1" ht="12" thickBot="1" x14ac:dyDescent="0.25">
      <c r="A56" s="27" t="s">
        <v>191</v>
      </c>
      <c r="B56" s="28" t="s">
        <v>24</v>
      </c>
      <c r="C56" s="28" t="s">
        <v>6</v>
      </c>
      <c r="D56" s="146">
        <v>1</v>
      </c>
      <c r="E56" s="29">
        <v>0</v>
      </c>
      <c r="F56" s="29">
        <v>0</v>
      </c>
      <c r="G56" s="30">
        <f>ROUND($D56*'2p_turp_aprekins uzn'!$AX$31,2)</f>
        <v>65371.8</v>
      </c>
      <c r="H56" s="30">
        <f>ROUND($G56*$H$5,2)</f>
        <v>15421.21</v>
      </c>
      <c r="I56" s="30">
        <v>0</v>
      </c>
      <c r="J56" s="30">
        <v>0</v>
      </c>
      <c r="K56" s="30">
        <v>0</v>
      </c>
      <c r="L56" s="30">
        <v>0</v>
      </c>
      <c r="M56" s="111">
        <f t="shared" si="0"/>
        <v>80793.010000000009</v>
      </c>
    </row>
    <row r="57" spans="1:13" s="17" customFormat="1" ht="12" thickBot="1" x14ac:dyDescent="0.25">
      <c r="A57" s="55" t="s">
        <v>191</v>
      </c>
      <c r="B57" s="56" t="s">
        <v>188</v>
      </c>
      <c r="C57" s="56"/>
      <c r="D57" s="132">
        <f>D54+D55+D56</f>
        <v>2</v>
      </c>
      <c r="E57" s="57">
        <f t="shared" ref="E57:L57" si="27">E54+E55+E56</f>
        <v>0</v>
      </c>
      <c r="F57" s="57">
        <f t="shared" si="27"/>
        <v>1</v>
      </c>
      <c r="G57" s="58">
        <f t="shared" si="27"/>
        <v>192342.6</v>
      </c>
      <c r="H57" s="58">
        <f t="shared" si="27"/>
        <v>45373.62</v>
      </c>
      <c r="I57" s="58">
        <f t="shared" si="27"/>
        <v>4619</v>
      </c>
      <c r="J57" s="58">
        <f t="shared" si="27"/>
        <v>8228.16</v>
      </c>
      <c r="K57" s="58">
        <f t="shared" si="27"/>
        <v>581.76</v>
      </c>
      <c r="L57" s="58">
        <f t="shared" si="27"/>
        <v>927.36</v>
      </c>
      <c r="M57" s="133">
        <f>ROUND(M54+M55+M56,0)</f>
        <v>252073</v>
      </c>
    </row>
    <row r="58" spans="1:13" s="17" customFormat="1" x14ac:dyDescent="0.2">
      <c r="A58" s="18" t="s">
        <v>191</v>
      </c>
      <c r="B58" s="19" t="s">
        <v>25</v>
      </c>
      <c r="C58" s="19" t="s">
        <v>68</v>
      </c>
      <c r="D58" s="144">
        <v>0</v>
      </c>
      <c r="E58" s="20">
        <v>0</v>
      </c>
      <c r="F58" s="20">
        <v>1</v>
      </c>
      <c r="G58" s="21">
        <f>ROUND($F58*'2p_turp_aprekins uzn'!$AX$14,2)</f>
        <v>28800</v>
      </c>
      <c r="H58" s="21">
        <f>ROUND(G58*$H$5,2)</f>
        <v>6793.92</v>
      </c>
      <c r="I58" s="21">
        <f>ROUND($F58*$I$5/3,2)</f>
        <v>4619</v>
      </c>
      <c r="J58" s="21">
        <f>ROUND($G58*$J$5,2)</f>
        <v>8228.16</v>
      </c>
      <c r="K58" s="21">
        <f>ROUND($G58*$K$5,2)</f>
        <v>581.76</v>
      </c>
      <c r="L58" s="21">
        <f>ROUND($G58*$L$5,2)</f>
        <v>927.36</v>
      </c>
      <c r="M58" s="135">
        <f t="shared" ref="M58" si="28">SUM(G58:L58)</f>
        <v>49950.200000000004</v>
      </c>
    </row>
    <row r="59" spans="1:13" s="17" customFormat="1" x14ac:dyDescent="0.2">
      <c r="A59" s="13" t="s">
        <v>191</v>
      </c>
      <c r="B59" s="14" t="s">
        <v>25</v>
      </c>
      <c r="C59" s="14" t="s">
        <v>70</v>
      </c>
      <c r="D59" s="145">
        <v>1</v>
      </c>
      <c r="E59" s="25">
        <v>0</v>
      </c>
      <c r="F59" s="25">
        <v>0</v>
      </c>
      <c r="G59" s="16">
        <f>ROUND($D59*'2p_turp_aprekins uzn'!$AX$26,2)</f>
        <v>98170.8</v>
      </c>
      <c r="H59" s="16">
        <f>ROUND($G59*$H$5,2)</f>
        <v>23158.49</v>
      </c>
      <c r="I59" s="16">
        <v>0</v>
      </c>
      <c r="J59" s="16">
        <v>0</v>
      </c>
      <c r="K59" s="16">
        <v>0</v>
      </c>
      <c r="L59" s="16">
        <v>0</v>
      </c>
      <c r="M59" s="109">
        <f t="shared" si="0"/>
        <v>121329.29000000001</v>
      </c>
    </row>
    <row r="60" spans="1:13" s="17" customFormat="1" ht="11.45" customHeight="1" thickBot="1" x14ac:dyDescent="0.25">
      <c r="A60" s="27" t="s">
        <v>191</v>
      </c>
      <c r="B60" s="28" t="s">
        <v>25</v>
      </c>
      <c r="C60" s="28" t="s">
        <v>6</v>
      </c>
      <c r="D60" s="146">
        <v>1</v>
      </c>
      <c r="E60" s="29">
        <v>0</v>
      </c>
      <c r="F60" s="29">
        <v>0</v>
      </c>
      <c r="G60" s="30">
        <f>ROUND($D60*'2p_turp_aprekins uzn'!$AX$31,2)</f>
        <v>65371.8</v>
      </c>
      <c r="H60" s="30">
        <f>ROUND($G60*$H$5,2)</f>
        <v>15421.21</v>
      </c>
      <c r="I60" s="30">
        <v>0</v>
      </c>
      <c r="J60" s="30">
        <v>0</v>
      </c>
      <c r="K60" s="30">
        <v>0</v>
      </c>
      <c r="L60" s="30">
        <v>0</v>
      </c>
      <c r="M60" s="111">
        <f t="shared" si="0"/>
        <v>80793.010000000009</v>
      </c>
    </row>
    <row r="61" spans="1:13" s="61" customFormat="1" thickBot="1" x14ac:dyDescent="0.2">
      <c r="A61" s="81" t="s">
        <v>191</v>
      </c>
      <c r="B61" s="82" t="s">
        <v>188</v>
      </c>
      <c r="C61" s="82"/>
      <c r="D61" s="147">
        <f>D58+D59+D60</f>
        <v>2</v>
      </c>
      <c r="E61" s="104">
        <f t="shared" ref="E61:L61" si="29">E58+E59+E60</f>
        <v>0</v>
      </c>
      <c r="F61" s="104">
        <f t="shared" si="29"/>
        <v>1</v>
      </c>
      <c r="G61" s="84">
        <f t="shared" si="29"/>
        <v>192342.6</v>
      </c>
      <c r="H61" s="84">
        <f t="shared" si="29"/>
        <v>45373.62</v>
      </c>
      <c r="I61" s="84">
        <f t="shared" si="29"/>
        <v>4619</v>
      </c>
      <c r="J61" s="84">
        <f t="shared" si="29"/>
        <v>8228.16</v>
      </c>
      <c r="K61" s="84">
        <f t="shared" si="29"/>
        <v>581.76</v>
      </c>
      <c r="L61" s="84">
        <f t="shared" si="29"/>
        <v>927.36</v>
      </c>
      <c r="M61" s="107">
        <f>ROUND(M58+M59+M60,0)</f>
        <v>252073</v>
      </c>
    </row>
    <row r="62" spans="1:13" s="17" customFormat="1" x14ac:dyDescent="0.2">
      <c r="A62" s="18" t="s">
        <v>177</v>
      </c>
      <c r="B62" s="19" t="s">
        <v>26</v>
      </c>
      <c r="C62" s="19" t="s">
        <v>27</v>
      </c>
      <c r="D62" s="134">
        <v>0</v>
      </c>
      <c r="E62" s="134">
        <v>0</v>
      </c>
      <c r="F62" s="33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135">
        <f t="shared" si="0"/>
        <v>0</v>
      </c>
    </row>
    <row r="63" spans="1:13" s="17" customFormat="1" x14ac:dyDescent="0.2">
      <c r="A63" s="13" t="s">
        <v>177</v>
      </c>
      <c r="B63" s="14" t="s">
        <v>26</v>
      </c>
      <c r="C63" s="14" t="s">
        <v>28</v>
      </c>
      <c r="D63" s="136">
        <v>1</v>
      </c>
      <c r="E63" s="136">
        <v>0</v>
      </c>
      <c r="F63" s="15">
        <v>0</v>
      </c>
      <c r="G63" s="16">
        <f>ROUND($D63*'2p_turp_aprekins uzn'!$AX$19,2)</f>
        <v>162864</v>
      </c>
      <c r="H63" s="16">
        <f>ROUND(G63*$H$5,2)</f>
        <v>38419.620000000003</v>
      </c>
      <c r="I63" s="16">
        <f>ROUND($D63*$I$5,2)</f>
        <v>13857</v>
      </c>
      <c r="J63" s="16">
        <f>ROUND($G63*$J$5,2)</f>
        <v>46530.239999999998</v>
      </c>
      <c r="K63" s="16">
        <f>ROUND($G63*$K$5,2)</f>
        <v>3289.85</v>
      </c>
      <c r="L63" s="16">
        <f>ROUND($G63*$L$5,2)</f>
        <v>5244.22</v>
      </c>
      <c r="M63" s="109">
        <f t="shared" si="0"/>
        <v>270204.92999999993</v>
      </c>
    </row>
    <row r="64" spans="1:13" s="17" customFormat="1" x14ac:dyDescent="0.2">
      <c r="A64" s="13" t="s">
        <v>177</v>
      </c>
      <c r="B64" s="14" t="s">
        <v>26</v>
      </c>
      <c r="C64" s="14" t="s">
        <v>8</v>
      </c>
      <c r="D64" s="136">
        <v>0</v>
      </c>
      <c r="E64" s="136">
        <v>0</v>
      </c>
      <c r="F64" s="15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09">
        <f t="shared" si="0"/>
        <v>0</v>
      </c>
    </row>
    <row r="65" spans="1:14" s="17" customFormat="1" x14ac:dyDescent="0.2">
      <c r="A65" s="13" t="s">
        <v>177</v>
      </c>
      <c r="B65" s="14" t="s">
        <v>26</v>
      </c>
      <c r="C65" s="14" t="s">
        <v>32</v>
      </c>
      <c r="D65" s="136">
        <v>0</v>
      </c>
      <c r="E65" s="136">
        <v>0</v>
      </c>
      <c r="F65" s="15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09">
        <f t="shared" si="0"/>
        <v>0</v>
      </c>
    </row>
    <row r="66" spans="1:14" s="17" customFormat="1" x14ac:dyDescent="0.2">
      <c r="A66" s="13" t="s">
        <v>177</v>
      </c>
      <c r="B66" s="14" t="s">
        <v>26</v>
      </c>
      <c r="C66" s="14" t="s">
        <v>10</v>
      </c>
      <c r="D66" s="136">
        <v>0</v>
      </c>
      <c r="E66" s="136">
        <v>0</v>
      </c>
      <c r="F66" s="15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09">
        <f t="shared" si="0"/>
        <v>0</v>
      </c>
    </row>
    <row r="67" spans="1:14" s="17" customFormat="1" x14ac:dyDescent="0.2">
      <c r="A67" s="13" t="s">
        <v>177</v>
      </c>
      <c r="B67" s="14" t="s">
        <v>26</v>
      </c>
      <c r="C67" s="14" t="s">
        <v>67</v>
      </c>
      <c r="D67" s="136">
        <v>0</v>
      </c>
      <c r="E67" s="136">
        <v>0</v>
      </c>
      <c r="F67" s="15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09">
        <f t="shared" si="0"/>
        <v>0</v>
      </c>
    </row>
    <row r="68" spans="1:14" s="17" customFormat="1" x14ac:dyDescent="0.2">
      <c r="A68" s="13" t="s">
        <v>177</v>
      </c>
      <c r="B68" s="14" t="s">
        <v>26</v>
      </c>
      <c r="C68" s="14" t="s">
        <v>125</v>
      </c>
      <c r="D68" s="136">
        <v>1</v>
      </c>
      <c r="E68" s="136">
        <v>0</v>
      </c>
      <c r="F68" s="15">
        <v>0</v>
      </c>
      <c r="G68" s="16">
        <f>ROUND($D68*'2p_turp_aprekins uzn'!$AX$26,2)</f>
        <v>98170.8</v>
      </c>
      <c r="H68" s="16">
        <f t="shared" ref="H68:H69" si="30">ROUND($G68*$H$5,2)</f>
        <v>23158.49</v>
      </c>
      <c r="I68" s="16">
        <v>0</v>
      </c>
      <c r="J68" s="16">
        <v>0</v>
      </c>
      <c r="K68" s="16">
        <v>0</v>
      </c>
      <c r="L68" s="16">
        <v>0</v>
      </c>
      <c r="M68" s="109">
        <f t="shared" si="0"/>
        <v>121329.29000000001</v>
      </c>
    </row>
    <row r="69" spans="1:14" s="17" customFormat="1" x14ac:dyDescent="0.2">
      <c r="A69" s="13" t="s">
        <v>177</v>
      </c>
      <c r="B69" s="14" t="s">
        <v>26</v>
      </c>
      <c r="C69" s="14" t="s">
        <v>70</v>
      </c>
      <c r="D69" s="136">
        <v>1</v>
      </c>
      <c r="E69" s="15">
        <v>0</v>
      </c>
      <c r="F69" s="15">
        <v>0</v>
      </c>
      <c r="G69" s="16">
        <f>ROUND($D69*'2p_turp_aprekins uzn'!$AX$26,2)</f>
        <v>98170.8</v>
      </c>
      <c r="H69" s="16">
        <f t="shared" si="30"/>
        <v>23158.49</v>
      </c>
      <c r="I69" s="16">
        <v>0</v>
      </c>
      <c r="J69" s="16">
        <v>0</v>
      </c>
      <c r="K69" s="16">
        <v>0</v>
      </c>
      <c r="L69" s="16">
        <v>0</v>
      </c>
      <c r="M69" s="109">
        <f t="shared" si="0"/>
        <v>121329.29000000001</v>
      </c>
    </row>
    <row r="70" spans="1:14" s="17" customFormat="1" x14ac:dyDescent="0.2">
      <c r="A70" s="13" t="s">
        <v>177</v>
      </c>
      <c r="B70" s="14" t="s">
        <v>26</v>
      </c>
      <c r="C70" s="14" t="s">
        <v>11</v>
      </c>
      <c r="D70" s="136">
        <v>0</v>
      </c>
      <c r="E70" s="136">
        <v>0</v>
      </c>
      <c r="F70" s="15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09">
        <f t="shared" si="0"/>
        <v>0</v>
      </c>
    </row>
    <row r="71" spans="1:14" s="17" customFormat="1" ht="12" thickBot="1" x14ac:dyDescent="0.25">
      <c r="A71" s="27" t="s">
        <v>177</v>
      </c>
      <c r="B71" s="28" t="s">
        <v>26</v>
      </c>
      <c r="C71" s="28" t="s">
        <v>6</v>
      </c>
      <c r="D71" s="110">
        <v>1</v>
      </c>
      <c r="E71" s="36">
        <v>0</v>
      </c>
      <c r="F71" s="36">
        <v>0</v>
      </c>
      <c r="G71" s="30">
        <f>ROUND($D71*'2p_turp_aprekins uzn'!$AX$31,2)</f>
        <v>65371.8</v>
      </c>
      <c r="H71" s="30">
        <f>ROUND($G71*$H$5,2)</f>
        <v>15421.21</v>
      </c>
      <c r="I71" s="30">
        <v>0</v>
      </c>
      <c r="J71" s="30">
        <v>0</v>
      </c>
      <c r="K71" s="30">
        <v>0</v>
      </c>
      <c r="L71" s="30">
        <v>0</v>
      </c>
      <c r="M71" s="111">
        <f t="shared" si="0"/>
        <v>80793.010000000009</v>
      </c>
    </row>
    <row r="72" spans="1:14" s="17" customFormat="1" ht="12" thickBot="1" x14ac:dyDescent="0.25">
      <c r="A72" s="55" t="s">
        <v>177</v>
      </c>
      <c r="B72" s="56" t="s">
        <v>188</v>
      </c>
      <c r="C72" s="56"/>
      <c r="D72" s="142">
        <f>D62+D63+D64+D65+D66+D67+D68+D69+D70+D71</f>
        <v>4</v>
      </c>
      <c r="E72" s="65">
        <f t="shared" ref="E72:M72" si="31">E62+E63+E64+E65+E66+E67+E68+E69+E70+E71</f>
        <v>0</v>
      </c>
      <c r="F72" s="65">
        <f t="shared" si="31"/>
        <v>0</v>
      </c>
      <c r="G72" s="58">
        <f t="shared" si="31"/>
        <v>424577.39999999997</v>
      </c>
      <c r="H72" s="58">
        <f t="shared" si="31"/>
        <v>100157.81</v>
      </c>
      <c r="I72" s="58">
        <f t="shared" si="31"/>
        <v>13857</v>
      </c>
      <c r="J72" s="58">
        <f t="shared" si="31"/>
        <v>46530.239999999998</v>
      </c>
      <c r="K72" s="58">
        <f t="shared" si="31"/>
        <v>3289.85</v>
      </c>
      <c r="L72" s="58">
        <f t="shared" si="31"/>
        <v>5244.22</v>
      </c>
      <c r="M72" s="133">
        <f t="shared" si="31"/>
        <v>593656.52</v>
      </c>
    </row>
    <row r="73" spans="1:14" s="17" customFormat="1" x14ac:dyDescent="0.2">
      <c r="A73" s="18" t="s">
        <v>173</v>
      </c>
      <c r="B73" s="19" t="s">
        <v>33</v>
      </c>
      <c r="C73" s="19" t="s">
        <v>29</v>
      </c>
      <c r="D73" s="134">
        <v>2</v>
      </c>
      <c r="E73" s="33">
        <v>0</v>
      </c>
      <c r="F73" s="33">
        <v>0</v>
      </c>
      <c r="G73" s="21">
        <f>ROUND($D73*'2p_turp_aprekins uzn'!$AX$19,2)</f>
        <v>325728</v>
      </c>
      <c r="H73" s="21">
        <f t="shared" ref="H73" si="32">ROUND(G73*$H$5,2)</f>
        <v>76839.240000000005</v>
      </c>
      <c r="I73" s="21">
        <f>ROUND($D73*$I$5,2)</f>
        <v>27714</v>
      </c>
      <c r="J73" s="21">
        <f t="shared" ref="J73:J74" si="33">ROUND($G73*$J$5,2)</f>
        <v>93060.49</v>
      </c>
      <c r="K73" s="21">
        <f t="shared" ref="K73:K74" si="34">ROUND($G73*$K$5,2)</f>
        <v>6579.71</v>
      </c>
      <c r="L73" s="21">
        <f t="shared" ref="L73:L74" si="35">ROUND($G73*$L$5,2)</f>
        <v>10488.44</v>
      </c>
      <c r="M73" s="135">
        <f>SUM(G73:L73)</f>
        <v>540409.87999999989</v>
      </c>
    </row>
    <row r="74" spans="1:14" s="17" customFormat="1" x14ac:dyDescent="0.2">
      <c r="A74" s="13" t="s">
        <v>173</v>
      </c>
      <c r="B74" s="14" t="s">
        <v>33</v>
      </c>
      <c r="C74" s="14" t="s">
        <v>27</v>
      </c>
      <c r="D74" s="136">
        <v>1</v>
      </c>
      <c r="E74" s="15">
        <v>0</v>
      </c>
      <c r="F74" s="15">
        <v>0</v>
      </c>
      <c r="G74" s="16">
        <f>ROUND($D74*'2p_turp_aprekins uzn'!$AX$19,2)</f>
        <v>162864</v>
      </c>
      <c r="H74" s="16">
        <f>ROUND(G74*$H$5,2)</f>
        <v>38419.620000000003</v>
      </c>
      <c r="I74" s="16">
        <f>ROUND($D74*$I$5,2)</f>
        <v>13857</v>
      </c>
      <c r="J74" s="16">
        <f t="shared" si="33"/>
        <v>46530.239999999998</v>
      </c>
      <c r="K74" s="16">
        <f t="shared" si="34"/>
        <v>3289.85</v>
      </c>
      <c r="L74" s="16">
        <f t="shared" si="35"/>
        <v>5244.22</v>
      </c>
      <c r="M74" s="109">
        <f t="shared" si="0"/>
        <v>270204.92999999993</v>
      </c>
    </row>
    <row r="75" spans="1:14" s="17" customFormat="1" x14ac:dyDescent="0.2">
      <c r="A75" s="13" t="s">
        <v>173</v>
      </c>
      <c r="B75" s="14" t="s">
        <v>33</v>
      </c>
      <c r="C75" s="14" t="s">
        <v>8</v>
      </c>
      <c r="D75" s="136">
        <v>0</v>
      </c>
      <c r="E75" s="15">
        <v>0</v>
      </c>
      <c r="F75" s="15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09">
        <f t="shared" si="0"/>
        <v>0</v>
      </c>
    </row>
    <row r="76" spans="1:14" s="17" customFormat="1" x14ac:dyDescent="0.2">
      <c r="A76" s="13" t="s">
        <v>173</v>
      </c>
      <c r="B76" s="14" t="s">
        <v>33</v>
      </c>
      <c r="C76" s="14" t="s">
        <v>208</v>
      </c>
      <c r="D76" s="136">
        <v>0</v>
      </c>
      <c r="E76" s="15">
        <v>0</v>
      </c>
      <c r="F76" s="15">
        <v>1</v>
      </c>
      <c r="G76" s="16">
        <f>ROUND($F76*'2p_turp_aprekins uzn'!$AX$14,2)</f>
        <v>28800</v>
      </c>
      <c r="H76" s="16">
        <f>ROUND(G76*$H$5,2)</f>
        <v>6793.92</v>
      </c>
      <c r="I76" s="16">
        <f>ROUND($F76*$I$5/3,2)</f>
        <v>4619</v>
      </c>
      <c r="J76" s="16">
        <f>ROUND($G76*$J$5,2)</f>
        <v>8228.16</v>
      </c>
      <c r="K76" s="16">
        <f>ROUND($G76*$K$5,2)</f>
        <v>581.76</v>
      </c>
      <c r="L76" s="16">
        <f>ROUND($G76*$L$5,2)</f>
        <v>927.36</v>
      </c>
      <c r="M76" s="109">
        <f t="shared" si="0"/>
        <v>49950.200000000004</v>
      </c>
    </row>
    <row r="77" spans="1:14" s="17" customFormat="1" x14ac:dyDescent="0.2">
      <c r="A77" s="13" t="s">
        <v>173</v>
      </c>
      <c r="B77" s="14" t="s">
        <v>33</v>
      </c>
      <c r="C77" s="14" t="s">
        <v>30</v>
      </c>
      <c r="D77" s="136">
        <v>0</v>
      </c>
      <c r="E77" s="15">
        <v>0</v>
      </c>
      <c r="F77" s="15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09">
        <f t="shared" si="0"/>
        <v>0</v>
      </c>
    </row>
    <row r="78" spans="1:14" s="17" customFormat="1" x14ac:dyDescent="0.2">
      <c r="A78" s="13" t="s">
        <v>173</v>
      </c>
      <c r="B78" s="14" t="s">
        <v>33</v>
      </c>
      <c r="C78" s="14" t="s">
        <v>32</v>
      </c>
      <c r="D78" s="136">
        <v>0</v>
      </c>
      <c r="E78" s="15">
        <v>0</v>
      </c>
      <c r="F78" s="15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09">
        <f t="shared" si="0"/>
        <v>0</v>
      </c>
    </row>
    <row r="79" spans="1:14" s="17" customFormat="1" x14ac:dyDescent="0.2">
      <c r="A79" s="13" t="s">
        <v>173</v>
      </c>
      <c r="B79" s="14" t="s">
        <v>33</v>
      </c>
      <c r="C79" s="14" t="s">
        <v>10</v>
      </c>
      <c r="D79" s="136">
        <v>1</v>
      </c>
      <c r="E79" s="15">
        <v>0</v>
      </c>
      <c r="F79" s="15">
        <v>0</v>
      </c>
      <c r="G79" s="16">
        <f>ROUND($D79*'2p_turp_aprekins uzn'!$AX$19,2)</f>
        <v>162864</v>
      </c>
      <c r="H79" s="16">
        <f>ROUND(G79*$H$5,2)</f>
        <v>38419.620000000003</v>
      </c>
      <c r="I79" s="16">
        <f>ROUND($D79*$I$5,2)</f>
        <v>13857</v>
      </c>
      <c r="J79" s="16">
        <f>ROUND($G79*$J$5,2)</f>
        <v>46530.239999999998</v>
      </c>
      <c r="K79" s="16">
        <f>ROUND($G79*$K$5,2)</f>
        <v>3289.85</v>
      </c>
      <c r="L79" s="16">
        <f>ROUND($G79*$L$5,2)</f>
        <v>5244.22</v>
      </c>
      <c r="M79" s="109">
        <f t="shared" ref="M79:M80" si="36">SUM(G79:L79)</f>
        <v>270204.92999999993</v>
      </c>
      <c r="N79" s="24"/>
    </row>
    <row r="80" spans="1:14" s="17" customFormat="1" x14ac:dyDescent="0.2">
      <c r="A80" s="13" t="s">
        <v>173</v>
      </c>
      <c r="B80" s="14" t="s">
        <v>33</v>
      </c>
      <c r="C80" s="14" t="s">
        <v>10</v>
      </c>
      <c r="D80" s="136">
        <v>0</v>
      </c>
      <c r="E80" s="15">
        <v>0</v>
      </c>
      <c r="F80" s="15">
        <v>0</v>
      </c>
      <c r="G80" s="16">
        <f>ROUND($D80*'2p_turp_aprekins uzn'!$AX$19,2)</f>
        <v>0</v>
      </c>
      <c r="H80" s="16">
        <f>ROUND(G80*$H$5,2)</f>
        <v>0</v>
      </c>
      <c r="I80" s="16">
        <f>ROUND($D80*$I$5,2)</f>
        <v>0</v>
      </c>
      <c r="J80" s="16">
        <f>ROUND($G80*$J$5,2)</f>
        <v>0</v>
      </c>
      <c r="K80" s="16">
        <f>ROUND($G80*$K$5,2)</f>
        <v>0</v>
      </c>
      <c r="L80" s="16">
        <f>ROUND($G80*$L$5,2)</f>
        <v>0</v>
      </c>
      <c r="M80" s="109">
        <f t="shared" si="36"/>
        <v>0</v>
      </c>
    </row>
    <row r="81" spans="1:13" s="17" customFormat="1" x14ac:dyDescent="0.2">
      <c r="A81" s="13" t="s">
        <v>173</v>
      </c>
      <c r="B81" s="14" t="s">
        <v>33</v>
      </c>
      <c r="C81" s="14" t="s">
        <v>67</v>
      </c>
      <c r="D81" s="136">
        <v>0</v>
      </c>
      <c r="E81" s="15">
        <v>0</v>
      </c>
      <c r="F81" s="15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09">
        <f t="shared" si="0"/>
        <v>0</v>
      </c>
    </row>
    <row r="82" spans="1:13" s="17" customFormat="1" x14ac:dyDescent="0.2">
      <c r="A82" s="13" t="s">
        <v>173</v>
      </c>
      <c r="B82" s="14" t="s">
        <v>33</v>
      </c>
      <c r="C82" s="14" t="s">
        <v>125</v>
      </c>
      <c r="D82" s="136">
        <v>2</v>
      </c>
      <c r="E82" s="15">
        <v>0</v>
      </c>
      <c r="F82" s="15">
        <v>0</v>
      </c>
      <c r="G82" s="16">
        <f>ROUND($D82*'2p_turp_aprekins uzn'!$AX$26,2)</f>
        <v>196341.6</v>
      </c>
      <c r="H82" s="16">
        <f>ROUND($G82*$H$5,2)</f>
        <v>46316.98</v>
      </c>
      <c r="I82" s="16">
        <v>0</v>
      </c>
      <c r="J82" s="16">
        <v>0</v>
      </c>
      <c r="K82" s="16">
        <v>0</v>
      </c>
      <c r="L82" s="16">
        <v>0</v>
      </c>
      <c r="M82" s="109">
        <f t="shared" ref="M82:M152" si="37">SUM(G82:L82)</f>
        <v>242658.58000000002</v>
      </c>
    </row>
    <row r="83" spans="1:13" s="17" customFormat="1" ht="9.6" customHeight="1" x14ac:dyDescent="0.2">
      <c r="A83" s="13" t="s">
        <v>173</v>
      </c>
      <c r="B83" s="14" t="s">
        <v>33</v>
      </c>
      <c r="C83" s="14" t="s">
        <v>34</v>
      </c>
      <c r="D83" s="136">
        <v>1</v>
      </c>
      <c r="E83" s="15">
        <v>0</v>
      </c>
      <c r="F83" s="15">
        <v>0</v>
      </c>
      <c r="G83" s="16">
        <f>ROUND($D83*'2p_turp_aprekins uzn'!$AX$19,2)</f>
        <v>162864</v>
      </c>
      <c r="H83" s="16">
        <f>ROUND(G83*$H$5,2)</f>
        <v>38419.620000000003</v>
      </c>
      <c r="I83" s="16">
        <f>ROUND($D83*$I$5,2)</f>
        <v>13857</v>
      </c>
      <c r="J83" s="16">
        <f>ROUND($G83*$J$5,2)</f>
        <v>46530.239999999998</v>
      </c>
      <c r="K83" s="16">
        <f>ROUND($G83*$K$5,2)</f>
        <v>3289.85</v>
      </c>
      <c r="L83" s="16">
        <f>ROUND($G83*$L$5,2)</f>
        <v>5244.22</v>
      </c>
      <c r="M83" s="109">
        <f t="shared" si="37"/>
        <v>270204.92999999993</v>
      </c>
    </row>
    <row r="84" spans="1:13" s="17" customFormat="1" ht="9.6" customHeight="1" x14ac:dyDescent="0.2">
      <c r="A84" s="13" t="s">
        <v>173</v>
      </c>
      <c r="B84" s="14" t="s">
        <v>33</v>
      </c>
      <c r="C84" s="14" t="s">
        <v>70</v>
      </c>
      <c r="D84" s="136">
        <v>3</v>
      </c>
      <c r="E84" s="15">
        <v>0</v>
      </c>
      <c r="F84" s="15">
        <v>0</v>
      </c>
      <c r="G84" s="16">
        <f>ROUND($D84*'2p_turp_aprekins uzn'!$AX$26,2)</f>
        <v>294512.40000000002</v>
      </c>
      <c r="H84" s="16">
        <f>ROUND($G84*$H$5,2)</f>
        <v>69475.48</v>
      </c>
      <c r="I84" s="16">
        <v>0</v>
      </c>
      <c r="J84" s="16">
        <v>0</v>
      </c>
      <c r="K84" s="16">
        <v>0</v>
      </c>
      <c r="L84" s="16">
        <v>0</v>
      </c>
      <c r="M84" s="109">
        <f t="shared" si="37"/>
        <v>363987.88</v>
      </c>
    </row>
    <row r="85" spans="1:13" s="17" customFormat="1" ht="9.6" customHeight="1" x14ac:dyDescent="0.2">
      <c r="A85" s="13" t="s">
        <v>173</v>
      </c>
      <c r="B85" s="14" t="s">
        <v>33</v>
      </c>
      <c r="C85" s="14" t="s">
        <v>207</v>
      </c>
      <c r="D85" s="136">
        <v>0</v>
      </c>
      <c r="E85" s="15">
        <v>0</v>
      </c>
      <c r="F85" s="15">
        <v>1</v>
      </c>
      <c r="G85" s="16">
        <f>ROUND($F85*'2p_turp_aprekins uzn'!$AX$25,2)</f>
        <v>17360</v>
      </c>
      <c r="H85" s="16">
        <f>ROUND(G85*$H$5,2)</f>
        <v>4095.22</v>
      </c>
      <c r="I85" s="16">
        <v>0</v>
      </c>
      <c r="J85" s="16">
        <v>0</v>
      </c>
      <c r="K85" s="16">
        <v>0</v>
      </c>
      <c r="L85" s="16">
        <v>0</v>
      </c>
      <c r="M85" s="109">
        <f t="shared" ref="M85" si="38">SUM(G85:L85)</f>
        <v>21455.22</v>
      </c>
    </row>
    <row r="86" spans="1:13" s="17" customFormat="1" ht="9.6" customHeight="1" x14ac:dyDescent="0.2">
      <c r="A86" s="13" t="s">
        <v>173</v>
      </c>
      <c r="B86" s="14" t="s">
        <v>33</v>
      </c>
      <c r="C86" s="14" t="s">
        <v>11</v>
      </c>
      <c r="D86" s="136">
        <v>0</v>
      </c>
      <c r="E86" s="136">
        <v>0</v>
      </c>
      <c r="F86" s="15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09">
        <f t="shared" si="37"/>
        <v>0</v>
      </c>
    </row>
    <row r="87" spans="1:13" s="17" customFormat="1" ht="9.6" customHeight="1" x14ac:dyDescent="0.2">
      <c r="A87" s="13" t="s">
        <v>173</v>
      </c>
      <c r="B87" s="14" t="s">
        <v>33</v>
      </c>
      <c r="C87" s="14" t="s">
        <v>6</v>
      </c>
      <c r="D87" s="136">
        <v>3</v>
      </c>
      <c r="E87" s="15">
        <v>0</v>
      </c>
      <c r="F87" s="15">
        <v>0</v>
      </c>
      <c r="G87" s="16">
        <f>ROUND($D87*'2p_turp_aprekins uzn'!$AX$31,2)</f>
        <v>196115.4</v>
      </c>
      <c r="H87" s="16">
        <f>ROUND($G87*$H$5,2)</f>
        <v>46263.62</v>
      </c>
      <c r="I87" s="16">
        <v>0</v>
      </c>
      <c r="J87" s="16">
        <v>0</v>
      </c>
      <c r="K87" s="16">
        <v>0</v>
      </c>
      <c r="L87" s="16">
        <v>0</v>
      </c>
      <c r="M87" s="109">
        <f t="shared" si="37"/>
        <v>242379.02</v>
      </c>
    </row>
    <row r="88" spans="1:13" s="17" customFormat="1" x14ac:dyDescent="0.2">
      <c r="A88" s="13" t="s">
        <v>173</v>
      </c>
      <c r="B88" s="14" t="s">
        <v>33</v>
      </c>
      <c r="C88" s="70" t="s">
        <v>206</v>
      </c>
      <c r="D88" s="140">
        <v>0</v>
      </c>
      <c r="E88" s="71">
        <v>0</v>
      </c>
      <c r="F88" s="71">
        <v>1</v>
      </c>
      <c r="G88" s="72">
        <f>ROUND($F88*'2p_turp_aprekins uzn'!$AX$30,2)</f>
        <v>11560</v>
      </c>
      <c r="H88" s="72">
        <f>ROUND(G88*$H$5,2)</f>
        <v>2727</v>
      </c>
      <c r="I88" s="72">
        <v>0</v>
      </c>
      <c r="J88" s="72">
        <v>0</v>
      </c>
      <c r="K88" s="72">
        <v>0</v>
      </c>
      <c r="L88" s="72">
        <v>0</v>
      </c>
      <c r="M88" s="141">
        <f t="shared" ref="M88" si="39">SUM(G88:L88)</f>
        <v>14287</v>
      </c>
    </row>
    <row r="89" spans="1:13" s="17" customFormat="1" ht="12" thickBot="1" x14ac:dyDescent="0.25">
      <c r="A89" s="75" t="s">
        <v>173</v>
      </c>
      <c r="B89" s="76" t="s">
        <v>188</v>
      </c>
      <c r="C89" s="76"/>
      <c r="D89" s="148">
        <f>D73+D74+D75+D76+D77+D78+D79+D80+D81+D82+D83+D84+D86+D87+D85+D88</f>
        <v>13</v>
      </c>
      <c r="E89" s="77">
        <f t="shared" ref="E89:M89" si="40">E73+E74+E75+E76+E77+E78+E79+E80+E81+E82+E83+E84+E86+E87+E85+E88</f>
        <v>0</v>
      </c>
      <c r="F89" s="77">
        <f t="shared" si="40"/>
        <v>3</v>
      </c>
      <c r="G89" s="78">
        <f t="shared" si="40"/>
        <v>1559009.4</v>
      </c>
      <c r="H89" s="78">
        <f t="shared" si="40"/>
        <v>367770.32</v>
      </c>
      <c r="I89" s="78">
        <f t="shared" si="40"/>
        <v>73904</v>
      </c>
      <c r="J89" s="78">
        <f t="shared" si="40"/>
        <v>240879.37</v>
      </c>
      <c r="K89" s="78">
        <f t="shared" si="40"/>
        <v>17031.02</v>
      </c>
      <c r="L89" s="78">
        <f t="shared" si="40"/>
        <v>27148.460000000003</v>
      </c>
      <c r="M89" s="149">
        <f t="shared" si="40"/>
        <v>2285742.5699999998</v>
      </c>
    </row>
    <row r="90" spans="1:13" s="17" customFormat="1" x14ac:dyDescent="0.2">
      <c r="A90" s="18" t="s">
        <v>173</v>
      </c>
      <c r="B90" s="19" t="s">
        <v>35</v>
      </c>
      <c r="C90" s="19" t="s">
        <v>29</v>
      </c>
      <c r="D90" s="134">
        <v>1</v>
      </c>
      <c r="E90" s="33">
        <v>0</v>
      </c>
      <c r="F90" s="33">
        <v>0</v>
      </c>
      <c r="G90" s="21">
        <f>ROUND($D90*'2p_turp_aprekins uzn'!$AX$19,2)</f>
        <v>162864</v>
      </c>
      <c r="H90" s="21">
        <f t="shared" ref="H90:H91" si="41">ROUND(G90*$H$5,2)</f>
        <v>38419.620000000003</v>
      </c>
      <c r="I90" s="21">
        <f>ROUND($D90*$I$5,2)</f>
        <v>13857</v>
      </c>
      <c r="J90" s="21">
        <f t="shared" ref="J90:J91" si="42">ROUND($G90*$J$5,2)</f>
        <v>46530.239999999998</v>
      </c>
      <c r="K90" s="21">
        <f t="shared" ref="K90:K91" si="43">ROUND($G90*$K$5,2)</f>
        <v>3289.85</v>
      </c>
      <c r="L90" s="21">
        <f t="shared" ref="L90:L91" si="44">ROUND($G90*$L$5,2)</f>
        <v>5244.22</v>
      </c>
      <c r="M90" s="135">
        <f t="shared" si="37"/>
        <v>270204.92999999993</v>
      </c>
    </row>
    <row r="91" spans="1:13" s="17" customFormat="1" x14ac:dyDescent="0.2">
      <c r="A91" s="13" t="s">
        <v>173</v>
      </c>
      <c r="B91" s="14" t="s">
        <v>35</v>
      </c>
      <c r="C91" s="14" t="s">
        <v>27</v>
      </c>
      <c r="D91" s="136">
        <v>1</v>
      </c>
      <c r="E91" s="15">
        <v>0</v>
      </c>
      <c r="F91" s="15">
        <v>0</v>
      </c>
      <c r="G91" s="16">
        <f>ROUND($D91*'2p_turp_aprekins uzn'!$AX$19,2)</f>
        <v>162864</v>
      </c>
      <c r="H91" s="16">
        <f t="shared" si="41"/>
        <v>38419.620000000003</v>
      </c>
      <c r="I91" s="16">
        <f>ROUND($D91*$I$5,2)</f>
        <v>13857</v>
      </c>
      <c r="J91" s="16">
        <f t="shared" si="42"/>
        <v>46530.239999999998</v>
      </c>
      <c r="K91" s="16">
        <f t="shared" si="43"/>
        <v>3289.85</v>
      </c>
      <c r="L91" s="16">
        <f t="shared" si="44"/>
        <v>5244.22</v>
      </c>
      <c r="M91" s="109">
        <f t="shared" si="37"/>
        <v>270204.92999999993</v>
      </c>
    </row>
    <row r="92" spans="1:13" s="17" customFormat="1" x14ac:dyDescent="0.2">
      <c r="A92" s="13" t="s">
        <v>173</v>
      </c>
      <c r="B92" s="14" t="s">
        <v>35</v>
      </c>
      <c r="C92" s="14" t="s">
        <v>8</v>
      </c>
      <c r="D92" s="136">
        <v>0</v>
      </c>
      <c r="E92" s="15">
        <v>0</v>
      </c>
      <c r="F92" s="15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09">
        <f t="shared" si="37"/>
        <v>0</v>
      </c>
    </row>
    <row r="93" spans="1:13" s="17" customFormat="1" x14ac:dyDescent="0.2">
      <c r="A93" s="13" t="s">
        <v>173</v>
      </c>
      <c r="B93" s="14" t="s">
        <v>35</v>
      </c>
      <c r="C93" s="14" t="s">
        <v>208</v>
      </c>
      <c r="D93" s="136">
        <v>0</v>
      </c>
      <c r="E93" s="15">
        <v>0</v>
      </c>
      <c r="F93" s="15">
        <v>1</v>
      </c>
      <c r="G93" s="16">
        <f>ROUND($F93*'2p_turp_aprekins uzn'!$AX$14,2)</f>
        <v>28800</v>
      </c>
      <c r="H93" s="16">
        <f>ROUND(G93*$H$5,2)</f>
        <v>6793.92</v>
      </c>
      <c r="I93" s="16">
        <f>ROUND($F93*$I$5/3,2)</f>
        <v>4619</v>
      </c>
      <c r="J93" s="16">
        <f>ROUND($G93*$J$5,2)</f>
        <v>8228.16</v>
      </c>
      <c r="K93" s="16">
        <f>ROUND($G93*$K$5,2)</f>
        <v>581.76</v>
      </c>
      <c r="L93" s="16">
        <f>ROUND($G93*$L$5,2)</f>
        <v>927.36</v>
      </c>
      <c r="M93" s="109">
        <f t="shared" si="37"/>
        <v>49950.200000000004</v>
      </c>
    </row>
    <row r="94" spans="1:13" s="17" customFormat="1" x14ac:dyDescent="0.2">
      <c r="A94" s="13" t="s">
        <v>173</v>
      </c>
      <c r="B94" s="14" t="s">
        <v>35</v>
      </c>
      <c r="C94" s="14" t="s">
        <v>30</v>
      </c>
      <c r="D94" s="136">
        <v>0</v>
      </c>
      <c r="E94" s="15">
        <v>0</v>
      </c>
      <c r="F94" s="15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09">
        <f t="shared" si="37"/>
        <v>0</v>
      </c>
    </row>
    <row r="95" spans="1:13" s="17" customFormat="1" x14ac:dyDescent="0.2">
      <c r="A95" s="13" t="s">
        <v>173</v>
      </c>
      <c r="B95" s="14" t="s">
        <v>35</v>
      </c>
      <c r="C95" s="14" t="s">
        <v>32</v>
      </c>
      <c r="D95" s="136">
        <v>0</v>
      </c>
      <c r="E95" s="15">
        <v>0</v>
      </c>
      <c r="F95" s="15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09">
        <f t="shared" si="37"/>
        <v>0</v>
      </c>
    </row>
    <row r="96" spans="1:13" s="17" customFormat="1" x14ac:dyDescent="0.2">
      <c r="A96" s="13" t="s">
        <v>173</v>
      </c>
      <c r="B96" s="14" t="s">
        <v>35</v>
      </c>
      <c r="C96" s="14" t="s">
        <v>9</v>
      </c>
      <c r="D96" s="136">
        <v>0</v>
      </c>
      <c r="E96" s="15">
        <v>0</v>
      </c>
      <c r="F96" s="15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09">
        <f t="shared" si="37"/>
        <v>0</v>
      </c>
    </row>
    <row r="97" spans="1:13" s="17" customFormat="1" x14ac:dyDescent="0.2">
      <c r="A97" s="13" t="s">
        <v>173</v>
      </c>
      <c r="B97" s="14" t="s">
        <v>35</v>
      </c>
      <c r="C97" s="14" t="s">
        <v>10</v>
      </c>
      <c r="D97" s="136">
        <v>1</v>
      </c>
      <c r="E97" s="15">
        <v>0</v>
      </c>
      <c r="F97" s="15">
        <v>0</v>
      </c>
      <c r="G97" s="16">
        <f>ROUND($D97*'2p_turp_aprekins uzn'!$AX$19,2)</f>
        <v>162864</v>
      </c>
      <c r="H97" s="16">
        <f>ROUND(G97*$H$5,2)</f>
        <v>38419.620000000003</v>
      </c>
      <c r="I97" s="16">
        <f>ROUND($D97*$I$5,2)</f>
        <v>13857</v>
      </c>
      <c r="J97" s="16">
        <f>ROUND($G97*$J$5,2)</f>
        <v>46530.239999999998</v>
      </c>
      <c r="K97" s="16">
        <f>ROUND($G97*$K$5,2)</f>
        <v>3289.85</v>
      </c>
      <c r="L97" s="16">
        <f>ROUND($G97*$L$5,2)</f>
        <v>5244.22</v>
      </c>
      <c r="M97" s="109">
        <f t="shared" ref="M97" si="45">SUM(G97:L97)</f>
        <v>270204.92999999993</v>
      </c>
    </row>
    <row r="98" spans="1:13" s="17" customFormat="1" x14ac:dyDescent="0.2">
      <c r="A98" s="13" t="s">
        <v>173</v>
      </c>
      <c r="B98" s="14" t="s">
        <v>35</v>
      </c>
      <c r="C98" s="14" t="s">
        <v>67</v>
      </c>
      <c r="D98" s="136">
        <v>0</v>
      </c>
      <c r="E98" s="15">
        <v>0</v>
      </c>
      <c r="F98" s="15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09">
        <f t="shared" si="37"/>
        <v>0</v>
      </c>
    </row>
    <row r="99" spans="1:13" s="17" customFormat="1" x14ac:dyDescent="0.2">
      <c r="A99" s="13" t="s">
        <v>173</v>
      </c>
      <c r="B99" s="14" t="s">
        <v>35</v>
      </c>
      <c r="C99" s="14" t="s">
        <v>125</v>
      </c>
      <c r="D99" s="136">
        <v>1</v>
      </c>
      <c r="E99" s="15">
        <v>0</v>
      </c>
      <c r="F99" s="15">
        <v>0</v>
      </c>
      <c r="G99" s="16">
        <f>ROUND($D99*'2p_turp_aprekins uzn'!$AX$26,2)</f>
        <v>98170.8</v>
      </c>
      <c r="H99" s="16">
        <f t="shared" ref="H99:H100" si="46">ROUND($G99*$H$5,2)</f>
        <v>23158.49</v>
      </c>
      <c r="I99" s="16">
        <v>0</v>
      </c>
      <c r="J99" s="16">
        <v>0</v>
      </c>
      <c r="K99" s="16">
        <v>0</v>
      </c>
      <c r="L99" s="16">
        <v>0</v>
      </c>
      <c r="M99" s="109">
        <f t="shared" si="37"/>
        <v>121329.29000000001</v>
      </c>
    </row>
    <row r="100" spans="1:13" s="17" customFormat="1" x14ac:dyDescent="0.2">
      <c r="A100" s="13" t="s">
        <v>173</v>
      </c>
      <c r="B100" s="14" t="s">
        <v>35</v>
      </c>
      <c r="C100" s="14" t="s">
        <v>70</v>
      </c>
      <c r="D100" s="136">
        <v>2</v>
      </c>
      <c r="E100" s="15">
        <v>0</v>
      </c>
      <c r="F100" s="15">
        <v>0</v>
      </c>
      <c r="G100" s="16">
        <f>ROUND($D100*'2p_turp_aprekins uzn'!$AX$26,2)</f>
        <v>196341.6</v>
      </c>
      <c r="H100" s="16">
        <f t="shared" si="46"/>
        <v>46316.98</v>
      </c>
      <c r="I100" s="16">
        <v>0</v>
      </c>
      <c r="J100" s="16">
        <v>0</v>
      </c>
      <c r="K100" s="16">
        <v>0</v>
      </c>
      <c r="L100" s="16">
        <v>0</v>
      </c>
      <c r="M100" s="109">
        <f t="shared" si="37"/>
        <v>242658.58000000002</v>
      </c>
    </row>
    <row r="101" spans="1:13" s="17" customFormat="1" x14ac:dyDescent="0.2">
      <c r="A101" s="13" t="s">
        <v>173</v>
      </c>
      <c r="B101" s="14" t="s">
        <v>35</v>
      </c>
      <c r="C101" s="14" t="s">
        <v>207</v>
      </c>
      <c r="D101" s="136">
        <v>0</v>
      </c>
      <c r="E101" s="15">
        <v>0</v>
      </c>
      <c r="F101" s="15">
        <v>1</v>
      </c>
      <c r="G101" s="16">
        <f>ROUND($F101*'2p_turp_aprekins uzn'!$AX$25,2)</f>
        <v>17360</v>
      </c>
      <c r="H101" s="16">
        <f>ROUND(G101*$H$5,2)</f>
        <v>4095.22</v>
      </c>
      <c r="I101" s="16">
        <v>0</v>
      </c>
      <c r="J101" s="16">
        <v>0</v>
      </c>
      <c r="K101" s="16">
        <v>0</v>
      </c>
      <c r="L101" s="16">
        <v>0</v>
      </c>
      <c r="M101" s="109">
        <f t="shared" si="37"/>
        <v>21455.22</v>
      </c>
    </row>
    <row r="102" spans="1:13" s="17" customFormat="1" x14ac:dyDescent="0.2">
      <c r="A102" s="13" t="s">
        <v>173</v>
      </c>
      <c r="B102" s="14" t="s">
        <v>35</v>
      </c>
      <c r="C102" s="14" t="s">
        <v>11</v>
      </c>
      <c r="D102" s="136">
        <v>0</v>
      </c>
      <c r="E102" s="15">
        <v>0</v>
      </c>
      <c r="F102" s="15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09">
        <f t="shared" si="37"/>
        <v>0</v>
      </c>
    </row>
    <row r="103" spans="1:13" s="17" customFormat="1" x14ac:dyDescent="0.2">
      <c r="A103" s="13" t="s">
        <v>173</v>
      </c>
      <c r="B103" s="14" t="s">
        <v>35</v>
      </c>
      <c r="C103" s="14" t="s">
        <v>6</v>
      </c>
      <c r="D103" s="136">
        <v>2</v>
      </c>
      <c r="E103" s="15">
        <v>0</v>
      </c>
      <c r="F103" s="15">
        <v>0</v>
      </c>
      <c r="G103" s="16">
        <f>ROUND($D103*'2p_turp_aprekins uzn'!$AX$31,2)</f>
        <v>130743.6</v>
      </c>
      <c r="H103" s="16">
        <f>ROUND($G103*$H$5,2)</f>
        <v>30842.42</v>
      </c>
      <c r="I103" s="16">
        <v>0</v>
      </c>
      <c r="J103" s="16">
        <v>0</v>
      </c>
      <c r="K103" s="16">
        <v>0</v>
      </c>
      <c r="L103" s="16">
        <v>0</v>
      </c>
      <c r="M103" s="109">
        <f t="shared" si="37"/>
        <v>161586.02000000002</v>
      </c>
    </row>
    <row r="104" spans="1:13" s="17" customFormat="1" x14ac:dyDescent="0.2">
      <c r="A104" s="69" t="s">
        <v>173</v>
      </c>
      <c r="B104" s="70" t="s">
        <v>35</v>
      </c>
      <c r="C104" s="14" t="s">
        <v>206</v>
      </c>
      <c r="D104" s="136">
        <v>0</v>
      </c>
      <c r="E104" s="15">
        <v>0</v>
      </c>
      <c r="F104" s="15">
        <v>1</v>
      </c>
      <c r="G104" s="16">
        <f>ROUND($F104*'2p_turp_aprekins uzn'!$AX$30,2)</f>
        <v>11560</v>
      </c>
      <c r="H104" s="16">
        <f>ROUND(G104*$H$5,2)</f>
        <v>2727</v>
      </c>
      <c r="I104" s="16">
        <v>0</v>
      </c>
      <c r="J104" s="16">
        <v>0</v>
      </c>
      <c r="K104" s="16">
        <v>0</v>
      </c>
      <c r="L104" s="16">
        <v>0</v>
      </c>
      <c r="M104" s="109">
        <f t="shared" si="37"/>
        <v>14287</v>
      </c>
    </row>
    <row r="105" spans="1:13" s="17" customFormat="1" ht="9" customHeight="1" thickBot="1" x14ac:dyDescent="0.25">
      <c r="A105" s="55" t="s">
        <v>173</v>
      </c>
      <c r="B105" s="56" t="s">
        <v>188</v>
      </c>
      <c r="C105" s="56"/>
      <c r="D105" s="142">
        <f>D90+D91+D92+D93+D94+D95+D96+D97+D98+D100+D99+D102+D103+D101+D104</f>
        <v>8</v>
      </c>
      <c r="E105" s="65">
        <f t="shared" ref="E105:M105" si="47">E90+E91+E92+E93+E94+E95+E96+E97+E98+E100+E99+E102+E103+E101+E104</f>
        <v>0</v>
      </c>
      <c r="F105" s="65">
        <f t="shared" si="47"/>
        <v>3</v>
      </c>
      <c r="G105" s="58">
        <f t="shared" si="47"/>
        <v>971568</v>
      </c>
      <c r="H105" s="58">
        <f t="shared" si="47"/>
        <v>229192.88999999998</v>
      </c>
      <c r="I105" s="58">
        <f t="shared" si="47"/>
        <v>46190</v>
      </c>
      <c r="J105" s="58">
        <f t="shared" si="47"/>
        <v>147818.88</v>
      </c>
      <c r="K105" s="58">
        <f t="shared" si="47"/>
        <v>10451.31</v>
      </c>
      <c r="L105" s="58">
        <f t="shared" si="47"/>
        <v>16660.02</v>
      </c>
      <c r="M105" s="133">
        <f t="shared" si="47"/>
        <v>1421881.0999999999</v>
      </c>
    </row>
    <row r="106" spans="1:13" s="17" customFormat="1" x14ac:dyDescent="0.2">
      <c r="A106" s="18" t="s">
        <v>173</v>
      </c>
      <c r="B106" s="19" t="s">
        <v>36</v>
      </c>
      <c r="C106" s="19" t="s">
        <v>29</v>
      </c>
      <c r="D106" s="134">
        <v>1</v>
      </c>
      <c r="E106" s="33">
        <v>0</v>
      </c>
      <c r="F106" s="33">
        <v>0</v>
      </c>
      <c r="G106" s="21">
        <f>ROUND($D106*'2p_turp_aprekins uzn'!$AX$19,2)</f>
        <v>162864</v>
      </c>
      <c r="H106" s="21">
        <f>ROUND(G106*$H$5,2)</f>
        <v>38419.620000000003</v>
      </c>
      <c r="I106" s="21">
        <f>ROUND($D106*$I$5,2)</f>
        <v>13857</v>
      </c>
      <c r="J106" s="21">
        <f>ROUND($G106*$J$5,2)</f>
        <v>46530.239999999998</v>
      </c>
      <c r="K106" s="21">
        <f>ROUND($G106*$K$5,2)</f>
        <v>3289.85</v>
      </c>
      <c r="L106" s="21">
        <f>ROUND($G106*$L$5,2)</f>
        <v>5244.22</v>
      </c>
      <c r="M106" s="135">
        <f t="shared" si="37"/>
        <v>270204.92999999993</v>
      </c>
    </row>
    <row r="107" spans="1:13" s="17" customFormat="1" x14ac:dyDescent="0.2">
      <c r="A107" s="13" t="s">
        <v>173</v>
      </c>
      <c r="B107" s="14" t="s">
        <v>36</v>
      </c>
      <c r="C107" s="14" t="s">
        <v>37</v>
      </c>
      <c r="D107" s="136">
        <v>0</v>
      </c>
      <c r="E107" s="15">
        <v>0</v>
      </c>
      <c r="F107" s="15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0</v>
      </c>
      <c r="M107" s="109">
        <f t="shared" si="37"/>
        <v>0</v>
      </c>
    </row>
    <row r="108" spans="1:13" s="17" customFormat="1" x14ac:dyDescent="0.2">
      <c r="A108" s="13" t="s">
        <v>173</v>
      </c>
      <c r="B108" s="14" t="s">
        <v>36</v>
      </c>
      <c r="C108" s="14" t="s">
        <v>27</v>
      </c>
      <c r="D108" s="136">
        <v>1</v>
      </c>
      <c r="E108" s="15">
        <v>0</v>
      </c>
      <c r="F108" s="15">
        <v>0</v>
      </c>
      <c r="G108" s="16">
        <f>ROUND($D108*'2p_turp_aprekins uzn'!$AX$19,2)</f>
        <v>162864</v>
      </c>
      <c r="H108" s="16">
        <f>ROUND(G108*$H$5,2)</f>
        <v>38419.620000000003</v>
      </c>
      <c r="I108" s="16">
        <f>ROUND($D108*$I$5,2)</f>
        <v>13857</v>
      </c>
      <c r="J108" s="16">
        <f>ROUND($G108*$J$5,2)</f>
        <v>46530.239999999998</v>
      </c>
      <c r="K108" s="16">
        <f>ROUND($G108*$K$5,2)</f>
        <v>3289.85</v>
      </c>
      <c r="L108" s="16">
        <f>ROUND($G108*$L$5,2)</f>
        <v>5244.22</v>
      </c>
      <c r="M108" s="109">
        <f t="shared" si="37"/>
        <v>270204.92999999993</v>
      </c>
    </row>
    <row r="109" spans="1:13" s="17" customFormat="1" x14ac:dyDescent="0.2">
      <c r="A109" s="13" t="s">
        <v>173</v>
      </c>
      <c r="B109" s="14" t="s">
        <v>36</v>
      </c>
      <c r="C109" s="14" t="s">
        <v>8</v>
      </c>
      <c r="D109" s="136">
        <v>0</v>
      </c>
      <c r="E109" s="15">
        <v>0</v>
      </c>
      <c r="F109" s="15">
        <v>0</v>
      </c>
      <c r="G109" s="16">
        <v>0</v>
      </c>
      <c r="H109" s="16">
        <v>0</v>
      </c>
      <c r="I109" s="16">
        <v>0</v>
      </c>
      <c r="J109" s="16">
        <v>0</v>
      </c>
      <c r="K109" s="16">
        <v>0</v>
      </c>
      <c r="L109" s="16">
        <v>0</v>
      </c>
      <c r="M109" s="109">
        <f t="shared" si="37"/>
        <v>0</v>
      </c>
    </row>
    <row r="110" spans="1:13" s="17" customFormat="1" x14ac:dyDescent="0.2">
      <c r="A110" s="13" t="s">
        <v>173</v>
      </c>
      <c r="B110" s="14" t="s">
        <v>36</v>
      </c>
      <c r="C110" s="14" t="s">
        <v>208</v>
      </c>
      <c r="D110" s="136">
        <v>0</v>
      </c>
      <c r="E110" s="15">
        <v>0</v>
      </c>
      <c r="F110" s="15">
        <v>1</v>
      </c>
      <c r="G110" s="16">
        <f>ROUND($F110*'2p_turp_aprekins uzn'!$AX$14,2)</f>
        <v>28800</v>
      </c>
      <c r="H110" s="16">
        <f>ROUND(G110*$H$5,2)</f>
        <v>6793.92</v>
      </c>
      <c r="I110" s="16">
        <f>ROUND($F110*$I$5/3,2)</f>
        <v>4619</v>
      </c>
      <c r="J110" s="16">
        <f>ROUND($G110*$J$5,2)</f>
        <v>8228.16</v>
      </c>
      <c r="K110" s="16">
        <f>ROUND($G110*$K$5,2)</f>
        <v>581.76</v>
      </c>
      <c r="L110" s="16">
        <f>ROUND($G110*$L$5,2)</f>
        <v>927.36</v>
      </c>
      <c r="M110" s="109">
        <f t="shared" si="37"/>
        <v>49950.200000000004</v>
      </c>
    </row>
    <row r="111" spans="1:13" s="17" customFormat="1" x14ac:dyDescent="0.2">
      <c r="A111" s="13" t="s">
        <v>173</v>
      </c>
      <c r="B111" s="14" t="s">
        <v>36</v>
      </c>
      <c r="C111" s="14" t="s">
        <v>30</v>
      </c>
      <c r="D111" s="136">
        <v>0</v>
      </c>
      <c r="E111" s="15">
        <v>0</v>
      </c>
      <c r="F111" s="15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109">
        <f t="shared" si="37"/>
        <v>0</v>
      </c>
    </row>
    <row r="112" spans="1:13" s="17" customFormat="1" x14ac:dyDescent="0.2">
      <c r="A112" s="13" t="s">
        <v>173</v>
      </c>
      <c r="B112" s="14" t="s">
        <v>36</v>
      </c>
      <c r="C112" s="14" t="s">
        <v>176</v>
      </c>
      <c r="D112" s="136">
        <v>0</v>
      </c>
      <c r="E112" s="15">
        <v>0</v>
      </c>
      <c r="F112" s="15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09">
        <f t="shared" si="37"/>
        <v>0</v>
      </c>
    </row>
    <row r="113" spans="1:13" s="17" customFormat="1" x14ac:dyDescent="0.2">
      <c r="A113" s="13" t="s">
        <v>173</v>
      </c>
      <c r="B113" s="14" t="s">
        <v>36</v>
      </c>
      <c r="C113" s="14" t="s">
        <v>10</v>
      </c>
      <c r="D113" s="136">
        <v>1</v>
      </c>
      <c r="E113" s="15">
        <v>0</v>
      </c>
      <c r="F113" s="15">
        <v>0</v>
      </c>
      <c r="G113" s="16">
        <f>ROUND($D113*'2p_turp_aprekins uzn'!$AX$19,2)</f>
        <v>162864</v>
      </c>
      <c r="H113" s="16">
        <f>ROUND(G113*$H$5,2)</f>
        <v>38419.620000000003</v>
      </c>
      <c r="I113" s="16">
        <f>ROUND($D113*$I$5,2)</f>
        <v>13857</v>
      </c>
      <c r="J113" s="16">
        <f>ROUND($G113*$J$5,2)</f>
        <v>46530.239999999998</v>
      </c>
      <c r="K113" s="16">
        <f>ROUND($G113*$K$5,2)</f>
        <v>3289.85</v>
      </c>
      <c r="L113" s="16">
        <f>ROUND($G113*$L$5,2)</f>
        <v>5244.22</v>
      </c>
      <c r="M113" s="109">
        <f t="shared" ref="M113" si="48">SUM(G113:L113)</f>
        <v>270204.92999999993</v>
      </c>
    </row>
    <row r="114" spans="1:13" s="17" customFormat="1" x14ac:dyDescent="0.2">
      <c r="A114" s="13" t="s">
        <v>173</v>
      </c>
      <c r="B114" s="14" t="s">
        <v>36</v>
      </c>
      <c r="C114" s="14" t="s">
        <v>16</v>
      </c>
      <c r="D114" s="136">
        <v>0</v>
      </c>
      <c r="E114" s="15">
        <v>0</v>
      </c>
      <c r="F114" s="15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09">
        <f t="shared" si="37"/>
        <v>0</v>
      </c>
    </row>
    <row r="115" spans="1:13" s="17" customFormat="1" x14ac:dyDescent="0.2">
      <c r="A115" s="13" t="s">
        <v>173</v>
      </c>
      <c r="B115" s="14" t="s">
        <v>36</v>
      </c>
      <c r="C115" s="14" t="s">
        <v>125</v>
      </c>
      <c r="D115" s="136">
        <v>1</v>
      </c>
      <c r="E115" s="15">
        <v>0</v>
      </c>
      <c r="F115" s="15">
        <v>0</v>
      </c>
      <c r="G115" s="16">
        <f>ROUND($D115*'2p_turp_aprekins uzn'!$AX$26,2)</f>
        <v>98170.8</v>
      </c>
      <c r="H115" s="16">
        <f t="shared" ref="H115:H116" si="49">ROUND($G115*$H$5,2)</f>
        <v>23158.49</v>
      </c>
      <c r="I115" s="16">
        <v>0</v>
      </c>
      <c r="J115" s="16">
        <v>0</v>
      </c>
      <c r="K115" s="16">
        <v>0</v>
      </c>
      <c r="L115" s="16">
        <v>0</v>
      </c>
      <c r="M115" s="109">
        <f t="shared" si="37"/>
        <v>121329.29000000001</v>
      </c>
    </row>
    <row r="116" spans="1:13" s="17" customFormat="1" x14ac:dyDescent="0.2">
      <c r="A116" s="13" t="s">
        <v>173</v>
      </c>
      <c r="B116" s="14" t="s">
        <v>36</v>
      </c>
      <c r="C116" s="14" t="s">
        <v>70</v>
      </c>
      <c r="D116" s="136">
        <v>2</v>
      </c>
      <c r="E116" s="15">
        <v>0</v>
      </c>
      <c r="F116" s="15">
        <v>0</v>
      </c>
      <c r="G116" s="16">
        <f>ROUND($D116*'2p_turp_aprekins uzn'!$AX$26,2)</f>
        <v>196341.6</v>
      </c>
      <c r="H116" s="16">
        <f t="shared" si="49"/>
        <v>46316.98</v>
      </c>
      <c r="I116" s="16">
        <v>0</v>
      </c>
      <c r="J116" s="16">
        <v>0</v>
      </c>
      <c r="K116" s="16">
        <v>0</v>
      </c>
      <c r="L116" s="16">
        <v>0</v>
      </c>
      <c r="M116" s="109">
        <f t="shared" si="37"/>
        <v>242658.58000000002</v>
      </c>
    </row>
    <row r="117" spans="1:13" s="17" customFormat="1" x14ac:dyDescent="0.2">
      <c r="A117" s="13" t="s">
        <v>173</v>
      </c>
      <c r="B117" s="14" t="s">
        <v>36</v>
      </c>
      <c r="C117" s="14" t="s">
        <v>207</v>
      </c>
      <c r="D117" s="136">
        <v>0</v>
      </c>
      <c r="E117" s="15">
        <v>0</v>
      </c>
      <c r="F117" s="15">
        <v>1</v>
      </c>
      <c r="G117" s="16">
        <f>ROUND($F117*'2p_turp_aprekins uzn'!$AX$25,2)</f>
        <v>17360</v>
      </c>
      <c r="H117" s="16">
        <f>ROUND(G117*$H$5,2)</f>
        <v>4095.22</v>
      </c>
      <c r="I117" s="16">
        <v>0</v>
      </c>
      <c r="J117" s="16">
        <v>0</v>
      </c>
      <c r="K117" s="16">
        <v>0</v>
      </c>
      <c r="L117" s="16">
        <v>0</v>
      </c>
      <c r="M117" s="109">
        <f t="shared" ref="M117" si="50">SUM(G117:L117)</f>
        <v>21455.22</v>
      </c>
    </row>
    <row r="118" spans="1:13" s="17" customFormat="1" x14ac:dyDescent="0.2">
      <c r="A118" s="13" t="s">
        <v>173</v>
      </c>
      <c r="B118" s="14" t="s">
        <v>36</v>
      </c>
      <c r="C118" s="14" t="s">
        <v>11</v>
      </c>
      <c r="D118" s="136">
        <v>0</v>
      </c>
      <c r="E118" s="15">
        <v>0</v>
      </c>
      <c r="F118" s="15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09">
        <f t="shared" si="37"/>
        <v>0</v>
      </c>
    </row>
    <row r="119" spans="1:13" s="17" customFormat="1" ht="13.15" customHeight="1" x14ac:dyDescent="0.2">
      <c r="A119" s="13" t="s">
        <v>173</v>
      </c>
      <c r="B119" s="14" t="s">
        <v>36</v>
      </c>
      <c r="C119" s="14" t="s">
        <v>6</v>
      </c>
      <c r="D119" s="136">
        <v>2</v>
      </c>
      <c r="E119" s="15">
        <v>0</v>
      </c>
      <c r="F119" s="15">
        <v>0</v>
      </c>
      <c r="G119" s="16">
        <f>ROUND($D119*'2p_turp_aprekins uzn'!$AX$31,2)</f>
        <v>130743.6</v>
      </c>
      <c r="H119" s="16">
        <f>ROUND($G119*$H$5,2)</f>
        <v>30842.42</v>
      </c>
      <c r="I119" s="16">
        <v>0</v>
      </c>
      <c r="J119" s="16">
        <v>0</v>
      </c>
      <c r="K119" s="16">
        <v>0</v>
      </c>
      <c r="L119" s="16">
        <v>0</v>
      </c>
      <c r="M119" s="109">
        <f t="shared" si="37"/>
        <v>161586.02000000002</v>
      </c>
    </row>
    <row r="120" spans="1:13" s="17" customFormat="1" ht="13.15" customHeight="1" x14ac:dyDescent="0.2">
      <c r="A120" s="13" t="s">
        <v>173</v>
      </c>
      <c r="B120" s="70" t="s">
        <v>36</v>
      </c>
      <c r="C120" s="70" t="s">
        <v>206</v>
      </c>
      <c r="D120" s="140">
        <v>0</v>
      </c>
      <c r="E120" s="71">
        <v>0</v>
      </c>
      <c r="F120" s="71">
        <v>1</v>
      </c>
      <c r="G120" s="72">
        <f>ROUND($F120*'2p_turp_aprekins uzn'!$AX$30,2)</f>
        <v>11560</v>
      </c>
      <c r="H120" s="72">
        <f>ROUND(G120*$H$5,2)</f>
        <v>2727</v>
      </c>
      <c r="I120" s="72">
        <v>0</v>
      </c>
      <c r="J120" s="72">
        <v>0</v>
      </c>
      <c r="K120" s="72">
        <v>0</v>
      </c>
      <c r="L120" s="72">
        <v>0</v>
      </c>
      <c r="M120" s="141">
        <f t="shared" ref="M120" si="51">SUM(G120:L120)</f>
        <v>14287</v>
      </c>
    </row>
    <row r="121" spans="1:13" s="17" customFormat="1" ht="11.45" customHeight="1" thickBot="1" x14ac:dyDescent="0.25">
      <c r="A121" s="55" t="s">
        <v>173</v>
      </c>
      <c r="B121" s="56" t="s">
        <v>188</v>
      </c>
      <c r="C121" s="56"/>
      <c r="D121" s="142">
        <f>D106+D107+D108+D109+D110+D111+D112+D113+D114+D116+D115+D118+D119+D117+D120</f>
        <v>8</v>
      </c>
      <c r="E121" s="65">
        <f t="shared" ref="E121:M121" si="52">E106+E107+E108+E109+E110+E111+E112+E113+E114+E116+E115+E118+E119+E117+E120</f>
        <v>0</v>
      </c>
      <c r="F121" s="65">
        <f t="shared" si="52"/>
        <v>3</v>
      </c>
      <c r="G121" s="58">
        <f t="shared" si="52"/>
        <v>971568</v>
      </c>
      <c r="H121" s="58">
        <f t="shared" si="52"/>
        <v>229192.88999999998</v>
      </c>
      <c r="I121" s="58">
        <f t="shared" si="52"/>
        <v>46190</v>
      </c>
      <c r="J121" s="58">
        <f t="shared" si="52"/>
        <v>147818.88</v>
      </c>
      <c r="K121" s="58">
        <f t="shared" si="52"/>
        <v>10451.31</v>
      </c>
      <c r="L121" s="58">
        <f t="shared" si="52"/>
        <v>16660.02</v>
      </c>
      <c r="M121" s="133">
        <f t="shared" si="52"/>
        <v>1421881.0999999999</v>
      </c>
    </row>
    <row r="122" spans="1:13" s="17" customFormat="1" ht="9.6" customHeight="1" x14ac:dyDescent="0.2">
      <c r="A122" s="18" t="s">
        <v>173</v>
      </c>
      <c r="B122" s="19" t="s">
        <v>38</v>
      </c>
      <c r="C122" s="19" t="s">
        <v>29</v>
      </c>
      <c r="D122" s="134">
        <v>2</v>
      </c>
      <c r="E122" s="33">
        <v>0</v>
      </c>
      <c r="F122" s="33">
        <v>0</v>
      </c>
      <c r="G122" s="21">
        <f>ROUND($D122*'2p_turp_aprekins uzn'!$AX$19,2)</f>
        <v>325728</v>
      </c>
      <c r="H122" s="21">
        <f t="shared" ref="H122:H123" si="53">ROUND(G122*$H$5,2)</f>
        <v>76839.240000000005</v>
      </c>
      <c r="I122" s="21">
        <f>ROUND($D122*$I$5,2)</f>
        <v>27714</v>
      </c>
      <c r="J122" s="21">
        <f t="shared" ref="J122:J123" si="54">ROUND($G122*$J$5,2)</f>
        <v>93060.49</v>
      </c>
      <c r="K122" s="21">
        <f t="shared" ref="K122:K123" si="55">ROUND($G122*$K$5,2)</f>
        <v>6579.71</v>
      </c>
      <c r="L122" s="21">
        <f t="shared" ref="L122:L123" si="56">ROUND($G122*$L$5,2)</f>
        <v>10488.44</v>
      </c>
      <c r="M122" s="135">
        <f t="shared" si="37"/>
        <v>540409.87999999989</v>
      </c>
    </row>
    <row r="123" spans="1:13" s="17" customFormat="1" ht="9.6" customHeight="1" x14ac:dyDescent="0.2">
      <c r="A123" s="13" t="s">
        <v>173</v>
      </c>
      <c r="B123" s="14" t="s">
        <v>38</v>
      </c>
      <c r="C123" s="14" t="s">
        <v>27</v>
      </c>
      <c r="D123" s="136">
        <v>1</v>
      </c>
      <c r="E123" s="15">
        <v>0</v>
      </c>
      <c r="F123" s="15">
        <v>0</v>
      </c>
      <c r="G123" s="16">
        <f>ROUND($D123*'2p_turp_aprekins uzn'!$AX$19,2)</f>
        <v>162864</v>
      </c>
      <c r="H123" s="16">
        <f t="shared" si="53"/>
        <v>38419.620000000003</v>
      </c>
      <c r="I123" s="16">
        <f>ROUND($D123*$I$5,2)</f>
        <v>13857</v>
      </c>
      <c r="J123" s="16">
        <f t="shared" si="54"/>
        <v>46530.239999999998</v>
      </c>
      <c r="K123" s="16">
        <f t="shared" si="55"/>
        <v>3289.85</v>
      </c>
      <c r="L123" s="16">
        <f t="shared" si="56"/>
        <v>5244.22</v>
      </c>
      <c r="M123" s="109">
        <f t="shared" si="37"/>
        <v>270204.92999999993</v>
      </c>
    </row>
    <row r="124" spans="1:13" s="17" customFormat="1" ht="12.6" customHeight="1" x14ac:dyDescent="0.2">
      <c r="A124" s="13" t="s">
        <v>173</v>
      </c>
      <c r="B124" s="14" t="s">
        <v>38</v>
      </c>
      <c r="C124" s="14" t="s">
        <v>8</v>
      </c>
      <c r="D124" s="136">
        <v>0</v>
      </c>
      <c r="E124" s="15">
        <v>0</v>
      </c>
      <c r="F124" s="15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09">
        <f t="shared" si="37"/>
        <v>0</v>
      </c>
    </row>
    <row r="125" spans="1:13" s="17" customFormat="1" x14ac:dyDescent="0.2">
      <c r="A125" s="13" t="s">
        <v>173</v>
      </c>
      <c r="B125" s="14" t="s">
        <v>38</v>
      </c>
      <c r="C125" s="14" t="s">
        <v>208</v>
      </c>
      <c r="D125" s="136">
        <v>0</v>
      </c>
      <c r="E125" s="15">
        <v>0</v>
      </c>
      <c r="F125" s="15">
        <v>1</v>
      </c>
      <c r="G125" s="16">
        <f>ROUND($F125*'2p_turp_aprekins uzn'!$AX$14,2)</f>
        <v>28800</v>
      </c>
      <c r="H125" s="16">
        <f>ROUND(G125*$H$5,2)</f>
        <v>6793.92</v>
      </c>
      <c r="I125" s="16">
        <f>ROUND($F125*$I$5/3,2)</f>
        <v>4619</v>
      </c>
      <c r="J125" s="16">
        <f>ROUND($G125*$J$5,2)</f>
        <v>8228.16</v>
      </c>
      <c r="K125" s="16">
        <f>ROUND($G125*$K$5,2)</f>
        <v>581.76</v>
      </c>
      <c r="L125" s="16">
        <f>ROUND($G125*$L$5,2)</f>
        <v>927.36</v>
      </c>
      <c r="M125" s="109">
        <f t="shared" si="37"/>
        <v>49950.200000000004</v>
      </c>
    </row>
    <row r="126" spans="1:13" s="17" customFormat="1" x14ac:dyDescent="0.2">
      <c r="A126" s="13" t="s">
        <v>173</v>
      </c>
      <c r="B126" s="14" t="s">
        <v>38</v>
      </c>
      <c r="C126" s="14" t="s">
        <v>30</v>
      </c>
      <c r="D126" s="136">
        <v>0</v>
      </c>
      <c r="E126" s="15">
        <v>0</v>
      </c>
      <c r="F126" s="15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09">
        <f t="shared" si="37"/>
        <v>0</v>
      </c>
    </row>
    <row r="127" spans="1:13" s="17" customFormat="1" x14ac:dyDescent="0.2">
      <c r="A127" s="13" t="s">
        <v>173</v>
      </c>
      <c r="B127" s="14" t="s">
        <v>38</v>
      </c>
      <c r="C127" s="14" t="s">
        <v>32</v>
      </c>
      <c r="D127" s="136">
        <v>0</v>
      </c>
      <c r="E127" s="15">
        <v>0</v>
      </c>
      <c r="F127" s="15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09">
        <f t="shared" si="37"/>
        <v>0</v>
      </c>
    </row>
    <row r="128" spans="1:13" s="17" customFormat="1" x14ac:dyDescent="0.2">
      <c r="A128" s="13" t="s">
        <v>173</v>
      </c>
      <c r="B128" s="14" t="s">
        <v>38</v>
      </c>
      <c r="C128" s="14" t="s">
        <v>9</v>
      </c>
      <c r="D128" s="136">
        <v>0</v>
      </c>
      <c r="E128" s="15">
        <v>0</v>
      </c>
      <c r="F128" s="15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109">
        <f t="shared" si="37"/>
        <v>0</v>
      </c>
    </row>
    <row r="129" spans="1:13" s="17" customFormat="1" x14ac:dyDescent="0.2">
      <c r="A129" s="13" t="s">
        <v>173</v>
      </c>
      <c r="B129" s="14" t="s">
        <v>38</v>
      </c>
      <c r="C129" s="14" t="s">
        <v>10</v>
      </c>
      <c r="D129" s="136">
        <v>1</v>
      </c>
      <c r="E129" s="15">
        <v>0</v>
      </c>
      <c r="F129" s="15">
        <v>0</v>
      </c>
      <c r="G129" s="16">
        <f>ROUND($D129*'2p_turp_aprekins uzn'!$AX$19,2)</f>
        <v>162864</v>
      </c>
      <c r="H129" s="16">
        <f>ROUND(G129*$H$5,2)</f>
        <v>38419.620000000003</v>
      </c>
      <c r="I129" s="16">
        <f>ROUND($D129*$I$5,2)</f>
        <v>13857</v>
      </c>
      <c r="J129" s="16">
        <f>ROUND($G129*$J$5,2)</f>
        <v>46530.239999999998</v>
      </c>
      <c r="K129" s="16">
        <f>ROUND($G129*$K$5,2)</f>
        <v>3289.85</v>
      </c>
      <c r="L129" s="16">
        <f>ROUND($G129*$L$5,2)</f>
        <v>5244.22</v>
      </c>
      <c r="M129" s="109">
        <f t="shared" si="37"/>
        <v>270204.92999999993</v>
      </c>
    </row>
    <row r="130" spans="1:13" s="17" customFormat="1" x14ac:dyDescent="0.2">
      <c r="A130" s="13" t="s">
        <v>173</v>
      </c>
      <c r="B130" s="14" t="s">
        <v>38</v>
      </c>
      <c r="C130" s="14" t="s">
        <v>67</v>
      </c>
      <c r="D130" s="136">
        <v>0</v>
      </c>
      <c r="E130" s="15">
        <v>0</v>
      </c>
      <c r="F130" s="15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09">
        <f t="shared" si="37"/>
        <v>0</v>
      </c>
    </row>
    <row r="131" spans="1:13" s="17" customFormat="1" x14ac:dyDescent="0.2">
      <c r="A131" s="13" t="s">
        <v>173</v>
      </c>
      <c r="B131" s="14" t="s">
        <v>38</v>
      </c>
      <c r="C131" s="14" t="s">
        <v>125</v>
      </c>
      <c r="D131" s="136">
        <v>1</v>
      </c>
      <c r="E131" s="15">
        <v>0</v>
      </c>
      <c r="F131" s="15">
        <v>0</v>
      </c>
      <c r="G131" s="16">
        <f>ROUND($D131*'2p_turp_aprekins uzn'!$AX$26,2)</f>
        <v>98170.8</v>
      </c>
      <c r="H131" s="16">
        <f>ROUND($G131*$H$5,2)</f>
        <v>23158.49</v>
      </c>
      <c r="I131" s="16">
        <v>0</v>
      </c>
      <c r="J131" s="16">
        <v>0</v>
      </c>
      <c r="K131" s="16">
        <v>0</v>
      </c>
      <c r="L131" s="16">
        <v>0</v>
      </c>
      <c r="M131" s="109">
        <f t="shared" si="37"/>
        <v>121329.29000000001</v>
      </c>
    </row>
    <row r="132" spans="1:13" s="17" customFormat="1" x14ac:dyDescent="0.2">
      <c r="A132" s="13" t="s">
        <v>173</v>
      </c>
      <c r="B132" s="14" t="s">
        <v>38</v>
      </c>
      <c r="C132" s="14" t="s">
        <v>39</v>
      </c>
      <c r="D132" s="136">
        <v>0</v>
      </c>
      <c r="E132" s="15">
        <v>0</v>
      </c>
      <c r="F132" s="15">
        <f>0+1</f>
        <v>1</v>
      </c>
      <c r="G132" s="16">
        <f>ROUND($F132*'2p_turp_aprekins uzn'!$AX$14,2)</f>
        <v>28800</v>
      </c>
      <c r="H132" s="16">
        <f>ROUND(G132*$H$5,2)</f>
        <v>6793.92</v>
      </c>
      <c r="I132" s="16">
        <f>ROUND($F132*$I$5/3,2)</f>
        <v>4619</v>
      </c>
      <c r="J132" s="16">
        <f>ROUND($G132*$J$5,2)</f>
        <v>8228.16</v>
      </c>
      <c r="K132" s="16">
        <f>ROUND($G132*$K$5,2)</f>
        <v>581.76</v>
      </c>
      <c r="L132" s="16">
        <f>ROUND($G132*$L$5,2)</f>
        <v>927.36</v>
      </c>
      <c r="M132" s="109">
        <f t="shared" si="37"/>
        <v>49950.200000000004</v>
      </c>
    </row>
    <row r="133" spans="1:13" s="17" customFormat="1" x14ac:dyDescent="0.2">
      <c r="A133" s="13" t="s">
        <v>173</v>
      </c>
      <c r="B133" s="14" t="s">
        <v>38</v>
      </c>
      <c r="C133" s="14" t="s">
        <v>70</v>
      </c>
      <c r="D133" s="136">
        <v>3</v>
      </c>
      <c r="E133" s="15">
        <v>0</v>
      </c>
      <c r="F133" s="15">
        <v>0</v>
      </c>
      <c r="G133" s="16">
        <f>ROUND($D133*'2p_turp_aprekins uzn'!$AX$26,2)</f>
        <v>294512.40000000002</v>
      </c>
      <c r="H133" s="16">
        <f>ROUND($G133*$H$5,2)</f>
        <v>69475.48</v>
      </c>
      <c r="I133" s="16">
        <v>0</v>
      </c>
      <c r="J133" s="16">
        <v>0</v>
      </c>
      <c r="K133" s="16">
        <v>0</v>
      </c>
      <c r="L133" s="16">
        <v>0</v>
      </c>
      <c r="M133" s="109">
        <f t="shared" si="37"/>
        <v>363987.88</v>
      </c>
    </row>
    <row r="134" spans="1:13" s="17" customFormat="1" x14ac:dyDescent="0.2">
      <c r="A134" s="13" t="s">
        <v>173</v>
      </c>
      <c r="B134" s="14" t="s">
        <v>38</v>
      </c>
      <c r="C134" s="14" t="s">
        <v>199</v>
      </c>
      <c r="D134" s="15">
        <v>0</v>
      </c>
      <c r="E134" s="15">
        <v>0</v>
      </c>
      <c r="F134" s="15">
        <v>1</v>
      </c>
      <c r="G134" s="16">
        <f>ROUND($F134*'2p_turp_aprekins uzn'!$AX$25,2)</f>
        <v>17360</v>
      </c>
      <c r="H134" s="16">
        <f>ROUND(G134*$H$5,2)</f>
        <v>4095.22</v>
      </c>
      <c r="I134" s="16">
        <v>0</v>
      </c>
      <c r="J134" s="16">
        <v>0</v>
      </c>
      <c r="K134" s="16">
        <v>0</v>
      </c>
      <c r="L134" s="16">
        <v>0</v>
      </c>
      <c r="M134" s="109">
        <f t="shared" si="37"/>
        <v>21455.22</v>
      </c>
    </row>
    <row r="135" spans="1:13" s="17" customFormat="1" x14ac:dyDescent="0.2">
      <c r="A135" s="13" t="s">
        <v>173</v>
      </c>
      <c r="B135" s="14" t="s">
        <v>38</v>
      </c>
      <c r="C135" s="14" t="s">
        <v>207</v>
      </c>
      <c r="D135" s="15">
        <v>0</v>
      </c>
      <c r="E135" s="15">
        <v>0</v>
      </c>
      <c r="F135" s="15">
        <v>1</v>
      </c>
      <c r="G135" s="16">
        <f>ROUND($F135*'2p_turp_aprekins uzn'!$AX$25,2)</f>
        <v>17360</v>
      </c>
      <c r="H135" s="16">
        <f>ROUND(G135*$H$5,2)</f>
        <v>4095.22</v>
      </c>
      <c r="I135" s="16">
        <v>0</v>
      </c>
      <c r="J135" s="16">
        <v>0</v>
      </c>
      <c r="K135" s="16">
        <v>0</v>
      </c>
      <c r="L135" s="16">
        <v>0</v>
      </c>
      <c r="M135" s="109">
        <f t="shared" si="37"/>
        <v>21455.22</v>
      </c>
    </row>
    <row r="136" spans="1:13" s="17" customFormat="1" x14ac:dyDescent="0.2">
      <c r="A136" s="13" t="s">
        <v>173</v>
      </c>
      <c r="B136" s="14" t="s">
        <v>38</v>
      </c>
      <c r="C136" s="14" t="s">
        <v>11</v>
      </c>
      <c r="D136" s="15">
        <v>0</v>
      </c>
      <c r="E136" s="15">
        <v>0</v>
      </c>
      <c r="F136" s="15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09">
        <f t="shared" si="37"/>
        <v>0</v>
      </c>
    </row>
    <row r="137" spans="1:13" s="17" customFormat="1" x14ac:dyDescent="0.2">
      <c r="A137" s="13" t="s">
        <v>173</v>
      </c>
      <c r="B137" s="14" t="s">
        <v>38</v>
      </c>
      <c r="C137" s="14" t="s">
        <v>6</v>
      </c>
      <c r="D137" s="136">
        <v>3</v>
      </c>
      <c r="E137" s="15">
        <v>0</v>
      </c>
      <c r="F137" s="15">
        <v>0</v>
      </c>
      <c r="G137" s="16">
        <f>ROUND($D137*'2p_turp_aprekins uzn'!$AX$31,2)</f>
        <v>196115.4</v>
      </c>
      <c r="H137" s="16">
        <f>ROUND($G137*$H$5,2)</f>
        <v>46263.62</v>
      </c>
      <c r="I137" s="16">
        <v>0</v>
      </c>
      <c r="J137" s="16">
        <v>0</v>
      </c>
      <c r="K137" s="16">
        <v>0</v>
      </c>
      <c r="L137" s="16">
        <v>0</v>
      </c>
      <c r="M137" s="109">
        <f t="shared" si="37"/>
        <v>242379.02</v>
      </c>
    </row>
    <row r="138" spans="1:13" s="17" customFormat="1" x14ac:dyDescent="0.2">
      <c r="A138" s="13" t="s">
        <v>173</v>
      </c>
      <c r="B138" s="14" t="s">
        <v>38</v>
      </c>
      <c r="C138" s="14" t="s">
        <v>206</v>
      </c>
      <c r="D138" s="137">
        <v>0</v>
      </c>
      <c r="E138" s="41">
        <v>0</v>
      </c>
      <c r="F138" s="41">
        <v>1</v>
      </c>
      <c r="G138" s="42">
        <f>ROUND($F138*'2p_turp_aprekins uzn'!$AX$30,2)</f>
        <v>11560</v>
      </c>
      <c r="H138" s="42">
        <f>ROUND(G138*$H$5,2)</f>
        <v>2727</v>
      </c>
      <c r="I138" s="42">
        <v>0</v>
      </c>
      <c r="J138" s="42">
        <v>0</v>
      </c>
      <c r="K138" s="42">
        <v>0</v>
      </c>
      <c r="L138" s="42">
        <v>0</v>
      </c>
      <c r="M138" s="138">
        <f t="shared" ref="M138" si="57">SUM(G138:L138)</f>
        <v>14287</v>
      </c>
    </row>
    <row r="139" spans="1:13" s="17" customFormat="1" ht="12" thickBot="1" x14ac:dyDescent="0.25">
      <c r="A139" s="27" t="s">
        <v>173</v>
      </c>
      <c r="B139" s="28" t="s">
        <v>38</v>
      </c>
      <c r="C139" s="28" t="s">
        <v>200</v>
      </c>
      <c r="D139" s="110">
        <v>0</v>
      </c>
      <c r="E139" s="36">
        <v>0</v>
      </c>
      <c r="F139" s="36">
        <v>1</v>
      </c>
      <c r="G139" s="30">
        <f>ROUND($F139*'2p_turp_aprekins uzn'!$AX$30,2)</f>
        <v>11560</v>
      </c>
      <c r="H139" s="30">
        <f>ROUND(G139*$H$5,2)</f>
        <v>2727</v>
      </c>
      <c r="I139" s="30">
        <v>0</v>
      </c>
      <c r="J139" s="30">
        <v>0</v>
      </c>
      <c r="K139" s="30">
        <v>0</v>
      </c>
      <c r="L139" s="30">
        <v>0</v>
      </c>
      <c r="M139" s="111">
        <f t="shared" si="37"/>
        <v>14287</v>
      </c>
    </row>
    <row r="140" spans="1:13" s="17" customFormat="1" ht="12" thickBot="1" x14ac:dyDescent="0.25">
      <c r="A140" s="55" t="s">
        <v>173</v>
      </c>
      <c r="B140" s="56" t="s">
        <v>188</v>
      </c>
      <c r="C140" s="56"/>
      <c r="D140" s="65">
        <f>D122+D123+D124+D125+D126+D127+D128+D129+D130+D131+D132+D133+D134+D137+D136+D139+D135+D138</f>
        <v>11</v>
      </c>
      <c r="E140" s="65">
        <f t="shared" ref="E140:M140" si="58">E122+E123+E124+E125+E126+E127+E128+E129+E130+E131+E132+E133+E134+E137+E136+E139+E135+E138</f>
        <v>0</v>
      </c>
      <c r="F140" s="65">
        <f t="shared" si="58"/>
        <v>6</v>
      </c>
      <c r="G140" s="58">
        <f t="shared" si="58"/>
        <v>1355694.6</v>
      </c>
      <c r="H140" s="58">
        <f t="shared" si="58"/>
        <v>319808.34999999998</v>
      </c>
      <c r="I140" s="58">
        <f t="shared" si="58"/>
        <v>64666</v>
      </c>
      <c r="J140" s="58">
        <f t="shared" si="58"/>
        <v>202577.29</v>
      </c>
      <c r="K140" s="58">
        <f t="shared" si="58"/>
        <v>14322.93</v>
      </c>
      <c r="L140" s="58">
        <f t="shared" si="58"/>
        <v>22831.600000000002</v>
      </c>
      <c r="M140" s="133">
        <f t="shared" si="58"/>
        <v>1979900.7699999996</v>
      </c>
    </row>
    <row r="141" spans="1:13" s="17" customFormat="1" x14ac:dyDescent="0.2">
      <c r="A141" s="18" t="s">
        <v>173</v>
      </c>
      <c r="B141" s="19" t="s">
        <v>42</v>
      </c>
      <c r="C141" s="19" t="s">
        <v>29</v>
      </c>
      <c r="D141" s="134">
        <v>2</v>
      </c>
      <c r="E141" s="33">
        <v>0</v>
      </c>
      <c r="F141" s="33">
        <v>0</v>
      </c>
      <c r="G141" s="21">
        <f>ROUND($D141*'2p_turp_aprekins uzn'!$AX$19,2)</f>
        <v>325728</v>
      </c>
      <c r="H141" s="21">
        <f t="shared" ref="H141:H142" si="59">ROUND(G141*$H$5,2)</f>
        <v>76839.240000000005</v>
      </c>
      <c r="I141" s="21">
        <f>ROUND($D141*$I$5,2)</f>
        <v>27714</v>
      </c>
      <c r="J141" s="21">
        <f t="shared" ref="J141:J142" si="60">ROUND($G141*$J$5,2)</f>
        <v>93060.49</v>
      </c>
      <c r="K141" s="21">
        <f t="shared" ref="K141:K142" si="61">ROUND($G141*$K$5,2)</f>
        <v>6579.71</v>
      </c>
      <c r="L141" s="21">
        <f t="shared" ref="L141:L142" si="62">ROUND($G141*$L$5,2)</f>
        <v>10488.44</v>
      </c>
      <c r="M141" s="135">
        <f t="shared" si="37"/>
        <v>540409.87999999989</v>
      </c>
    </row>
    <row r="142" spans="1:13" s="17" customFormat="1" x14ac:dyDescent="0.2">
      <c r="A142" s="13" t="s">
        <v>173</v>
      </c>
      <c r="B142" s="14" t="s">
        <v>42</v>
      </c>
      <c r="C142" s="14" t="s">
        <v>27</v>
      </c>
      <c r="D142" s="136">
        <v>1</v>
      </c>
      <c r="E142" s="15">
        <v>0</v>
      </c>
      <c r="F142" s="15">
        <v>0</v>
      </c>
      <c r="G142" s="16">
        <f>ROUND($D142*'2p_turp_aprekins uzn'!$AX$19,2)</f>
        <v>162864</v>
      </c>
      <c r="H142" s="16">
        <f t="shared" si="59"/>
        <v>38419.620000000003</v>
      </c>
      <c r="I142" s="16">
        <f>ROUND($D142*$I$5,2)</f>
        <v>13857</v>
      </c>
      <c r="J142" s="16">
        <f t="shared" si="60"/>
        <v>46530.239999999998</v>
      </c>
      <c r="K142" s="16">
        <f t="shared" si="61"/>
        <v>3289.85</v>
      </c>
      <c r="L142" s="16">
        <f t="shared" si="62"/>
        <v>5244.22</v>
      </c>
      <c r="M142" s="109">
        <f t="shared" si="37"/>
        <v>270204.92999999993</v>
      </c>
    </row>
    <row r="143" spans="1:13" s="17" customFormat="1" x14ac:dyDescent="0.2">
      <c r="A143" s="13" t="s">
        <v>173</v>
      </c>
      <c r="B143" s="14" t="s">
        <v>42</v>
      </c>
      <c r="C143" s="14" t="s">
        <v>8</v>
      </c>
      <c r="D143" s="136">
        <v>0</v>
      </c>
      <c r="E143" s="15">
        <v>0</v>
      </c>
      <c r="F143" s="15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109">
        <f t="shared" si="37"/>
        <v>0</v>
      </c>
    </row>
    <row r="144" spans="1:13" s="17" customFormat="1" x14ac:dyDescent="0.2">
      <c r="A144" s="13" t="s">
        <v>173</v>
      </c>
      <c r="B144" s="14" t="s">
        <v>42</v>
      </c>
      <c r="C144" s="14" t="s">
        <v>208</v>
      </c>
      <c r="D144" s="136">
        <v>0</v>
      </c>
      <c r="E144" s="15">
        <v>0</v>
      </c>
      <c r="F144" s="15">
        <v>1</v>
      </c>
      <c r="G144" s="16">
        <f>ROUND($F144*'2p_turp_aprekins uzn'!$AX$14,2)</f>
        <v>28800</v>
      </c>
      <c r="H144" s="16">
        <f>ROUND(G144*$H$5,2)</f>
        <v>6793.92</v>
      </c>
      <c r="I144" s="16">
        <f>ROUND($F144*$I$5/3,2)</f>
        <v>4619</v>
      </c>
      <c r="J144" s="16">
        <f>ROUND($G144*$J$5,2)</f>
        <v>8228.16</v>
      </c>
      <c r="K144" s="16">
        <f>ROUND($G144*$K$5,2)</f>
        <v>581.76</v>
      </c>
      <c r="L144" s="16">
        <f>ROUND($G144*$L$5,2)</f>
        <v>927.36</v>
      </c>
      <c r="M144" s="109">
        <f t="shared" si="37"/>
        <v>49950.200000000004</v>
      </c>
    </row>
    <row r="145" spans="1:13" s="17" customFormat="1" x14ac:dyDescent="0.2">
      <c r="A145" s="13" t="s">
        <v>173</v>
      </c>
      <c r="B145" s="14" t="s">
        <v>42</v>
      </c>
      <c r="C145" s="14" t="s">
        <v>30</v>
      </c>
      <c r="D145" s="136">
        <v>0</v>
      </c>
      <c r="E145" s="15">
        <v>0</v>
      </c>
      <c r="F145" s="15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09">
        <f t="shared" si="37"/>
        <v>0</v>
      </c>
    </row>
    <row r="146" spans="1:13" s="17" customFormat="1" x14ac:dyDescent="0.2">
      <c r="A146" s="13" t="s">
        <v>173</v>
      </c>
      <c r="B146" s="14" t="s">
        <v>42</v>
      </c>
      <c r="C146" s="14" t="s">
        <v>32</v>
      </c>
      <c r="D146" s="136">
        <v>0</v>
      </c>
      <c r="E146" s="15">
        <v>0</v>
      </c>
      <c r="F146" s="15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09">
        <f t="shared" si="37"/>
        <v>0</v>
      </c>
    </row>
    <row r="147" spans="1:13" s="17" customFormat="1" x14ac:dyDescent="0.2">
      <c r="A147" s="13" t="s">
        <v>173</v>
      </c>
      <c r="B147" s="14" t="s">
        <v>42</v>
      </c>
      <c r="C147" s="14" t="s">
        <v>9</v>
      </c>
      <c r="D147" s="136">
        <v>0</v>
      </c>
      <c r="E147" s="15">
        <v>0</v>
      </c>
      <c r="F147" s="15">
        <v>0</v>
      </c>
      <c r="G147" s="16">
        <v>0</v>
      </c>
      <c r="H147" s="16">
        <v>0</v>
      </c>
      <c r="I147" s="16">
        <v>0</v>
      </c>
      <c r="J147" s="16">
        <v>0</v>
      </c>
      <c r="K147" s="16">
        <v>0</v>
      </c>
      <c r="L147" s="16">
        <v>0</v>
      </c>
      <c r="M147" s="109">
        <f t="shared" si="37"/>
        <v>0</v>
      </c>
    </row>
    <row r="148" spans="1:13" s="17" customFormat="1" x14ac:dyDescent="0.2">
      <c r="A148" s="13" t="s">
        <v>173</v>
      </c>
      <c r="B148" s="14" t="s">
        <v>42</v>
      </c>
      <c r="C148" s="14" t="s">
        <v>10</v>
      </c>
      <c r="D148" s="136">
        <v>1</v>
      </c>
      <c r="E148" s="15">
        <v>0</v>
      </c>
      <c r="F148" s="15">
        <v>0</v>
      </c>
      <c r="G148" s="16">
        <f>ROUND($D148*'2p_turp_aprekins uzn'!$AX$19,2)</f>
        <v>162864</v>
      </c>
      <c r="H148" s="16">
        <f>ROUND(G148*$H$5,2)</f>
        <v>38419.620000000003</v>
      </c>
      <c r="I148" s="16">
        <f>ROUND($D148*$I$5,2)</f>
        <v>13857</v>
      </c>
      <c r="J148" s="16">
        <f>ROUND($G148*$J$5,2)</f>
        <v>46530.239999999998</v>
      </c>
      <c r="K148" s="16">
        <f>ROUND($G148*$K$5,2)</f>
        <v>3289.85</v>
      </c>
      <c r="L148" s="16">
        <f>ROUND($G148*$L$5,2)</f>
        <v>5244.22</v>
      </c>
      <c r="M148" s="109">
        <f t="shared" si="37"/>
        <v>270204.92999999993</v>
      </c>
    </row>
    <row r="149" spans="1:13" s="17" customFormat="1" x14ac:dyDescent="0.2">
      <c r="A149" s="13" t="s">
        <v>173</v>
      </c>
      <c r="B149" s="14" t="s">
        <v>42</v>
      </c>
      <c r="C149" s="14" t="s">
        <v>67</v>
      </c>
      <c r="D149" s="136">
        <v>0</v>
      </c>
      <c r="E149" s="15">
        <v>0</v>
      </c>
      <c r="F149" s="15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109">
        <f t="shared" si="37"/>
        <v>0</v>
      </c>
    </row>
    <row r="150" spans="1:13" s="17" customFormat="1" x14ac:dyDescent="0.2">
      <c r="A150" s="13" t="s">
        <v>173</v>
      </c>
      <c r="B150" s="14" t="s">
        <v>42</v>
      </c>
      <c r="C150" s="14" t="s">
        <v>125</v>
      </c>
      <c r="D150" s="136">
        <v>1</v>
      </c>
      <c r="E150" s="15">
        <v>0</v>
      </c>
      <c r="F150" s="15">
        <v>0</v>
      </c>
      <c r="G150" s="16">
        <f>ROUND($D150*'2p_turp_aprekins uzn'!$AX$26,2)</f>
        <v>98170.8</v>
      </c>
      <c r="H150" s="16">
        <f>ROUND($G150*$H$5,2)</f>
        <v>23158.49</v>
      </c>
      <c r="I150" s="16">
        <v>0</v>
      </c>
      <c r="J150" s="16">
        <v>0</v>
      </c>
      <c r="K150" s="16">
        <v>0</v>
      </c>
      <c r="L150" s="16">
        <v>0</v>
      </c>
      <c r="M150" s="109">
        <f t="shared" si="37"/>
        <v>121329.29000000001</v>
      </c>
    </row>
    <row r="151" spans="1:13" s="17" customFormat="1" x14ac:dyDescent="0.2">
      <c r="A151" s="13" t="s">
        <v>173</v>
      </c>
      <c r="B151" s="14" t="s">
        <v>42</v>
      </c>
      <c r="C151" s="14" t="s">
        <v>31</v>
      </c>
      <c r="D151" s="136">
        <v>0</v>
      </c>
      <c r="E151" s="15">
        <v>0</v>
      </c>
      <c r="F151" s="15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09">
        <f t="shared" si="37"/>
        <v>0</v>
      </c>
    </row>
    <row r="152" spans="1:13" s="17" customFormat="1" x14ac:dyDescent="0.2">
      <c r="A152" s="13" t="s">
        <v>173</v>
      </c>
      <c r="B152" s="14" t="s">
        <v>42</v>
      </c>
      <c r="C152" s="14" t="s">
        <v>70</v>
      </c>
      <c r="D152" s="136">
        <v>3</v>
      </c>
      <c r="E152" s="15">
        <v>0</v>
      </c>
      <c r="F152" s="15">
        <v>0</v>
      </c>
      <c r="G152" s="16">
        <f>ROUND($D152*'2p_turp_aprekins uzn'!$AX$26,2)</f>
        <v>294512.40000000002</v>
      </c>
      <c r="H152" s="16">
        <f>ROUND($G152*$H$5,2)</f>
        <v>69475.48</v>
      </c>
      <c r="I152" s="16">
        <v>0</v>
      </c>
      <c r="J152" s="16">
        <v>0</v>
      </c>
      <c r="K152" s="16">
        <v>0</v>
      </c>
      <c r="L152" s="16">
        <v>0</v>
      </c>
      <c r="M152" s="109">
        <f t="shared" si="37"/>
        <v>363987.88</v>
      </c>
    </row>
    <row r="153" spans="1:13" s="17" customFormat="1" x14ac:dyDescent="0.2">
      <c r="A153" s="13" t="s">
        <v>173</v>
      </c>
      <c r="B153" s="14" t="s">
        <v>42</v>
      </c>
      <c r="C153" s="14" t="s">
        <v>207</v>
      </c>
      <c r="D153" s="136">
        <v>0</v>
      </c>
      <c r="E153" s="15">
        <v>0</v>
      </c>
      <c r="F153" s="15">
        <v>1</v>
      </c>
      <c r="G153" s="16">
        <f>ROUND($F153*'2p_turp_aprekins uzn'!$AX$25,2)</f>
        <v>17360</v>
      </c>
      <c r="H153" s="16">
        <f>ROUND(G153*$H$5,2)</f>
        <v>4095.22</v>
      </c>
      <c r="I153" s="16">
        <v>0</v>
      </c>
      <c r="J153" s="16">
        <v>0</v>
      </c>
      <c r="K153" s="16">
        <v>0</v>
      </c>
      <c r="L153" s="16">
        <v>0</v>
      </c>
      <c r="M153" s="109">
        <f t="shared" ref="M153" si="63">SUM(G153:L153)</f>
        <v>21455.22</v>
      </c>
    </row>
    <row r="154" spans="1:13" s="17" customFormat="1" x14ac:dyDescent="0.2">
      <c r="A154" s="13" t="s">
        <v>173</v>
      </c>
      <c r="B154" s="14" t="s">
        <v>42</v>
      </c>
      <c r="C154" s="14" t="s">
        <v>11</v>
      </c>
      <c r="D154" s="136">
        <v>0</v>
      </c>
      <c r="E154" s="15">
        <v>0</v>
      </c>
      <c r="F154" s="15">
        <v>0</v>
      </c>
      <c r="G154" s="16">
        <v>0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109">
        <f t="shared" ref="M154:M228" si="64">SUM(G154:L154)</f>
        <v>0</v>
      </c>
    </row>
    <row r="155" spans="1:13" s="17" customFormat="1" x14ac:dyDescent="0.2">
      <c r="A155" s="13" t="s">
        <v>173</v>
      </c>
      <c r="B155" s="14" t="s">
        <v>42</v>
      </c>
      <c r="C155" s="14" t="s">
        <v>6</v>
      </c>
      <c r="D155" s="136">
        <v>3</v>
      </c>
      <c r="E155" s="15">
        <v>0</v>
      </c>
      <c r="F155" s="15">
        <v>0</v>
      </c>
      <c r="G155" s="16">
        <f>ROUND($D155*'2p_turp_aprekins uzn'!$AX$31,2)</f>
        <v>196115.4</v>
      </c>
      <c r="H155" s="16">
        <f>ROUND($G155*$H$5,2)</f>
        <v>46263.62</v>
      </c>
      <c r="I155" s="16">
        <v>0</v>
      </c>
      <c r="J155" s="16">
        <v>0</v>
      </c>
      <c r="K155" s="16">
        <v>0</v>
      </c>
      <c r="L155" s="16">
        <v>0</v>
      </c>
      <c r="M155" s="16">
        <f t="shared" si="64"/>
        <v>242379.02</v>
      </c>
    </row>
    <row r="156" spans="1:13" s="17" customFormat="1" x14ac:dyDescent="0.2">
      <c r="A156" s="13" t="s">
        <v>173</v>
      </c>
      <c r="B156" s="14" t="s">
        <v>42</v>
      </c>
      <c r="C156" s="14" t="s">
        <v>206</v>
      </c>
      <c r="D156" s="136">
        <v>0</v>
      </c>
      <c r="E156" s="15">
        <v>0</v>
      </c>
      <c r="F156" s="15">
        <v>1</v>
      </c>
      <c r="G156" s="16">
        <f>ROUND($F156*'2p_turp_aprekins uzn'!$AX$30,2)</f>
        <v>11560</v>
      </c>
      <c r="H156" s="16">
        <f>ROUND(G156*$H$5,2)</f>
        <v>2727</v>
      </c>
      <c r="I156" s="16">
        <v>0</v>
      </c>
      <c r="J156" s="16">
        <v>0</v>
      </c>
      <c r="K156" s="16">
        <v>0</v>
      </c>
      <c r="L156" s="16">
        <v>0</v>
      </c>
      <c r="M156" s="16">
        <f t="shared" si="64"/>
        <v>14287</v>
      </c>
    </row>
    <row r="157" spans="1:13" s="17" customFormat="1" ht="13.15" customHeight="1" thickBot="1" x14ac:dyDescent="0.25">
      <c r="A157" s="55" t="s">
        <v>173</v>
      </c>
      <c r="B157" s="56" t="s">
        <v>188</v>
      </c>
      <c r="C157" s="56"/>
      <c r="D157" s="142">
        <f>D141+D142+D143+D144+D145+D146+D147+D148+D149+D150+D151+D152+D154+D155+D153+D156</f>
        <v>11</v>
      </c>
      <c r="E157" s="65">
        <f t="shared" ref="E157:M157" si="65">E141+E142+E143+E144+E145+E146+E147+E148+E149+E150+E151+E152+E154+E155+E153+E156</f>
        <v>0</v>
      </c>
      <c r="F157" s="65">
        <f t="shared" si="65"/>
        <v>3</v>
      </c>
      <c r="G157" s="58">
        <f t="shared" si="65"/>
        <v>1297974.6000000001</v>
      </c>
      <c r="H157" s="58">
        <f t="shared" si="65"/>
        <v>306192.20999999996</v>
      </c>
      <c r="I157" s="58">
        <f t="shared" si="65"/>
        <v>60047</v>
      </c>
      <c r="J157" s="58">
        <f t="shared" si="65"/>
        <v>194349.13</v>
      </c>
      <c r="K157" s="58">
        <f t="shared" si="65"/>
        <v>13741.17</v>
      </c>
      <c r="L157" s="58">
        <f t="shared" si="65"/>
        <v>21904.240000000002</v>
      </c>
      <c r="M157" s="133">
        <f t="shared" si="65"/>
        <v>1894208.3499999999</v>
      </c>
    </row>
    <row r="158" spans="1:13" s="17" customFormat="1" x14ac:dyDescent="0.2">
      <c r="A158" s="18" t="s">
        <v>178</v>
      </c>
      <c r="B158" s="19" t="s">
        <v>43</v>
      </c>
      <c r="C158" s="19" t="s">
        <v>29</v>
      </c>
      <c r="D158" s="134">
        <v>2</v>
      </c>
      <c r="E158" s="33">
        <v>0</v>
      </c>
      <c r="F158" s="33">
        <v>0</v>
      </c>
      <c r="G158" s="21">
        <f>ROUND($D158*'2p_turp_aprekins uzn'!$AX$19,2)</f>
        <v>325728</v>
      </c>
      <c r="H158" s="21">
        <f>ROUND(G158*$H$5,2)</f>
        <v>76839.240000000005</v>
      </c>
      <c r="I158" s="21">
        <f>ROUND($D158*$I$5,2)</f>
        <v>27714</v>
      </c>
      <c r="J158" s="21">
        <f>ROUND($G158*$J$5,2)</f>
        <v>93060.49</v>
      </c>
      <c r="K158" s="21">
        <f>ROUND($G158*$K$5,2)</f>
        <v>6579.71</v>
      </c>
      <c r="L158" s="21">
        <f>ROUND($G158*$L$5,2)</f>
        <v>10488.44</v>
      </c>
      <c r="M158" s="135">
        <f t="shared" ref="M158:M172" si="66">SUM(G158:L158)</f>
        <v>540409.87999999989</v>
      </c>
    </row>
    <row r="159" spans="1:13" s="17" customFormat="1" x14ac:dyDescent="0.2">
      <c r="A159" s="13" t="s">
        <v>178</v>
      </c>
      <c r="B159" s="14" t="s">
        <v>43</v>
      </c>
      <c r="C159" s="14" t="s">
        <v>27</v>
      </c>
      <c r="D159" s="136">
        <v>1</v>
      </c>
      <c r="E159" s="15">
        <v>0</v>
      </c>
      <c r="F159" s="15">
        <v>0</v>
      </c>
      <c r="G159" s="16">
        <f>ROUND($D159*'2p_turp_aprekins uzn'!$AX$19,2)</f>
        <v>162864</v>
      </c>
      <c r="H159" s="16">
        <f>ROUND(G159*$H$5,2)</f>
        <v>38419.620000000003</v>
      </c>
      <c r="I159" s="16">
        <f>ROUND($D159*$I$5,2)</f>
        <v>13857</v>
      </c>
      <c r="J159" s="16">
        <f>ROUND($G159*$J$5,2)</f>
        <v>46530.239999999998</v>
      </c>
      <c r="K159" s="16">
        <f>ROUND($G159*$K$5,2)</f>
        <v>3289.85</v>
      </c>
      <c r="L159" s="16">
        <f>ROUND($G159*$L$5,2)</f>
        <v>5244.22</v>
      </c>
      <c r="M159" s="109">
        <f t="shared" si="66"/>
        <v>270204.92999999993</v>
      </c>
    </row>
    <row r="160" spans="1:13" s="17" customFormat="1" x14ac:dyDescent="0.2">
      <c r="A160" s="13" t="s">
        <v>178</v>
      </c>
      <c r="B160" s="14" t="s">
        <v>43</v>
      </c>
      <c r="C160" s="14" t="s">
        <v>8</v>
      </c>
      <c r="D160" s="136">
        <v>0</v>
      </c>
      <c r="E160" s="15">
        <v>0</v>
      </c>
      <c r="F160" s="15">
        <v>0</v>
      </c>
      <c r="G160" s="16">
        <v>0</v>
      </c>
      <c r="H160" s="16">
        <v>0</v>
      </c>
      <c r="I160" s="16">
        <v>0</v>
      </c>
      <c r="J160" s="16">
        <v>0</v>
      </c>
      <c r="K160" s="16">
        <v>0</v>
      </c>
      <c r="L160" s="16">
        <v>0</v>
      </c>
      <c r="M160" s="109">
        <f t="shared" si="66"/>
        <v>0</v>
      </c>
    </row>
    <row r="161" spans="1:13" s="17" customFormat="1" x14ac:dyDescent="0.2">
      <c r="A161" s="13" t="s">
        <v>178</v>
      </c>
      <c r="B161" s="14" t="s">
        <v>43</v>
      </c>
      <c r="C161" s="14" t="s">
        <v>208</v>
      </c>
      <c r="D161" s="136">
        <v>0</v>
      </c>
      <c r="E161" s="15">
        <v>0</v>
      </c>
      <c r="F161" s="15">
        <v>1</v>
      </c>
      <c r="G161" s="16">
        <f>ROUND($F161*'2p_turp_aprekins uzn'!$AX$14,2)</f>
        <v>28800</v>
      </c>
      <c r="H161" s="16">
        <f>ROUND(G161*$H$5,2)</f>
        <v>6793.92</v>
      </c>
      <c r="I161" s="16">
        <f>ROUND($F161*$I$5/3,2)</f>
        <v>4619</v>
      </c>
      <c r="J161" s="16">
        <f>ROUND($G161*$J$5,2)</f>
        <v>8228.16</v>
      </c>
      <c r="K161" s="16">
        <f>ROUND($G161*$K$5,2)</f>
        <v>581.76</v>
      </c>
      <c r="L161" s="16">
        <f>ROUND($G161*$L$5,2)</f>
        <v>927.36</v>
      </c>
      <c r="M161" s="109">
        <f t="shared" si="66"/>
        <v>49950.200000000004</v>
      </c>
    </row>
    <row r="162" spans="1:13" s="17" customFormat="1" x14ac:dyDescent="0.2">
      <c r="A162" s="13" t="s">
        <v>178</v>
      </c>
      <c r="B162" s="14" t="s">
        <v>43</v>
      </c>
      <c r="C162" s="14" t="s">
        <v>30</v>
      </c>
      <c r="D162" s="136">
        <v>0</v>
      </c>
      <c r="E162" s="15">
        <v>0</v>
      </c>
      <c r="F162" s="15">
        <v>0</v>
      </c>
      <c r="G162" s="16">
        <v>0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109">
        <f t="shared" si="66"/>
        <v>0</v>
      </c>
    </row>
    <row r="163" spans="1:13" s="17" customFormat="1" x14ac:dyDescent="0.2">
      <c r="A163" s="13" t="s">
        <v>178</v>
      </c>
      <c r="B163" s="14" t="s">
        <v>43</v>
      </c>
      <c r="C163" s="14" t="s">
        <v>176</v>
      </c>
      <c r="D163" s="136">
        <v>0</v>
      </c>
      <c r="E163" s="15">
        <v>0</v>
      </c>
      <c r="F163" s="15">
        <v>0</v>
      </c>
      <c r="G163" s="16">
        <v>0</v>
      </c>
      <c r="H163" s="16">
        <v>0</v>
      </c>
      <c r="I163" s="16">
        <v>0</v>
      </c>
      <c r="J163" s="16">
        <v>0</v>
      </c>
      <c r="K163" s="16">
        <v>0</v>
      </c>
      <c r="L163" s="16">
        <v>0</v>
      </c>
      <c r="M163" s="109">
        <f t="shared" si="66"/>
        <v>0</v>
      </c>
    </row>
    <row r="164" spans="1:13" s="17" customFormat="1" x14ac:dyDescent="0.2">
      <c r="A164" s="13" t="s">
        <v>178</v>
      </c>
      <c r="B164" s="14" t="s">
        <v>43</v>
      </c>
      <c r="C164" s="14" t="s">
        <v>10</v>
      </c>
      <c r="D164" s="136">
        <v>0</v>
      </c>
      <c r="E164" s="15">
        <v>0</v>
      </c>
      <c r="F164" s="15">
        <v>0</v>
      </c>
      <c r="G164" s="16">
        <f>ROUND($D164*'2p_turp_aprekins uzn'!$AX$19,2)</f>
        <v>0</v>
      </c>
      <c r="H164" s="16">
        <f>ROUND(G164*$H$5,2)</f>
        <v>0</v>
      </c>
      <c r="I164" s="16">
        <f>ROUND($D164*$I$5,2)</f>
        <v>0</v>
      </c>
      <c r="J164" s="16">
        <f>ROUND($G164*$J$5,2)</f>
        <v>0</v>
      </c>
      <c r="K164" s="16">
        <f>ROUND($G164*$K$5,2)</f>
        <v>0</v>
      </c>
      <c r="L164" s="16">
        <f>ROUND($G164*$L$5,2)</f>
        <v>0</v>
      </c>
      <c r="M164" s="109">
        <f t="shared" si="66"/>
        <v>0</v>
      </c>
    </row>
    <row r="165" spans="1:13" s="17" customFormat="1" x14ac:dyDescent="0.2">
      <c r="A165" s="13" t="s">
        <v>178</v>
      </c>
      <c r="B165" s="14" t="s">
        <v>43</v>
      </c>
      <c r="C165" s="14" t="s">
        <v>67</v>
      </c>
      <c r="D165" s="136">
        <v>0</v>
      </c>
      <c r="E165" s="15">
        <v>0</v>
      </c>
      <c r="F165" s="15">
        <v>0</v>
      </c>
      <c r="G165" s="16">
        <v>0</v>
      </c>
      <c r="H165" s="16">
        <v>0</v>
      </c>
      <c r="I165" s="16">
        <v>0</v>
      </c>
      <c r="J165" s="16">
        <v>0</v>
      </c>
      <c r="K165" s="16">
        <v>0</v>
      </c>
      <c r="L165" s="16">
        <v>0</v>
      </c>
      <c r="M165" s="109">
        <f t="shared" si="66"/>
        <v>0</v>
      </c>
    </row>
    <row r="166" spans="1:13" s="17" customFormat="1" x14ac:dyDescent="0.2">
      <c r="A166" s="13" t="s">
        <v>178</v>
      </c>
      <c r="B166" s="14" t="s">
        <v>43</v>
      </c>
      <c r="C166" s="14" t="s">
        <v>125</v>
      </c>
      <c r="D166" s="136">
        <v>1</v>
      </c>
      <c r="E166" s="15">
        <v>0</v>
      </c>
      <c r="F166" s="15">
        <v>0</v>
      </c>
      <c r="G166" s="16">
        <f>ROUND($D166*'2p_turp_aprekins uzn'!$AX$26,2)</f>
        <v>98170.8</v>
      </c>
      <c r="H166" s="16">
        <f>ROUND($G166*$H$5,2)</f>
        <v>23158.49</v>
      </c>
      <c r="I166" s="16">
        <v>0</v>
      </c>
      <c r="J166" s="16">
        <v>0</v>
      </c>
      <c r="K166" s="16">
        <v>0</v>
      </c>
      <c r="L166" s="16">
        <v>0</v>
      </c>
      <c r="M166" s="109">
        <f t="shared" si="66"/>
        <v>121329.29000000001</v>
      </c>
    </row>
    <row r="167" spans="1:13" s="17" customFormat="1" x14ac:dyDescent="0.2">
      <c r="A167" s="14" t="s">
        <v>178</v>
      </c>
      <c r="B167" s="14" t="s">
        <v>43</v>
      </c>
      <c r="C167" s="14" t="s">
        <v>5</v>
      </c>
      <c r="D167" s="136">
        <v>2</v>
      </c>
      <c r="E167" s="15">
        <v>0</v>
      </c>
      <c r="F167" s="15">
        <v>0</v>
      </c>
      <c r="G167" s="16">
        <f>ROUND($D167*'2p_turp_aprekins uzn'!$AX$26,2)</f>
        <v>196341.6</v>
      </c>
      <c r="H167" s="16">
        <f>ROUND($G167*$H$5,2)</f>
        <v>46316.98</v>
      </c>
      <c r="I167" s="16">
        <v>0</v>
      </c>
      <c r="J167" s="16">
        <v>0</v>
      </c>
      <c r="K167" s="16">
        <v>0</v>
      </c>
      <c r="L167" s="16">
        <v>0</v>
      </c>
      <c r="M167" s="16">
        <f t="shared" si="66"/>
        <v>242658.58000000002</v>
      </c>
    </row>
    <row r="168" spans="1:13" s="17" customFormat="1" x14ac:dyDescent="0.2">
      <c r="A168" s="14" t="s">
        <v>178</v>
      </c>
      <c r="B168" s="14" t="s">
        <v>43</v>
      </c>
      <c r="C168" s="14" t="s">
        <v>207</v>
      </c>
      <c r="D168" s="136">
        <v>0</v>
      </c>
      <c r="E168" s="15">
        <v>0</v>
      </c>
      <c r="F168" s="15">
        <v>1</v>
      </c>
      <c r="G168" s="16">
        <f>ROUND($F168*'2p_turp_aprekins uzn'!$AX$25,2)</f>
        <v>17360</v>
      </c>
      <c r="H168" s="16">
        <f>ROUND(G168*$H$5,2)</f>
        <v>4095.22</v>
      </c>
      <c r="I168" s="16">
        <v>0</v>
      </c>
      <c r="J168" s="16">
        <v>0</v>
      </c>
      <c r="K168" s="16">
        <v>0</v>
      </c>
      <c r="L168" s="16">
        <v>0</v>
      </c>
      <c r="M168" s="16">
        <f t="shared" si="66"/>
        <v>21455.22</v>
      </c>
    </row>
    <row r="169" spans="1:13" s="17" customFormat="1" x14ac:dyDescent="0.2">
      <c r="A169" s="14" t="s">
        <v>178</v>
      </c>
      <c r="B169" s="14" t="s">
        <v>43</v>
      </c>
      <c r="C169" s="14" t="s">
        <v>11</v>
      </c>
      <c r="D169" s="136">
        <v>0</v>
      </c>
      <c r="E169" s="15">
        <v>0</v>
      </c>
      <c r="F169" s="15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16">
        <f t="shared" si="66"/>
        <v>0</v>
      </c>
    </row>
    <row r="170" spans="1:13" s="17" customFormat="1" x14ac:dyDescent="0.2">
      <c r="A170" s="14" t="s">
        <v>178</v>
      </c>
      <c r="B170" s="14" t="s">
        <v>43</v>
      </c>
      <c r="C170" s="14" t="s">
        <v>6</v>
      </c>
      <c r="D170" s="136">
        <v>2</v>
      </c>
      <c r="E170" s="15">
        <v>0</v>
      </c>
      <c r="F170" s="15">
        <v>0</v>
      </c>
      <c r="G170" s="16">
        <f>ROUND($D170*'2p_turp_aprekins uzn'!$AX$31,2)</f>
        <v>130743.6</v>
      </c>
      <c r="H170" s="16">
        <f>ROUND($G170*$H$5,2)</f>
        <v>30842.42</v>
      </c>
      <c r="I170" s="16">
        <v>0</v>
      </c>
      <c r="J170" s="16">
        <v>0</v>
      </c>
      <c r="K170" s="16">
        <v>0</v>
      </c>
      <c r="L170" s="16">
        <v>0</v>
      </c>
      <c r="M170" s="16">
        <f t="shared" si="66"/>
        <v>161586.02000000002</v>
      </c>
    </row>
    <row r="171" spans="1:13" s="17" customFormat="1" x14ac:dyDescent="0.2">
      <c r="A171" s="14" t="s">
        <v>178</v>
      </c>
      <c r="B171" s="14" t="s">
        <v>43</v>
      </c>
      <c r="C171" s="14" t="s">
        <v>12</v>
      </c>
      <c r="D171" s="15">
        <v>0</v>
      </c>
      <c r="E171" s="15">
        <v>0</v>
      </c>
      <c r="F171" s="15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6">
        <f t="shared" si="66"/>
        <v>0</v>
      </c>
    </row>
    <row r="172" spans="1:13" s="17" customFormat="1" x14ac:dyDescent="0.2">
      <c r="A172" s="14" t="s">
        <v>178</v>
      </c>
      <c r="B172" s="14" t="s">
        <v>43</v>
      </c>
      <c r="C172" s="14" t="s">
        <v>206</v>
      </c>
      <c r="D172" s="15">
        <v>0</v>
      </c>
      <c r="E172" s="15">
        <v>0</v>
      </c>
      <c r="F172" s="15">
        <v>1</v>
      </c>
      <c r="G172" s="16">
        <f>ROUND($F172*'2p_turp_aprekins uzn'!$AX$30,2)</f>
        <v>11560</v>
      </c>
      <c r="H172" s="16">
        <f>ROUND(G172*$H$5,2)</f>
        <v>2727</v>
      </c>
      <c r="I172" s="16">
        <v>0</v>
      </c>
      <c r="J172" s="16">
        <v>0</v>
      </c>
      <c r="K172" s="16">
        <v>0</v>
      </c>
      <c r="L172" s="16">
        <v>0</v>
      </c>
      <c r="M172" s="16">
        <f t="shared" si="66"/>
        <v>14287</v>
      </c>
    </row>
    <row r="173" spans="1:13" s="17" customFormat="1" ht="12" thickBot="1" x14ac:dyDescent="0.25">
      <c r="A173" s="55" t="s">
        <v>178</v>
      </c>
      <c r="B173" s="56" t="s">
        <v>188</v>
      </c>
      <c r="C173" s="56"/>
      <c r="D173" s="65">
        <f>D158+D159+D160+D161+D162+D163+D164+D165+D166+D167+D169+D170+D171+D168+D172</f>
        <v>8</v>
      </c>
      <c r="E173" s="65">
        <f t="shared" ref="E173:M173" si="67">E158+E159+E160+E161+E162+E163+E164+E165+E166+E167+E169+E170+E171+E168+E172</f>
        <v>0</v>
      </c>
      <c r="F173" s="65">
        <f t="shared" si="67"/>
        <v>3</v>
      </c>
      <c r="G173" s="58">
        <f t="shared" si="67"/>
        <v>971568</v>
      </c>
      <c r="H173" s="58">
        <f t="shared" si="67"/>
        <v>229192.89000000004</v>
      </c>
      <c r="I173" s="58">
        <f t="shared" si="67"/>
        <v>46190</v>
      </c>
      <c r="J173" s="58">
        <f t="shared" si="67"/>
        <v>147818.89000000001</v>
      </c>
      <c r="K173" s="58">
        <f t="shared" si="67"/>
        <v>10451.32</v>
      </c>
      <c r="L173" s="58">
        <f t="shared" si="67"/>
        <v>16660.02</v>
      </c>
      <c r="M173" s="133">
        <f t="shared" si="67"/>
        <v>1421881.1199999999</v>
      </c>
    </row>
    <row r="174" spans="1:13" s="17" customFormat="1" x14ac:dyDescent="0.2">
      <c r="A174" s="18" t="s">
        <v>178</v>
      </c>
      <c r="B174" s="19" t="s">
        <v>44</v>
      </c>
      <c r="C174" s="19" t="s">
        <v>29</v>
      </c>
      <c r="D174" s="134">
        <v>1</v>
      </c>
      <c r="E174" s="33">
        <v>0</v>
      </c>
      <c r="F174" s="33">
        <v>0</v>
      </c>
      <c r="G174" s="21">
        <f>ROUND($D174*'2p_turp_aprekins uzn'!$AX$19,2)</f>
        <v>162864</v>
      </c>
      <c r="H174" s="21">
        <f t="shared" ref="H174:H175" si="68">ROUND(G174*$H$5,2)</f>
        <v>38419.620000000003</v>
      </c>
      <c r="I174" s="21">
        <f>ROUND($D174*$I$5,2)</f>
        <v>13857</v>
      </c>
      <c r="J174" s="21">
        <f t="shared" ref="J174:J175" si="69">ROUND($G174*$J$5,2)</f>
        <v>46530.239999999998</v>
      </c>
      <c r="K174" s="21">
        <f t="shared" ref="K174:K175" si="70">ROUND($G174*$K$5,2)</f>
        <v>3289.85</v>
      </c>
      <c r="L174" s="21">
        <f t="shared" ref="L174:L175" si="71">ROUND($G174*$L$5,2)</f>
        <v>5244.22</v>
      </c>
      <c r="M174" s="135">
        <f t="shared" si="64"/>
        <v>270204.92999999993</v>
      </c>
    </row>
    <row r="175" spans="1:13" s="17" customFormat="1" x14ac:dyDescent="0.2">
      <c r="A175" s="13" t="s">
        <v>178</v>
      </c>
      <c r="B175" s="14" t="s">
        <v>44</v>
      </c>
      <c r="C175" s="14" t="s">
        <v>27</v>
      </c>
      <c r="D175" s="136">
        <v>1</v>
      </c>
      <c r="E175" s="15">
        <v>0</v>
      </c>
      <c r="F175" s="15">
        <v>0</v>
      </c>
      <c r="G175" s="16">
        <f>ROUND($D175*'2p_turp_aprekins uzn'!$AX$19,2)</f>
        <v>162864</v>
      </c>
      <c r="H175" s="16">
        <f t="shared" si="68"/>
        <v>38419.620000000003</v>
      </c>
      <c r="I175" s="16">
        <f>ROUND($D175*$I$5,2)</f>
        <v>13857</v>
      </c>
      <c r="J175" s="16">
        <f t="shared" si="69"/>
        <v>46530.239999999998</v>
      </c>
      <c r="K175" s="16">
        <f t="shared" si="70"/>
        <v>3289.85</v>
      </c>
      <c r="L175" s="16">
        <f t="shared" si="71"/>
        <v>5244.22</v>
      </c>
      <c r="M175" s="109">
        <f t="shared" si="64"/>
        <v>270204.92999999993</v>
      </c>
    </row>
    <row r="176" spans="1:13" s="17" customFormat="1" x14ac:dyDescent="0.2">
      <c r="A176" s="13" t="s">
        <v>178</v>
      </c>
      <c r="B176" s="14" t="s">
        <v>44</v>
      </c>
      <c r="C176" s="14" t="s">
        <v>8</v>
      </c>
      <c r="D176" s="136">
        <v>0</v>
      </c>
      <c r="E176" s="15">
        <v>0</v>
      </c>
      <c r="F176" s="15">
        <v>0</v>
      </c>
      <c r="G176" s="16">
        <v>0</v>
      </c>
      <c r="H176" s="16">
        <v>0</v>
      </c>
      <c r="I176" s="16">
        <v>0</v>
      </c>
      <c r="J176" s="16">
        <v>0</v>
      </c>
      <c r="K176" s="16">
        <v>0</v>
      </c>
      <c r="L176" s="16">
        <v>0</v>
      </c>
      <c r="M176" s="109">
        <f t="shared" si="64"/>
        <v>0</v>
      </c>
    </row>
    <row r="177" spans="1:13" s="17" customFormat="1" x14ac:dyDescent="0.2">
      <c r="A177" s="13" t="s">
        <v>178</v>
      </c>
      <c r="B177" s="14" t="s">
        <v>44</v>
      </c>
      <c r="C177" s="14" t="s">
        <v>15</v>
      </c>
      <c r="D177" s="136">
        <v>0</v>
      </c>
      <c r="E177" s="15">
        <v>0</v>
      </c>
      <c r="F177" s="15">
        <v>0</v>
      </c>
      <c r="G177" s="16">
        <v>0</v>
      </c>
      <c r="H177" s="16">
        <v>0</v>
      </c>
      <c r="I177" s="16">
        <v>0</v>
      </c>
      <c r="J177" s="16">
        <v>0</v>
      </c>
      <c r="K177" s="16">
        <v>0</v>
      </c>
      <c r="L177" s="16">
        <v>0</v>
      </c>
      <c r="M177" s="109">
        <f t="shared" si="64"/>
        <v>0</v>
      </c>
    </row>
    <row r="178" spans="1:13" s="17" customFormat="1" x14ac:dyDescent="0.2">
      <c r="A178" s="13" t="s">
        <v>178</v>
      </c>
      <c r="B178" s="14" t="s">
        <v>44</v>
      </c>
      <c r="C178" s="14" t="s">
        <v>30</v>
      </c>
      <c r="D178" s="136">
        <v>0</v>
      </c>
      <c r="E178" s="15">
        <v>0</v>
      </c>
      <c r="F178" s="15">
        <v>0</v>
      </c>
      <c r="G178" s="16">
        <v>0</v>
      </c>
      <c r="H178" s="16">
        <v>0</v>
      </c>
      <c r="I178" s="16">
        <v>0</v>
      </c>
      <c r="J178" s="16">
        <v>0</v>
      </c>
      <c r="K178" s="16">
        <v>0</v>
      </c>
      <c r="L178" s="16">
        <v>0</v>
      </c>
      <c r="M178" s="109">
        <f t="shared" si="64"/>
        <v>0</v>
      </c>
    </row>
    <row r="179" spans="1:13" s="17" customFormat="1" x14ac:dyDescent="0.2">
      <c r="A179" s="13" t="s">
        <v>178</v>
      </c>
      <c r="B179" s="14" t="s">
        <v>44</v>
      </c>
      <c r="C179" s="14" t="s">
        <v>32</v>
      </c>
      <c r="D179" s="136">
        <v>0</v>
      </c>
      <c r="E179" s="15">
        <v>0</v>
      </c>
      <c r="F179" s="15">
        <v>0</v>
      </c>
      <c r="G179" s="16">
        <v>0</v>
      </c>
      <c r="H179" s="16">
        <v>0</v>
      </c>
      <c r="I179" s="16">
        <v>0</v>
      </c>
      <c r="J179" s="16">
        <v>0</v>
      </c>
      <c r="K179" s="16">
        <v>0</v>
      </c>
      <c r="L179" s="16">
        <v>0</v>
      </c>
      <c r="M179" s="109">
        <f t="shared" si="64"/>
        <v>0</v>
      </c>
    </row>
    <row r="180" spans="1:13" s="17" customFormat="1" x14ac:dyDescent="0.2">
      <c r="A180" s="13" t="s">
        <v>178</v>
      </c>
      <c r="B180" s="14" t="s">
        <v>44</v>
      </c>
      <c r="C180" s="14" t="s">
        <v>9</v>
      </c>
      <c r="D180" s="136">
        <v>0</v>
      </c>
      <c r="E180" s="15">
        <v>0</v>
      </c>
      <c r="F180" s="15">
        <v>0</v>
      </c>
      <c r="G180" s="16">
        <v>0</v>
      </c>
      <c r="H180" s="16">
        <v>0</v>
      </c>
      <c r="I180" s="16">
        <v>0</v>
      </c>
      <c r="J180" s="16">
        <v>0</v>
      </c>
      <c r="K180" s="16">
        <v>0</v>
      </c>
      <c r="L180" s="16">
        <v>0</v>
      </c>
      <c r="M180" s="109">
        <f t="shared" si="64"/>
        <v>0</v>
      </c>
    </row>
    <row r="181" spans="1:13" s="17" customFormat="1" x14ac:dyDescent="0.2">
      <c r="A181" s="13" t="s">
        <v>178</v>
      </c>
      <c r="B181" s="14" t="s">
        <v>44</v>
      </c>
      <c r="C181" s="14" t="s">
        <v>10</v>
      </c>
      <c r="D181" s="136">
        <v>0</v>
      </c>
      <c r="E181" s="15">
        <v>0</v>
      </c>
      <c r="F181" s="15">
        <v>0</v>
      </c>
      <c r="G181" s="16">
        <f>ROUND($D181*'2p_turp_aprekins uzn'!$AX$19,2)</f>
        <v>0</v>
      </c>
      <c r="H181" s="16">
        <f>ROUND(G181*$H$5,2)</f>
        <v>0</v>
      </c>
      <c r="I181" s="16">
        <f>ROUND($D181*$I$5,2)</f>
        <v>0</v>
      </c>
      <c r="J181" s="16">
        <f>ROUND($G181*$J$5,2)</f>
        <v>0</v>
      </c>
      <c r="K181" s="16">
        <f>ROUND($G181*$K$5,2)</f>
        <v>0</v>
      </c>
      <c r="L181" s="16">
        <f>ROUND($G181*$L$5,2)</f>
        <v>0</v>
      </c>
      <c r="M181" s="109">
        <f t="shared" si="64"/>
        <v>0</v>
      </c>
    </row>
    <row r="182" spans="1:13" s="17" customFormat="1" x14ac:dyDescent="0.2">
      <c r="A182" s="13" t="s">
        <v>178</v>
      </c>
      <c r="B182" s="14" t="s">
        <v>44</v>
      </c>
      <c r="C182" s="14" t="s">
        <v>67</v>
      </c>
      <c r="D182" s="136">
        <v>0</v>
      </c>
      <c r="E182" s="15">
        <v>0</v>
      </c>
      <c r="F182" s="15">
        <v>0</v>
      </c>
      <c r="G182" s="16">
        <v>0</v>
      </c>
      <c r="H182" s="16">
        <v>0</v>
      </c>
      <c r="I182" s="16">
        <v>0</v>
      </c>
      <c r="J182" s="16">
        <v>0</v>
      </c>
      <c r="K182" s="16">
        <v>0</v>
      </c>
      <c r="L182" s="16">
        <v>0</v>
      </c>
      <c r="M182" s="109">
        <f t="shared" si="64"/>
        <v>0</v>
      </c>
    </row>
    <row r="183" spans="1:13" s="17" customFormat="1" x14ac:dyDescent="0.2">
      <c r="A183" s="13" t="s">
        <v>178</v>
      </c>
      <c r="B183" s="14" t="s">
        <v>44</v>
      </c>
      <c r="C183" s="14" t="s">
        <v>125</v>
      </c>
      <c r="D183" s="136">
        <v>1</v>
      </c>
      <c r="E183" s="15">
        <v>0</v>
      </c>
      <c r="F183" s="15">
        <v>0</v>
      </c>
      <c r="G183" s="16">
        <f>ROUND($D183*'2p_turp_aprekins uzn'!$AX$26,2)</f>
        <v>98170.8</v>
      </c>
      <c r="H183" s="16">
        <f t="shared" ref="H183:H184" si="72">ROUND($G183*$H$5,2)</f>
        <v>23158.49</v>
      </c>
      <c r="I183" s="16">
        <v>0</v>
      </c>
      <c r="J183" s="16">
        <v>0</v>
      </c>
      <c r="K183" s="16">
        <v>0</v>
      </c>
      <c r="L183" s="16">
        <v>0</v>
      </c>
      <c r="M183" s="109">
        <f t="shared" si="64"/>
        <v>121329.29000000001</v>
      </c>
    </row>
    <row r="184" spans="1:13" s="17" customFormat="1" x14ac:dyDescent="0.2">
      <c r="A184" s="13" t="s">
        <v>178</v>
      </c>
      <c r="B184" s="14" t="s">
        <v>44</v>
      </c>
      <c r="C184" s="14" t="s">
        <v>70</v>
      </c>
      <c r="D184" s="136">
        <v>2</v>
      </c>
      <c r="E184" s="15">
        <v>0</v>
      </c>
      <c r="F184" s="15">
        <v>0</v>
      </c>
      <c r="G184" s="16">
        <f>ROUND($D184*'2p_turp_aprekins uzn'!$AX$26,2)</f>
        <v>196341.6</v>
      </c>
      <c r="H184" s="16">
        <f t="shared" si="72"/>
        <v>46316.98</v>
      </c>
      <c r="I184" s="16">
        <v>0</v>
      </c>
      <c r="J184" s="16">
        <v>0</v>
      </c>
      <c r="K184" s="16">
        <v>0</v>
      </c>
      <c r="L184" s="16">
        <v>0</v>
      </c>
      <c r="M184" s="109">
        <f t="shared" si="64"/>
        <v>242658.58000000002</v>
      </c>
    </row>
    <row r="185" spans="1:13" s="17" customFormat="1" x14ac:dyDescent="0.2">
      <c r="A185" s="13" t="s">
        <v>178</v>
      </c>
      <c r="B185" s="14" t="s">
        <v>44</v>
      </c>
      <c r="C185" s="14" t="s">
        <v>11</v>
      </c>
      <c r="D185" s="136">
        <v>0</v>
      </c>
      <c r="E185" s="15">
        <v>0</v>
      </c>
      <c r="F185" s="15">
        <v>0</v>
      </c>
      <c r="G185" s="16">
        <v>0</v>
      </c>
      <c r="H185" s="16">
        <v>0</v>
      </c>
      <c r="I185" s="16">
        <v>0</v>
      </c>
      <c r="J185" s="16">
        <v>0</v>
      </c>
      <c r="K185" s="16">
        <v>0</v>
      </c>
      <c r="L185" s="16">
        <v>0</v>
      </c>
      <c r="M185" s="109">
        <f t="shared" si="64"/>
        <v>0</v>
      </c>
    </row>
    <row r="186" spans="1:13" s="17" customFormat="1" ht="12" thickBot="1" x14ac:dyDescent="0.25">
      <c r="A186" s="27" t="s">
        <v>178</v>
      </c>
      <c r="B186" s="28" t="s">
        <v>44</v>
      </c>
      <c r="C186" s="28" t="s">
        <v>6</v>
      </c>
      <c r="D186" s="110">
        <v>2</v>
      </c>
      <c r="E186" s="36">
        <v>0</v>
      </c>
      <c r="F186" s="36">
        <v>0</v>
      </c>
      <c r="G186" s="30">
        <f>ROUND($D186*'2p_turp_aprekins uzn'!$AX$31,2)</f>
        <v>130743.6</v>
      </c>
      <c r="H186" s="30">
        <f>ROUND($G186*$H$5,2)</f>
        <v>30842.42</v>
      </c>
      <c r="I186" s="30">
        <v>0</v>
      </c>
      <c r="J186" s="30">
        <v>0</v>
      </c>
      <c r="K186" s="30">
        <v>0</v>
      </c>
      <c r="L186" s="30">
        <v>0</v>
      </c>
      <c r="M186" s="111">
        <f t="shared" si="64"/>
        <v>161586.02000000002</v>
      </c>
    </row>
    <row r="187" spans="1:13" s="17" customFormat="1" ht="12" thickBot="1" x14ac:dyDescent="0.25">
      <c r="A187" s="68" t="s">
        <v>178</v>
      </c>
      <c r="B187" s="150" t="s">
        <v>188</v>
      </c>
      <c r="C187" s="56"/>
      <c r="D187" s="142">
        <f>D174+D175+D176+D177+D178+D179+D180+D181+D182+D184+D183+D185+D186</f>
        <v>7</v>
      </c>
      <c r="E187" s="65">
        <f t="shared" ref="E187:M187" si="73">E174+E175+E176+E177+E178+E179+E180+E181+E182+E184+E183+E185+E186</f>
        <v>0</v>
      </c>
      <c r="F187" s="65">
        <f t="shared" si="73"/>
        <v>0</v>
      </c>
      <c r="G187" s="58">
        <f t="shared" si="73"/>
        <v>750984</v>
      </c>
      <c r="H187" s="58">
        <f t="shared" si="73"/>
        <v>177157.13</v>
      </c>
      <c r="I187" s="58">
        <f t="shared" si="73"/>
        <v>27714</v>
      </c>
      <c r="J187" s="58">
        <f t="shared" si="73"/>
        <v>93060.479999999996</v>
      </c>
      <c r="K187" s="58">
        <f t="shared" si="73"/>
        <v>6579.7</v>
      </c>
      <c r="L187" s="58">
        <f t="shared" si="73"/>
        <v>10488.44</v>
      </c>
      <c r="M187" s="133">
        <f t="shared" si="73"/>
        <v>1065983.75</v>
      </c>
    </row>
    <row r="188" spans="1:13" s="17" customFormat="1" x14ac:dyDescent="0.2">
      <c r="A188" s="18" t="s">
        <v>178</v>
      </c>
      <c r="B188" s="19" t="s">
        <v>45</v>
      </c>
      <c r="C188" s="19" t="s">
        <v>29</v>
      </c>
      <c r="D188" s="134">
        <v>1</v>
      </c>
      <c r="E188" s="33">
        <v>0</v>
      </c>
      <c r="F188" s="33">
        <v>0</v>
      </c>
      <c r="G188" s="21">
        <f>ROUND($D188*'2p_turp_aprekins uzn'!$AX$19,2)</f>
        <v>162864</v>
      </c>
      <c r="H188" s="21">
        <f t="shared" ref="H188:H189" si="74">ROUND(G188*$H$5,2)</f>
        <v>38419.620000000003</v>
      </c>
      <c r="I188" s="21">
        <f>ROUND($D188*$I$5,2)</f>
        <v>13857</v>
      </c>
      <c r="J188" s="21">
        <f t="shared" ref="J188:J191" si="75">ROUND($G188*$J$5,2)</f>
        <v>46530.239999999998</v>
      </c>
      <c r="K188" s="21">
        <f t="shared" ref="K188:K191" si="76">ROUND($G188*$K$5,2)</f>
        <v>3289.85</v>
      </c>
      <c r="L188" s="21">
        <f t="shared" ref="L188:L191" si="77">ROUND($G188*$L$5,2)</f>
        <v>5244.22</v>
      </c>
      <c r="M188" s="135">
        <f t="shared" si="64"/>
        <v>270204.92999999993</v>
      </c>
    </row>
    <row r="189" spans="1:13" s="17" customFormat="1" x14ac:dyDescent="0.2">
      <c r="A189" s="13" t="s">
        <v>178</v>
      </c>
      <c r="B189" s="14" t="s">
        <v>45</v>
      </c>
      <c r="C189" s="14" t="s">
        <v>27</v>
      </c>
      <c r="D189" s="136">
        <v>1</v>
      </c>
      <c r="E189" s="15">
        <v>0</v>
      </c>
      <c r="F189" s="15">
        <v>0</v>
      </c>
      <c r="G189" s="16">
        <f>ROUND($D189*'2p_turp_aprekins uzn'!$AX$19,2)</f>
        <v>162864</v>
      </c>
      <c r="H189" s="16">
        <f t="shared" si="74"/>
        <v>38419.620000000003</v>
      </c>
      <c r="I189" s="16">
        <f>ROUND($D189*$I$5,2)</f>
        <v>13857</v>
      </c>
      <c r="J189" s="16">
        <f t="shared" si="75"/>
        <v>46530.239999999998</v>
      </c>
      <c r="K189" s="16">
        <f t="shared" si="76"/>
        <v>3289.85</v>
      </c>
      <c r="L189" s="16">
        <f t="shared" si="77"/>
        <v>5244.22</v>
      </c>
      <c r="M189" s="109">
        <f t="shared" si="64"/>
        <v>270204.92999999993</v>
      </c>
    </row>
    <row r="190" spans="1:13" s="17" customFormat="1" x14ac:dyDescent="0.2">
      <c r="A190" s="13" t="s">
        <v>178</v>
      </c>
      <c r="B190" s="14" t="s">
        <v>45</v>
      </c>
      <c r="C190" s="14" t="s">
        <v>8</v>
      </c>
      <c r="D190" s="136">
        <v>0</v>
      </c>
      <c r="E190" s="15">
        <v>0</v>
      </c>
      <c r="F190" s="15">
        <v>0</v>
      </c>
      <c r="G190" s="16">
        <v>0</v>
      </c>
      <c r="H190" s="16">
        <v>0</v>
      </c>
      <c r="I190" s="16">
        <v>0</v>
      </c>
      <c r="J190" s="16">
        <v>0</v>
      </c>
      <c r="K190" s="16">
        <v>0</v>
      </c>
      <c r="L190" s="16">
        <v>0</v>
      </c>
      <c r="M190" s="109">
        <f t="shared" si="64"/>
        <v>0</v>
      </c>
    </row>
    <row r="191" spans="1:13" s="17" customFormat="1" x14ac:dyDescent="0.2">
      <c r="A191" s="13" t="s">
        <v>178</v>
      </c>
      <c r="B191" s="14" t="s">
        <v>45</v>
      </c>
      <c r="C191" s="14" t="s">
        <v>32</v>
      </c>
      <c r="D191" s="136">
        <v>1</v>
      </c>
      <c r="E191" s="15">
        <v>0</v>
      </c>
      <c r="F191" s="15">
        <v>0</v>
      </c>
      <c r="G191" s="16">
        <f>ROUND($D191*'2p_turp_aprekins uzn'!$AX$19,2)</f>
        <v>162864</v>
      </c>
      <c r="H191" s="16">
        <f t="shared" ref="H191" si="78">ROUND(G191*$H$5,2)</f>
        <v>38419.620000000003</v>
      </c>
      <c r="I191" s="16">
        <f>ROUND($D191*$I$5,2)</f>
        <v>13857</v>
      </c>
      <c r="J191" s="16">
        <f t="shared" si="75"/>
        <v>46530.239999999998</v>
      </c>
      <c r="K191" s="16">
        <f t="shared" si="76"/>
        <v>3289.85</v>
      </c>
      <c r="L191" s="16">
        <f t="shared" si="77"/>
        <v>5244.22</v>
      </c>
      <c r="M191" s="109">
        <f t="shared" ref="M191" si="79">SUM(G191:L191)</f>
        <v>270204.92999999993</v>
      </c>
    </row>
    <row r="192" spans="1:13" s="17" customFormat="1" x14ac:dyDescent="0.2">
      <c r="A192" s="13" t="s">
        <v>178</v>
      </c>
      <c r="B192" s="14" t="s">
        <v>45</v>
      </c>
      <c r="C192" s="14" t="s">
        <v>10</v>
      </c>
      <c r="D192" s="136">
        <v>0</v>
      </c>
      <c r="E192" s="15">
        <v>0</v>
      </c>
      <c r="F192" s="15">
        <v>0</v>
      </c>
      <c r="G192" s="16">
        <v>0</v>
      </c>
      <c r="H192" s="16">
        <v>0</v>
      </c>
      <c r="I192" s="16">
        <v>0</v>
      </c>
      <c r="J192" s="16">
        <v>0</v>
      </c>
      <c r="K192" s="16">
        <v>0</v>
      </c>
      <c r="L192" s="16">
        <v>0</v>
      </c>
      <c r="M192" s="109">
        <f t="shared" si="64"/>
        <v>0</v>
      </c>
    </row>
    <row r="193" spans="1:13" s="17" customFormat="1" x14ac:dyDescent="0.2">
      <c r="A193" s="13" t="s">
        <v>178</v>
      </c>
      <c r="B193" s="14" t="s">
        <v>45</v>
      </c>
      <c r="C193" s="14" t="s">
        <v>67</v>
      </c>
      <c r="D193" s="136">
        <v>0</v>
      </c>
      <c r="E193" s="15">
        <v>0</v>
      </c>
      <c r="F193" s="15">
        <v>0</v>
      </c>
      <c r="G193" s="16">
        <v>0</v>
      </c>
      <c r="H193" s="16">
        <v>0</v>
      </c>
      <c r="I193" s="16">
        <v>0</v>
      </c>
      <c r="J193" s="16">
        <v>0</v>
      </c>
      <c r="K193" s="16">
        <v>0</v>
      </c>
      <c r="L193" s="16">
        <v>0</v>
      </c>
      <c r="M193" s="109">
        <f t="shared" si="64"/>
        <v>0</v>
      </c>
    </row>
    <row r="194" spans="1:13" s="17" customFormat="1" ht="12" customHeight="1" x14ac:dyDescent="0.2">
      <c r="A194" s="13" t="s">
        <v>178</v>
      </c>
      <c r="B194" s="14" t="s">
        <v>45</v>
      </c>
      <c r="C194" s="14" t="s">
        <v>125</v>
      </c>
      <c r="D194" s="136">
        <v>1</v>
      </c>
      <c r="E194" s="15">
        <v>0</v>
      </c>
      <c r="F194" s="15">
        <v>0</v>
      </c>
      <c r="G194" s="16">
        <f>ROUND($D194*'2p_turp_aprekins uzn'!$AX$26,2)</f>
        <v>98170.8</v>
      </c>
      <c r="H194" s="16">
        <f t="shared" ref="H194:H195" si="80">ROUND($G194*$H$5,2)</f>
        <v>23158.49</v>
      </c>
      <c r="I194" s="16">
        <v>0</v>
      </c>
      <c r="J194" s="16">
        <v>0</v>
      </c>
      <c r="K194" s="16">
        <v>0</v>
      </c>
      <c r="L194" s="16">
        <v>0</v>
      </c>
      <c r="M194" s="109">
        <f t="shared" si="64"/>
        <v>121329.29000000001</v>
      </c>
    </row>
    <row r="195" spans="1:13" s="17" customFormat="1" ht="15.6" customHeight="1" x14ac:dyDescent="0.2">
      <c r="A195" s="13" t="s">
        <v>178</v>
      </c>
      <c r="B195" s="14" t="s">
        <v>45</v>
      </c>
      <c r="C195" s="14" t="s">
        <v>70</v>
      </c>
      <c r="D195" s="136">
        <v>3</v>
      </c>
      <c r="E195" s="15">
        <v>0</v>
      </c>
      <c r="F195" s="15">
        <v>0</v>
      </c>
      <c r="G195" s="16">
        <f>ROUND($D195*'2p_turp_aprekins uzn'!$AX$26,2)</f>
        <v>294512.40000000002</v>
      </c>
      <c r="H195" s="16">
        <f t="shared" si="80"/>
        <v>69475.48</v>
      </c>
      <c r="I195" s="16">
        <v>0</v>
      </c>
      <c r="J195" s="16">
        <v>0</v>
      </c>
      <c r="K195" s="16">
        <v>0</v>
      </c>
      <c r="L195" s="16">
        <v>0</v>
      </c>
      <c r="M195" s="109">
        <f t="shared" si="64"/>
        <v>363987.88</v>
      </c>
    </row>
    <row r="196" spans="1:13" s="17" customFormat="1" ht="10.9" customHeight="1" x14ac:dyDescent="0.2">
      <c r="A196" s="13" t="s">
        <v>178</v>
      </c>
      <c r="B196" s="14" t="s">
        <v>45</v>
      </c>
      <c r="C196" s="14" t="s">
        <v>11</v>
      </c>
      <c r="D196" s="136">
        <v>0</v>
      </c>
      <c r="E196" s="15">
        <v>0</v>
      </c>
      <c r="F196" s="15">
        <v>0</v>
      </c>
      <c r="G196" s="16">
        <v>0</v>
      </c>
      <c r="H196" s="16">
        <v>0</v>
      </c>
      <c r="I196" s="16">
        <v>0</v>
      </c>
      <c r="J196" s="16">
        <v>0</v>
      </c>
      <c r="K196" s="16">
        <v>0</v>
      </c>
      <c r="L196" s="16">
        <v>0</v>
      </c>
      <c r="M196" s="109">
        <f t="shared" si="64"/>
        <v>0</v>
      </c>
    </row>
    <row r="197" spans="1:13" s="17" customFormat="1" ht="10.9" customHeight="1" thickBot="1" x14ac:dyDescent="0.25">
      <c r="A197" s="27" t="s">
        <v>178</v>
      </c>
      <c r="B197" s="28" t="s">
        <v>45</v>
      </c>
      <c r="C197" s="28" t="s">
        <v>6</v>
      </c>
      <c r="D197" s="110">
        <v>3</v>
      </c>
      <c r="E197" s="36">
        <v>0</v>
      </c>
      <c r="F197" s="36">
        <v>0</v>
      </c>
      <c r="G197" s="30">
        <f>ROUND($D197*'2p_turp_aprekins uzn'!$AX$31,2)</f>
        <v>196115.4</v>
      </c>
      <c r="H197" s="30">
        <f>ROUND($G197*$H$5,2)</f>
        <v>46263.62</v>
      </c>
      <c r="I197" s="30">
        <v>0</v>
      </c>
      <c r="J197" s="30">
        <v>0</v>
      </c>
      <c r="K197" s="30">
        <v>0</v>
      </c>
      <c r="L197" s="30">
        <v>0</v>
      </c>
      <c r="M197" s="111">
        <f t="shared" si="64"/>
        <v>242379.02</v>
      </c>
    </row>
    <row r="198" spans="1:13" s="17" customFormat="1" ht="10.9" customHeight="1" x14ac:dyDescent="0.2">
      <c r="A198" s="55" t="s">
        <v>178</v>
      </c>
      <c r="B198" s="56" t="s">
        <v>188</v>
      </c>
      <c r="C198" s="56"/>
      <c r="D198" s="142">
        <f>D188+D189+D190+D191+D192+D193+D194+D195+D196+D197</f>
        <v>10</v>
      </c>
      <c r="E198" s="65">
        <f t="shared" ref="E198:M198" si="81">E188+E189+E190+E191+E192+E193+E194+E195+E196+E197</f>
        <v>0</v>
      </c>
      <c r="F198" s="65">
        <f t="shared" si="81"/>
        <v>0</v>
      </c>
      <c r="G198" s="58">
        <f t="shared" si="81"/>
        <v>1077390.6000000001</v>
      </c>
      <c r="H198" s="58">
        <f t="shared" si="81"/>
        <v>254156.45</v>
      </c>
      <c r="I198" s="58">
        <f t="shared" si="81"/>
        <v>41571</v>
      </c>
      <c r="J198" s="58">
        <f t="shared" si="81"/>
        <v>139590.72</v>
      </c>
      <c r="K198" s="58">
        <f t="shared" si="81"/>
        <v>9869.5499999999993</v>
      </c>
      <c r="L198" s="58">
        <f t="shared" si="81"/>
        <v>15732.66</v>
      </c>
      <c r="M198" s="133">
        <f t="shared" si="81"/>
        <v>1538310.98</v>
      </c>
    </row>
    <row r="199" spans="1:13" s="17" customFormat="1" x14ac:dyDescent="0.2">
      <c r="A199" s="14" t="s">
        <v>178</v>
      </c>
      <c r="B199" s="14" t="s">
        <v>46</v>
      </c>
      <c r="C199" s="14" t="s">
        <v>29</v>
      </c>
      <c r="D199" s="136">
        <v>1</v>
      </c>
      <c r="E199" s="15">
        <v>0</v>
      </c>
      <c r="F199" s="15">
        <v>0</v>
      </c>
      <c r="G199" s="16">
        <f>ROUND($D199*'2p_turp_aprekins uzn'!$AX$19,2)</f>
        <v>162864</v>
      </c>
      <c r="H199" s="16">
        <f t="shared" ref="H199:H200" si="82">ROUND(G199*$H$5,2)</f>
        <v>38419.620000000003</v>
      </c>
      <c r="I199" s="16">
        <f>ROUND($D199*$I$5,2)</f>
        <v>13857</v>
      </c>
      <c r="J199" s="16">
        <f t="shared" ref="J199:J200" si="83">ROUND($G199*$J$5,2)</f>
        <v>46530.239999999998</v>
      </c>
      <c r="K199" s="16">
        <f t="shared" ref="K199:K200" si="84">ROUND($G199*$K$5,2)</f>
        <v>3289.85</v>
      </c>
      <c r="L199" s="16">
        <f t="shared" ref="L199:L200" si="85">ROUND($G199*$L$5,2)</f>
        <v>5244.22</v>
      </c>
      <c r="M199" s="16">
        <f t="shared" si="64"/>
        <v>270204.92999999993</v>
      </c>
    </row>
    <row r="200" spans="1:13" s="17" customFormat="1" x14ac:dyDescent="0.2">
      <c r="A200" s="14" t="s">
        <v>178</v>
      </c>
      <c r="B200" s="14" t="s">
        <v>46</v>
      </c>
      <c r="C200" s="14" t="s">
        <v>27</v>
      </c>
      <c r="D200" s="136">
        <v>1</v>
      </c>
      <c r="E200" s="15">
        <v>0</v>
      </c>
      <c r="F200" s="15">
        <v>0</v>
      </c>
      <c r="G200" s="16">
        <f>ROUND($D200*'2p_turp_aprekins uzn'!$AX$19,2)</f>
        <v>162864</v>
      </c>
      <c r="H200" s="16">
        <f t="shared" si="82"/>
        <v>38419.620000000003</v>
      </c>
      <c r="I200" s="16">
        <f>ROUND($D200*$I$5,2)</f>
        <v>13857</v>
      </c>
      <c r="J200" s="16">
        <f t="shared" si="83"/>
        <v>46530.239999999998</v>
      </c>
      <c r="K200" s="16">
        <f t="shared" si="84"/>
        <v>3289.85</v>
      </c>
      <c r="L200" s="16">
        <f t="shared" si="85"/>
        <v>5244.22</v>
      </c>
      <c r="M200" s="16">
        <f t="shared" si="64"/>
        <v>270204.92999999993</v>
      </c>
    </row>
    <row r="201" spans="1:13" s="17" customFormat="1" x14ac:dyDescent="0.2">
      <c r="A201" s="14" t="s">
        <v>178</v>
      </c>
      <c r="B201" s="14" t="s">
        <v>46</v>
      </c>
      <c r="C201" s="14" t="s">
        <v>8</v>
      </c>
      <c r="D201" s="136">
        <v>0</v>
      </c>
      <c r="E201" s="15">
        <v>0</v>
      </c>
      <c r="F201" s="15">
        <v>0</v>
      </c>
      <c r="G201" s="16">
        <v>0</v>
      </c>
      <c r="H201" s="16">
        <v>0</v>
      </c>
      <c r="I201" s="16">
        <v>0</v>
      </c>
      <c r="J201" s="16">
        <v>0</v>
      </c>
      <c r="K201" s="16">
        <v>0</v>
      </c>
      <c r="L201" s="16">
        <v>0</v>
      </c>
      <c r="M201" s="16">
        <f t="shared" si="64"/>
        <v>0</v>
      </c>
    </row>
    <row r="202" spans="1:13" s="17" customFormat="1" x14ac:dyDescent="0.2">
      <c r="A202" s="14" t="s">
        <v>178</v>
      </c>
      <c r="B202" s="14" t="s">
        <v>46</v>
      </c>
      <c r="C202" s="14" t="s">
        <v>208</v>
      </c>
      <c r="D202" s="136">
        <v>0</v>
      </c>
      <c r="E202" s="15">
        <v>0</v>
      </c>
      <c r="F202" s="15">
        <v>1</v>
      </c>
      <c r="G202" s="16">
        <f>ROUND($F202*'2p_turp_aprekins uzn'!$AX$14,2)</f>
        <v>28800</v>
      </c>
      <c r="H202" s="16">
        <f>ROUND(G202*$H$5,2)</f>
        <v>6793.92</v>
      </c>
      <c r="I202" s="16">
        <f>ROUND($F202*$I$5/3,2)</f>
        <v>4619</v>
      </c>
      <c r="J202" s="16">
        <f>ROUND($G202*$J$5,2)</f>
        <v>8228.16</v>
      </c>
      <c r="K202" s="16">
        <f>ROUND($G202*$K$5,2)</f>
        <v>581.76</v>
      </c>
      <c r="L202" s="16">
        <f>ROUND($G202*$L$5,2)</f>
        <v>927.36</v>
      </c>
      <c r="M202" s="16">
        <f t="shared" si="64"/>
        <v>49950.200000000004</v>
      </c>
    </row>
    <row r="203" spans="1:13" s="17" customFormat="1" x14ac:dyDescent="0.2">
      <c r="A203" s="14" t="s">
        <v>178</v>
      </c>
      <c r="B203" s="14" t="s">
        <v>46</v>
      </c>
      <c r="C203" s="14" t="s">
        <v>32</v>
      </c>
      <c r="D203" s="136">
        <v>0</v>
      </c>
      <c r="E203" s="15">
        <v>0</v>
      </c>
      <c r="F203" s="15">
        <v>0</v>
      </c>
      <c r="G203" s="16">
        <v>0</v>
      </c>
      <c r="H203" s="16">
        <v>0</v>
      </c>
      <c r="I203" s="16">
        <v>0</v>
      </c>
      <c r="J203" s="16">
        <v>0</v>
      </c>
      <c r="K203" s="16">
        <v>0</v>
      </c>
      <c r="L203" s="16">
        <v>0</v>
      </c>
      <c r="M203" s="16">
        <f t="shared" si="64"/>
        <v>0</v>
      </c>
    </row>
    <row r="204" spans="1:13" s="17" customFormat="1" x14ac:dyDescent="0.2">
      <c r="A204" s="14" t="s">
        <v>178</v>
      </c>
      <c r="B204" s="14" t="s">
        <v>46</v>
      </c>
      <c r="C204" s="14" t="s">
        <v>10</v>
      </c>
      <c r="D204" s="136">
        <v>0</v>
      </c>
      <c r="E204" s="15">
        <v>0</v>
      </c>
      <c r="F204" s="15">
        <v>0</v>
      </c>
      <c r="G204" s="16">
        <v>0</v>
      </c>
      <c r="H204" s="16">
        <v>0</v>
      </c>
      <c r="I204" s="16">
        <v>0</v>
      </c>
      <c r="J204" s="16">
        <v>0</v>
      </c>
      <c r="K204" s="16">
        <v>0</v>
      </c>
      <c r="L204" s="16">
        <v>0</v>
      </c>
      <c r="M204" s="16">
        <f t="shared" si="64"/>
        <v>0</v>
      </c>
    </row>
    <row r="205" spans="1:13" s="17" customFormat="1" x14ac:dyDescent="0.2">
      <c r="A205" s="14" t="s">
        <v>178</v>
      </c>
      <c r="B205" s="14" t="s">
        <v>46</v>
      </c>
      <c r="C205" s="14" t="s">
        <v>67</v>
      </c>
      <c r="D205" s="136">
        <v>0</v>
      </c>
      <c r="E205" s="15">
        <v>0</v>
      </c>
      <c r="F205" s="15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f t="shared" si="64"/>
        <v>0</v>
      </c>
    </row>
    <row r="206" spans="1:13" s="17" customFormat="1" x14ac:dyDescent="0.2">
      <c r="A206" s="14" t="s">
        <v>178</v>
      </c>
      <c r="B206" s="14" t="s">
        <v>46</v>
      </c>
      <c r="C206" s="14" t="s">
        <v>125</v>
      </c>
      <c r="D206" s="136">
        <v>1</v>
      </c>
      <c r="E206" s="15">
        <v>0</v>
      </c>
      <c r="F206" s="15">
        <v>0</v>
      </c>
      <c r="G206" s="16">
        <f>ROUND($D206*'2p_turp_aprekins uzn'!$AX$26,2)</f>
        <v>98170.8</v>
      </c>
      <c r="H206" s="16">
        <f t="shared" ref="H206:H207" si="86">ROUND($G206*$H$5,2)</f>
        <v>23158.49</v>
      </c>
      <c r="I206" s="16">
        <v>0</v>
      </c>
      <c r="J206" s="16">
        <v>0</v>
      </c>
      <c r="K206" s="16">
        <v>0</v>
      </c>
      <c r="L206" s="16">
        <v>0</v>
      </c>
      <c r="M206" s="16">
        <f t="shared" si="64"/>
        <v>121329.29000000001</v>
      </c>
    </row>
    <row r="207" spans="1:13" s="17" customFormat="1" ht="13.9" customHeight="1" x14ac:dyDescent="0.2">
      <c r="A207" s="14" t="s">
        <v>178</v>
      </c>
      <c r="B207" s="14" t="s">
        <v>46</v>
      </c>
      <c r="C207" s="14" t="s">
        <v>70</v>
      </c>
      <c r="D207" s="136">
        <v>2</v>
      </c>
      <c r="E207" s="15">
        <v>0</v>
      </c>
      <c r="F207" s="15">
        <v>0</v>
      </c>
      <c r="G207" s="16">
        <f>ROUND($D207*'2p_turp_aprekins uzn'!$AX$26,2)</f>
        <v>196341.6</v>
      </c>
      <c r="H207" s="16">
        <f t="shared" si="86"/>
        <v>46316.98</v>
      </c>
      <c r="I207" s="16">
        <v>0</v>
      </c>
      <c r="J207" s="16">
        <v>0</v>
      </c>
      <c r="K207" s="16">
        <v>0</v>
      </c>
      <c r="L207" s="16">
        <v>0</v>
      </c>
      <c r="M207" s="16">
        <f t="shared" si="64"/>
        <v>242658.58000000002</v>
      </c>
    </row>
    <row r="208" spans="1:13" s="17" customFormat="1" ht="10.9" customHeight="1" x14ac:dyDescent="0.2">
      <c r="A208" s="14" t="s">
        <v>178</v>
      </c>
      <c r="B208" s="14" t="s">
        <v>46</v>
      </c>
      <c r="C208" s="14" t="s">
        <v>207</v>
      </c>
      <c r="D208" s="136">
        <v>0</v>
      </c>
      <c r="E208" s="15">
        <v>0</v>
      </c>
      <c r="F208" s="15">
        <v>1</v>
      </c>
      <c r="G208" s="16">
        <f>ROUND($F208*'2p_turp_aprekins uzn'!$AX$25,2)</f>
        <v>17360</v>
      </c>
      <c r="H208" s="16">
        <f>ROUND(G208*$H$5,2)</f>
        <v>4095.22</v>
      </c>
      <c r="I208" s="16">
        <v>0</v>
      </c>
      <c r="J208" s="16">
        <v>0</v>
      </c>
      <c r="K208" s="16">
        <v>0</v>
      </c>
      <c r="L208" s="16">
        <v>0</v>
      </c>
      <c r="M208" s="16">
        <f t="shared" si="64"/>
        <v>21455.22</v>
      </c>
    </row>
    <row r="209" spans="1:13" s="17" customFormat="1" x14ac:dyDescent="0.2">
      <c r="A209" s="14" t="s">
        <v>178</v>
      </c>
      <c r="B209" s="14" t="s">
        <v>46</v>
      </c>
      <c r="C209" s="14" t="s">
        <v>11</v>
      </c>
      <c r="D209" s="136">
        <v>0</v>
      </c>
      <c r="E209" s="15">
        <v>0</v>
      </c>
      <c r="F209" s="15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f t="shared" si="64"/>
        <v>0</v>
      </c>
    </row>
    <row r="210" spans="1:13" s="17" customFormat="1" x14ac:dyDescent="0.2">
      <c r="A210" s="14" t="s">
        <v>178</v>
      </c>
      <c r="B210" s="14" t="s">
        <v>46</v>
      </c>
      <c r="C210" s="14" t="s">
        <v>6</v>
      </c>
      <c r="D210" s="136">
        <v>2</v>
      </c>
      <c r="E210" s="15">
        <v>0</v>
      </c>
      <c r="F210" s="15">
        <v>0</v>
      </c>
      <c r="G210" s="16">
        <f>ROUND($D210*'2p_turp_aprekins uzn'!$AX$31,2)</f>
        <v>130743.6</v>
      </c>
      <c r="H210" s="16">
        <f>ROUND($G210*$H$5,2)</f>
        <v>30842.42</v>
      </c>
      <c r="I210" s="16">
        <v>0</v>
      </c>
      <c r="J210" s="16">
        <v>0</v>
      </c>
      <c r="K210" s="16">
        <v>0</v>
      </c>
      <c r="L210" s="16">
        <v>0</v>
      </c>
      <c r="M210" s="16">
        <f t="shared" si="64"/>
        <v>161586.02000000002</v>
      </c>
    </row>
    <row r="211" spans="1:13" s="17" customFormat="1" x14ac:dyDescent="0.2">
      <c r="A211" s="14" t="s">
        <v>178</v>
      </c>
      <c r="B211" s="14" t="s">
        <v>46</v>
      </c>
      <c r="C211" s="14" t="s">
        <v>206</v>
      </c>
      <c r="D211" s="136">
        <v>0</v>
      </c>
      <c r="E211" s="15">
        <v>0</v>
      </c>
      <c r="F211" s="15">
        <v>1</v>
      </c>
      <c r="G211" s="16">
        <f>ROUND($F211*'2p_turp_aprekins uzn'!$AX$30,2)</f>
        <v>11560</v>
      </c>
      <c r="H211" s="16">
        <f>ROUND(G211*$H$5,2)</f>
        <v>2727</v>
      </c>
      <c r="I211" s="16">
        <v>0</v>
      </c>
      <c r="J211" s="16">
        <v>0</v>
      </c>
      <c r="K211" s="16">
        <v>0</v>
      </c>
      <c r="L211" s="16">
        <v>0</v>
      </c>
      <c r="M211" s="16">
        <f t="shared" si="64"/>
        <v>14287</v>
      </c>
    </row>
    <row r="212" spans="1:13" s="17" customFormat="1" ht="12" thickBot="1" x14ac:dyDescent="0.25">
      <c r="A212" s="55" t="s">
        <v>178</v>
      </c>
      <c r="B212" s="56" t="s">
        <v>188</v>
      </c>
      <c r="C212" s="56"/>
      <c r="D212" s="142">
        <f>D200+D199+D201+D202+D203+D204+D205+D206+D207+D209+D210+D208+D211</f>
        <v>7</v>
      </c>
      <c r="E212" s="65">
        <f t="shared" ref="E212:M212" si="87">E200+E199+E201+E202+E203+E204+E205+E206+E207+E209+E210+E208+E211</f>
        <v>0</v>
      </c>
      <c r="F212" s="65">
        <f t="shared" si="87"/>
        <v>3</v>
      </c>
      <c r="G212" s="58">
        <f t="shared" si="87"/>
        <v>808704</v>
      </c>
      <c r="H212" s="58">
        <f t="shared" si="87"/>
        <v>190773.27</v>
      </c>
      <c r="I212" s="58">
        <f t="shared" si="87"/>
        <v>32333</v>
      </c>
      <c r="J212" s="58">
        <f t="shared" si="87"/>
        <v>101288.64</v>
      </c>
      <c r="K212" s="58">
        <f t="shared" si="87"/>
        <v>7161.46</v>
      </c>
      <c r="L212" s="58">
        <f t="shared" si="87"/>
        <v>11415.800000000001</v>
      </c>
      <c r="M212" s="133">
        <f t="shared" si="87"/>
        <v>1151676.17</v>
      </c>
    </row>
    <row r="213" spans="1:13" s="17" customFormat="1" x14ac:dyDescent="0.2">
      <c r="A213" s="18" t="s">
        <v>178</v>
      </c>
      <c r="B213" s="19" t="s">
        <v>47</v>
      </c>
      <c r="C213" s="19" t="s">
        <v>29</v>
      </c>
      <c r="D213" s="134">
        <v>1</v>
      </c>
      <c r="E213" s="33">
        <v>0</v>
      </c>
      <c r="F213" s="33">
        <v>0</v>
      </c>
      <c r="G213" s="21">
        <f>ROUND($D213*'2p_turp_aprekins uzn'!$AX$19,2)</f>
        <v>162864</v>
      </c>
      <c r="H213" s="21">
        <f t="shared" ref="H213:H214" si="88">ROUND(G213*$H$5,2)</f>
        <v>38419.620000000003</v>
      </c>
      <c r="I213" s="21">
        <f>ROUND($D213*$I$5,2)</f>
        <v>13857</v>
      </c>
      <c r="J213" s="21">
        <f t="shared" ref="J213:J214" si="89">ROUND($G213*$J$5,2)</f>
        <v>46530.239999999998</v>
      </c>
      <c r="K213" s="21">
        <f t="shared" ref="K213:K214" si="90">ROUND($G213*$K$5,2)</f>
        <v>3289.85</v>
      </c>
      <c r="L213" s="21">
        <f t="shared" ref="L213:L214" si="91">ROUND($G213*$L$5,2)</f>
        <v>5244.22</v>
      </c>
      <c r="M213" s="135">
        <f t="shared" si="64"/>
        <v>270204.92999999993</v>
      </c>
    </row>
    <row r="214" spans="1:13" s="17" customFormat="1" x14ac:dyDescent="0.2">
      <c r="A214" s="13" t="s">
        <v>178</v>
      </c>
      <c r="B214" s="14" t="s">
        <v>47</v>
      </c>
      <c r="C214" s="14" t="s">
        <v>27</v>
      </c>
      <c r="D214" s="136">
        <v>1</v>
      </c>
      <c r="E214" s="15">
        <v>0</v>
      </c>
      <c r="F214" s="15">
        <v>0</v>
      </c>
      <c r="G214" s="16">
        <f>ROUND($D214*'2p_turp_aprekins uzn'!$AX$19,2)</f>
        <v>162864</v>
      </c>
      <c r="H214" s="16">
        <f t="shared" si="88"/>
        <v>38419.620000000003</v>
      </c>
      <c r="I214" s="16">
        <f>ROUND($D214*$I$5,2)</f>
        <v>13857</v>
      </c>
      <c r="J214" s="16">
        <f t="shared" si="89"/>
        <v>46530.239999999998</v>
      </c>
      <c r="K214" s="16">
        <f t="shared" si="90"/>
        <v>3289.85</v>
      </c>
      <c r="L214" s="16">
        <f t="shared" si="91"/>
        <v>5244.22</v>
      </c>
      <c r="M214" s="109">
        <f t="shared" si="64"/>
        <v>270204.92999999993</v>
      </c>
    </row>
    <row r="215" spans="1:13" s="17" customFormat="1" x14ac:dyDescent="0.2">
      <c r="A215" s="13" t="s">
        <v>178</v>
      </c>
      <c r="B215" s="14" t="s">
        <v>47</v>
      </c>
      <c r="C215" s="14" t="s">
        <v>176</v>
      </c>
      <c r="D215" s="136">
        <v>0</v>
      </c>
      <c r="E215" s="15">
        <v>0</v>
      </c>
      <c r="F215" s="15">
        <v>0</v>
      </c>
      <c r="G215" s="16">
        <v>0</v>
      </c>
      <c r="H215" s="16">
        <v>0</v>
      </c>
      <c r="I215" s="16">
        <v>0</v>
      </c>
      <c r="J215" s="16">
        <v>0</v>
      </c>
      <c r="K215" s="16">
        <v>0</v>
      </c>
      <c r="L215" s="16">
        <v>0</v>
      </c>
      <c r="M215" s="109">
        <f t="shared" si="64"/>
        <v>0</v>
      </c>
    </row>
    <row r="216" spans="1:13" s="17" customFormat="1" x14ac:dyDescent="0.2">
      <c r="A216" s="13" t="s">
        <v>178</v>
      </c>
      <c r="B216" s="14" t="s">
        <v>47</v>
      </c>
      <c r="C216" s="14" t="s">
        <v>10</v>
      </c>
      <c r="D216" s="136">
        <v>0</v>
      </c>
      <c r="E216" s="15">
        <v>0</v>
      </c>
      <c r="F216" s="15">
        <v>0</v>
      </c>
      <c r="G216" s="16">
        <v>0</v>
      </c>
      <c r="H216" s="16">
        <v>0</v>
      </c>
      <c r="I216" s="16">
        <v>0</v>
      </c>
      <c r="J216" s="16">
        <v>0</v>
      </c>
      <c r="K216" s="16">
        <v>0</v>
      </c>
      <c r="L216" s="16">
        <v>0</v>
      </c>
      <c r="M216" s="109">
        <f t="shared" si="64"/>
        <v>0</v>
      </c>
    </row>
    <row r="217" spans="1:13" s="17" customFormat="1" x14ac:dyDescent="0.2">
      <c r="A217" s="13" t="s">
        <v>178</v>
      </c>
      <c r="B217" s="14" t="s">
        <v>47</v>
      </c>
      <c r="C217" s="14" t="s">
        <v>67</v>
      </c>
      <c r="D217" s="136">
        <v>0</v>
      </c>
      <c r="E217" s="15">
        <v>0</v>
      </c>
      <c r="F217" s="15">
        <v>0</v>
      </c>
      <c r="G217" s="16">
        <v>0</v>
      </c>
      <c r="H217" s="16">
        <v>0</v>
      </c>
      <c r="I217" s="16">
        <v>0</v>
      </c>
      <c r="J217" s="16">
        <v>0</v>
      </c>
      <c r="K217" s="16">
        <v>0</v>
      </c>
      <c r="L217" s="16">
        <v>0</v>
      </c>
      <c r="M217" s="109">
        <f t="shared" si="64"/>
        <v>0</v>
      </c>
    </row>
    <row r="218" spans="1:13" s="17" customFormat="1" x14ac:dyDescent="0.2">
      <c r="A218" s="13" t="s">
        <v>178</v>
      </c>
      <c r="B218" s="14" t="s">
        <v>47</v>
      </c>
      <c r="C218" s="14" t="s">
        <v>125</v>
      </c>
      <c r="D218" s="136">
        <v>1</v>
      </c>
      <c r="E218" s="15">
        <v>0</v>
      </c>
      <c r="F218" s="15">
        <v>0</v>
      </c>
      <c r="G218" s="16">
        <f>ROUND($D218*'2p_turp_aprekins uzn'!$AX$26,2)</f>
        <v>98170.8</v>
      </c>
      <c r="H218" s="16">
        <f t="shared" ref="H218:H219" si="92">ROUND($G218*$H$5,2)</f>
        <v>23158.49</v>
      </c>
      <c r="I218" s="16">
        <v>0</v>
      </c>
      <c r="J218" s="16">
        <v>0</v>
      </c>
      <c r="K218" s="16">
        <v>0</v>
      </c>
      <c r="L218" s="16">
        <v>0</v>
      </c>
      <c r="M218" s="109">
        <f t="shared" si="64"/>
        <v>121329.29000000001</v>
      </c>
    </row>
    <row r="219" spans="1:13" s="17" customFormat="1" x14ac:dyDescent="0.2">
      <c r="A219" s="13" t="s">
        <v>178</v>
      </c>
      <c r="B219" s="14" t="s">
        <v>47</v>
      </c>
      <c r="C219" s="14" t="s">
        <v>70</v>
      </c>
      <c r="D219" s="136">
        <v>2</v>
      </c>
      <c r="E219" s="15">
        <v>0</v>
      </c>
      <c r="F219" s="15">
        <v>0</v>
      </c>
      <c r="G219" s="16">
        <f>ROUND($D219*'2p_turp_aprekins uzn'!$AX$26,2)</f>
        <v>196341.6</v>
      </c>
      <c r="H219" s="16">
        <f t="shared" si="92"/>
        <v>46316.98</v>
      </c>
      <c r="I219" s="16">
        <v>0</v>
      </c>
      <c r="J219" s="16">
        <v>0</v>
      </c>
      <c r="K219" s="16">
        <v>0</v>
      </c>
      <c r="L219" s="16">
        <v>0</v>
      </c>
      <c r="M219" s="109">
        <f t="shared" si="64"/>
        <v>242658.58000000002</v>
      </c>
    </row>
    <row r="220" spans="1:13" s="17" customFormat="1" ht="12" thickBot="1" x14ac:dyDescent="0.25">
      <c r="A220" s="27" t="s">
        <v>178</v>
      </c>
      <c r="B220" s="28" t="s">
        <v>47</v>
      </c>
      <c r="C220" s="28" t="s">
        <v>6</v>
      </c>
      <c r="D220" s="110">
        <v>2</v>
      </c>
      <c r="E220" s="36">
        <v>0</v>
      </c>
      <c r="F220" s="36">
        <v>0</v>
      </c>
      <c r="G220" s="30">
        <f>ROUND($D220*'2p_turp_aprekins uzn'!$AX$31,2)</f>
        <v>130743.6</v>
      </c>
      <c r="H220" s="30">
        <f>ROUND($G220*$H$5,2)</f>
        <v>30842.42</v>
      </c>
      <c r="I220" s="30">
        <v>0</v>
      </c>
      <c r="J220" s="30">
        <v>0</v>
      </c>
      <c r="K220" s="30">
        <v>0</v>
      </c>
      <c r="L220" s="30">
        <v>0</v>
      </c>
      <c r="M220" s="111">
        <f t="shared" si="64"/>
        <v>161586.02000000002</v>
      </c>
    </row>
    <row r="221" spans="1:13" s="17" customFormat="1" ht="12" thickBot="1" x14ac:dyDescent="0.25">
      <c r="A221" s="55" t="s">
        <v>178</v>
      </c>
      <c r="B221" s="56" t="s">
        <v>188</v>
      </c>
      <c r="C221" s="56"/>
      <c r="D221" s="142">
        <f>D213+D214+D215+D216+D217+D218+D220+D219</f>
        <v>7</v>
      </c>
      <c r="E221" s="65">
        <f t="shared" ref="E221:M221" si="93">E213+E214+E215+E216+E217+E218+E220+E219</f>
        <v>0</v>
      </c>
      <c r="F221" s="65">
        <f t="shared" si="93"/>
        <v>0</v>
      </c>
      <c r="G221" s="58">
        <f t="shared" si="93"/>
        <v>750984</v>
      </c>
      <c r="H221" s="58">
        <f t="shared" si="93"/>
        <v>177157.13</v>
      </c>
      <c r="I221" s="58">
        <f t="shared" si="93"/>
        <v>27714</v>
      </c>
      <c r="J221" s="58">
        <f t="shared" si="93"/>
        <v>93060.479999999996</v>
      </c>
      <c r="K221" s="58">
        <f t="shared" si="93"/>
        <v>6579.7</v>
      </c>
      <c r="L221" s="58">
        <f t="shared" si="93"/>
        <v>10488.44</v>
      </c>
      <c r="M221" s="133">
        <f t="shared" si="93"/>
        <v>1065983.75</v>
      </c>
    </row>
    <row r="222" spans="1:13" s="17" customFormat="1" x14ac:dyDescent="0.2">
      <c r="A222" s="18" t="s">
        <v>178</v>
      </c>
      <c r="B222" s="19" t="s">
        <v>48</v>
      </c>
      <c r="C222" s="19" t="s">
        <v>29</v>
      </c>
      <c r="D222" s="134">
        <v>1</v>
      </c>
      <c r="E222" s="33">
        <v>0</v>
      </c>
      <c r="F222" s="33">
        <v>0</v>
      </c>
      <c r="G222" s="21">
        <f>ROUND($D222*'2p_turp_aprekins uzn'!$AX$19,2)</f>
        <v>162864</v>
      </c>
      <c r="H222" s="21">
        <f t="shared" ref="H222:H223" si="94">ROUND(G222*$H$5,2)</f>
        <v>38419.620000000003</v>
      </c>
      <c r="I222" s="21">
        <f>ROUND($D222*$I$5,2)</f>
        <v>13857</v>
      </c>
      <c r="J222" s="21">
        <f t="shared" ref="J222:J223" si="95">ROUND($G222*$J$5,2)</f>
        <v>46530.239999999998</v>
      </c>
      <c r="K222" s="21">
        <f t="shared" ref="K222:K223" si="96">ROUND($G222*$K$5,2)</f>
        <v>3289.85</v>
      </c>
      <c r="L222" s="21">
        <f t="shared" ref="L222:L223" si="97">ROUND($G222*$L$5,2)</f>
        <v>5244.22</v>
      </c>
      <c r="M222" s="135">
        <f t="shared" si="64"/>
        <v>270204.92999999993</v>
      </c>
    </row>
    <row r="223" spans="1:13" s="17" customFormat="1" x14ac:dyDescent="0.2">
      <c r="A223" s="13" t="s">
        <v>178</v>
      </c>
      <c r="B223" s="14" t="s">
        <v>48</v>
      </c>
      <c r="C223" s="14" t="s">
        <v>27</v>
      </c>
      <c r="D223" s="136">
        <v>1</v>
      </c>
      <c r="E223" s="15">
        <v>0</v>
      </c>
      <c r="F223" s="15">
        <v>0</v>
      </c>
      <c r="G223" s="16">
        <f>ROUND($D223*'2p_turp_aprekins uzn'!$AX$19,2)</f>
        <v>162864</v>
      </c>
      <c r="H223" s="16">
        <f t="shared" si="94"/>
        <v>38419.620000000003</v>
      </c>
      <c r="I223" s="16">
        <f>ROUND($D223*$I$5,2)</f>
        <v>13857</v>
      </c>
      <c r="J223" s="16">
        <f t="shared" si="95"/>
        <v>46530.239999999998</v>
      </c>
      <c r="K223" s="16">
        <f t="shared" si="96"/>
        <v>3289.85</v>
      </c>
      <c r="L223" s="16">
        <f t="shared" si="97"/>
        <v>5244.22</v>
      </c>
      <c r="M223" s="109">
        <f t="shared" si="64"/>
        <v>270204.92999999993</v>
      </c>
    </row>
    <row r="224" spans="1:13" s="17" customFormat="1" x14ac:dyDescent="0.2">
      <c r="A224" s="13" t="s">
        <v>178</v>
      </c>
      <c r="B224" s="14" t="s">
        <v>48</v>
      </c>
      <c r="C224" s="14" t="s">
        <v>8</v>
      </c>
      <c r="D224" s="136">
        <v>0</v>
      </c>
      <c r="E224" s="15">
        <v>0</v>
      </c>
      <c r="F224" s="15">
        <v>0</v>
      </c>
      <c r="G224" s="16">
        <v>0</v>
      </c>
      <c r="H224" s="16">
        <v>0</v>
      </c>
      <c r="I224" s="16">
        <v>0</v>
      </c>
      <c r="J224" s="16">
        <v>0</v>
      </c>
      <c r="K224" s="16">
        <v>0</v>
      </c>
      <c r="L224" s="16">
        <v>0</v>
      </c>
      <c r="M224" s="109">
        <f t="shared" si="64"/>
        <v>0</v>
      </c>
    </row>
    <row r="225" spans="1:13" s="17" customFormat="1" x14ac:dyDescent="0.2">
      <c r="A225" s="13" t="s">
        <v>178</v>
      </c>
      <c r="B225" s="14" t="s">
        <v>48</v>
      </c>
      <c r="C225" s="14" t="s">
        <v>32</v>
      </c>
      <c r="D225" s="136">
        <v>0</v>
      </c>
      <c r="E225" s="15">
        <v>0</v>
      </c>
      <c r="F225" s="15">
        <v>0</v>
      </c>
      <c r="G225" s="16">
        <v>0</v>
      </c>
      <c r="H225" s="16">
        <v>0</v>
      </c>
      <c r="I225" s="16">
        <v>0</v>
      </c>
      <c r="J225" s="16">
        <v>0</v>
      </c>
      <c r="K225" s="16">
        <v>0</v>
      </c>
      <c r="L225" s="16">
        <v>0</v>
      </c>
      <c r="M225" s="109">
        <f t="shared" si="64"/>
        <v>0</v>
      </c>
    </row>
    <row r="226" spans="1:13" s="17" customFormat="1" x14ac:dyDescent="0.2">
      <c r="A226" s="13" t="s">
        <v>178</v>
      </c>
      <c r="B226" s="14" t="s">
        <v>48</v>
      </c>
      <c r="C226" s="14" t="s">
        <v>10</v>
      </c>
      <c r="D226" s="136">
        <v>0</v>
      </c>
      <c r="E226" s="15">
        <v>0</v>
      </c>
      <c r="F226" s="15">
        <v>0</v>
      </c>
      <c r="G226" s="16">
        <v>0</v>
      </c>
      <c r="H226" s="16">
        <v>0</v>
      </c>
      <c r="I226" s="16">
        <v>0</v>
      </c>
      <c r="J226" s="16">
        <v>0</v>
      </c>
      <c r="K226" s="16">
        <v>0</v>
      </c>
      <c r="L226" s="16">
        <v>0</v>
      </c>
      <c r="M226" s="109">
        <f t="shared" si="64"/>
        <v>0</v>
      </c>
    </row>
    <row r="227" spans="1:13" s="17" customFormat="1" x14ac:dyDescent="0.2">
      <c r="A227" s="13" t="s">
        <v>178</v>
      </c>
      <c r="B227" s="14" t="s">
        <v>48</v>
      </c>
      <c r="C227" s="14" t="s">
        <v>67</v>
      </c>
      <c r="D227" s="136">
        <v>0</v>
      </c>
      <c r="E227" s="15">
        <v>0</v>
      </c>
      <c r="F227" s="15">
        <v>0</v>
      </c>
      <c r="G227" s="16">
        <v>0</v>
      </c>
      <c r="H227" s="16">
        <v>0</v>
      </c>
      <c r="I227" s="16">
        <v>0</v>
      </c>
      <c r="J227" s="16">
        <v>0</v>
      </c>
      <c r="K227" s="16">
        <v>0</v>
      </c>
      <c r="L227" s="16">
        <v>0</v>
      </c>
      <c r="M227" s="109">
        <f t="shared" si="64"/>
        <v>0</v>
      </c>
    </row>
    <row r="228" spans="1:13" s="17" customFormat="1" x14ac:dyDescent="0.2">
      <c r="A228" s="13" t="s">
        <v>178</v>
      </c>
      <c r="B228" s="14" t="s">
        <v>48</v>
      </c>
      <c r="C228" s="14" t="s">
        <v>125</v>
      </c>
      <c r="D228" s="136">
        <v>1</v>
      </c>
      <c r="E228" s="15">
        <v>0</v>
      </c>
      <c r="F228" s="15">
        <v>0</v>
      </c>
      <c r="G228" s="16">
        <f>ROUND($D228*'2p_turp_aprekins uzn'!$AX$26,2)</f>
        <v>98170.8</v>
      </c>
      <c r="H228" s="16">
        <f t="shared" ref="H228:H229" si="98">ROUND($G228*$H$5,2)</f>
        <v>23158.49</v>
      </c>
      <c r="I228" s="16">
        <v>0</v>
      </c>
      <c r="J228" s="16">
        <v>0</v>
      </c>
      <c r="K228" s="16">
        <v>0</v>
      </c>
      <c r="L228" s="16">
        <v>0</v>
      </c>
      <c r="M228" s="109">
        <f t="shared" si="64"/>
        <v>121329.29000000001</v>
      </c>
    </row>
    <row r="229" spans="1:13" s="17" customFormat="1" x14ac:dyDescent="0.2">
      <c r="A229" s="13" t="s">
        <v>178</v>
      </c>
      <c r="B229" s="14" t="s">
        <v>48</v>
      </c>
      <c r="C229" s="14" t="s">
        <v>70</v>
      </c>
      <c r="D229" s="136">
        <v>2</v>
      </c>
      <c r="E229" s="15">
        <v>0</v>
      </c>
      <c r="F229" s="15">
        <v>0</v>
      </c>
      <c r="G229" s="16">
        <f>ROUND($D229*'2p_turp_aprekins uzn'!$AX$26,2)</f>
        <v>196341.6</v>
      </c>
      <c r="H229" s="16">
        <f t="shared" si="98"/>
        <v>46316.98</v>
      </c>
      <c r="I229" s="16">
        <v>0</v>
      </c>
      <c r="J229" s="16">
        <v>0</v>
      </c>
      <c r="K229" s="16">
        <v>0</v>
      </c>
      <c r="L229" s="16">
        <v>0</v>
      </c>
      <c r="M229" s="109">
        <f t="shared" ref="M229:M292" si="99">SUM(G229:L229)</f>
        <v>242658.58000000002</v>
      </c>
    </row>
    <row r="230" spans="1:13" s="17" customFormat="1" x14ac:dyDescent="0.2">
      <c r="A230" s="13" t="s">
        <v>178</v>
      </c>
      <c r="B230" s="14" t="s">
        <v>48</v>
      </c>
      <c r="C230" s="14" t="s">
        <v>11</v>
      </c>
      <c r="D230" s="136">
        <v>0</v>
      </c>
      <c r="E230" s="15">
        <v>0</v>
      </c>
      <c r="F230" s="15">
        <v>0</v>
      </c>
      <c r="G230" s="16">
        <v>0</v>
      </c>
      <c r="H230" s="16">
        <v>0</v>
      </c>
      <c r="I230" s="16">
        <v>0</v>
      </c>
      <c r="J230" s="16">
        <v>0</v>
      </c>
      <c r="K230" s="16">
        <v>0</v>
      </c>
      <c r="L230" s="16">
        <v>0</v>
      </c>
      <c r="M230" s="109">
        <f t="shared" si="99"/>
        <v>0</v>
      </c>
    </row>
    <row r="231" spans="1:13" s="17" customFormat="1" ht="12" thickBot="1" x14ac:dyDescent="0.25">
      <c r="A231" s="27" t="s">
        <v>178</v>
      </c>
      <c r="B231" s="28" t="s">
        <v>48</v>
      </c>
      <c r="C231" s="28" t="s">
        <v>6</v>
      </c>
      <c r="D231" s="110">
        <v>2</v>
      </c>
      <c r="E231" s="36">
        <v>0</v>
      </c>
      <c r="F231" s="36">
        <v>0</v>
      </c>
      <c r="G231" s="30">
        <f>ROUND($D231*'2p_turp_aprekins uzn'!$AX$31,2)</f>
        <v>130743.6</v>
      </c>
      <c r="H231" s="30">
        <f>ROUND($G231*$H$5,2)</f>
        <v>30842.42</v>
      </c>
      <c r="I231" s="30">
        <v>0</v>
      </c>
      <c r="J231" s="30">
        <v>0</v>
      </c>
      <c r="K231" s="30">
        <v>0</v>
      </c>
      <c r="L231" s="30">
        <v>0</v>
      </c>
      <c r="M231" s="111">
        <f t="shared" si="99"/>
        <v>161586.02000000002</v>
      </c>
    </row>
    <row r="232" spans="1:13" s="17" customFormat="1" ht="12" thickBot="1" x14ac:dyDescent="0.25">
      <c r="A232" s="55" t="s">
        <v>178</v>
      </c>
      <c r="B232" s="56" t="s">
        <v>188</v>
      </c>
      <c r="C232" s="56"/>
      <c r="D232" s="142">
        <f>D222+D223+D224+D225+D226+D227+D228+D229+D230+D231</f>
        <v>7</v>
      </c>
      <c r="E232" s="65">
        <f t="shared" ref="E232:M232" si="100">E222+E223+E224+E225+E226+E227+E228+E229+E230+E231</f>
        <v>0</v>
      </c>
      <c r="F232" s="65">
        <f t="shared" si="100"/>
        <v>0</v>
      </c>
      <c r="G232" s="58">
        <f t="shared" si="100"/>
        <v>750984</v>
      </c>
      <c r="H232" s="58">
        <f t="shared" si="100"/>
        <v>177157.13</v>
      </c>
      <c r="I232" s="58">
        <f t="shared" si="100"/>
        <v>27714</v>
      </c>
      <c r="J232" s="58">
        <f t="shared" si="100"/>
        <v>93060.479999999996</v>
      </c>
      <c r="K232" s="58">
        <f t="shared" si="100"/>
        <v>6579.7</v>
      </c>
      <c r="L232" s="58">
        <f t="shared" si="100"/>
        <v>10488.44</v>
      </c>
      <c r="M232" s="133">
        <f t="shared" si="100"/>
        <v>1065983.75</v>
      </c>
    </row>
    <row r="233" spans="1:13" s="17" customFormat="1" x14ac:dyDescent="0.2">
      <c r="A233" s="18" t="s">
        <v>178</v>
      </c>
      <c r="B233" s="19" t="s">
        <v>49</v>
      </c>
      <c r="C233" s="19" t="s">
        <v>29</v>
      </c>
      <c r="D233" s="134">
        <v>1</v>
      </c>
      <c r="E233" s="33">
        <v>0</v>
      </c>
      <c r="F233" s="33">
        <v>0</v>
      </c>
      <c r="G233" s="21">
        <f>ROUND($D233*'2p_turp_aprekins uzn'!$AX$19,2)</f>
        <v>162864</v>
      </c>
      <c r="H233" s="21">
        <f t="shared" ref="H233:H234" si="101">ROUND(G233*$H$5,2)</f>
        <v>38419.620000000003</v>
      </c>
      <c r="I233" s="21">
        <f>ROUND($D233*$I$5,2)</f>
        <v>13857</v>
      </c>
      <c r="J233" s="21">
        <f t="shared" ref="J233:J234" si="102">ROUND($G233*$J$5,2)</f>
        <v>46530.239999999998</v>
      </c>
      <c r="K233" s="21">
        <f t="shared" ref="K233:K234" si="103">ROUND($G233*$K$5,2)</f>
        <v>3289.85</v>
      </c>
      <c r="L233" s="21">
        <f t="shared" ref="L233:L234" si="104">ROUND($G233*$L$5,2)</f>
        <v>5244.22</v>
      </c>
      <c r="M233" s="135">
        <f t="shared" si="99"/>
        <v>270204.92999999993</v>
      </c>
    </row>
    <row r="234" spans="1:13" s="17" customFormat="1" x14ac:dyDescent="0.2">
      <c r="A234" s="13" t="s">
        <v>178</v>
      </c>
      <c r="B234" s="14" t="s">
        <v>49</v>
      </c>
      <c r="C234" s="14" t="s">
        <v>27</v>
      </c>
      <c r="D234" s="136">
        <v>1</v>
      </c>
      <c r="E234" s="15">
        <v>0</v>
      </c>
      <c r="F234" s="15">
        <v>0</v>
      </c>
      <c r="G234" s="16">
        <f>ROUND($D234*'2p_turp_aprekins uzn'!$AX$19,2)</f>
        <v>162864</v>
      </c>
      <c r="H234" s="16">
        <f t="shared" si="101"/>
        <v>38419.620000000003</v>
      </c>
      <c r="I234" s="16">
        <f>ROUND($D234*$I$5,2)</f>
        <v>13857</v>
      </c>
      <c r="J234" s="16">
        <f t="shared" si="102"/>
        <v>46530.239999999998</v>
      </c>
      <c r="K234" s="16">
        <f t="shared" si="103"/>
        <v>3289.85</v>
      </c>
      <c r="L234" s="16">
        <f t="shared" si="104"/>
        <v>5244.22</v>
      </c>
      <c r="M234" s="109">
        <f t="shared" si="99"/>
        <v>270204.92999999993</v>
      </c>
    </row>
    <row r="235" spans="1:13" s="17" customFormat="1" x14ac:dyDescent="0.2">
      <c r="A235" s="13" t="s">
        <v>178</v>
      </c>
      <c r="B235" s="14" t="s">
        <v>49</v>
      </c>
      <c r="C235" s="14" t="s">
        <v>8</v>
      </c>
      <c r="D235" s="136">
        <v>0</v>
      </c>
      <c r="E235" s="15">
        <v>0</v>
      </c>
      <c r="F235" s="15">
        <v>0</v>
      </c>
      <c r="G235" s="16">
        <v>0</v>
      </c>
      <c r="H235" s="16">
        <v>0</v>
      </c>
      <c r="I235" s="16">
        <v>0</v>
      </c>
      <c r="J235" s="16">
        <v>0</v>
      </c>
      <c r="K235" s="16">
        <v>0</v>
      </c>
      <c r="L235" s="16">
        <v>0</v>
      </c>
      <c r="M235" s="109">
        <f t="shared" si="99"/>
        <v>0</v>
      </c>
    </row>
    <row r="236" spans="1:13" s="17" customFormat="1" x14ac:dyDescent="0.2">
      <c r="A236" s="13" t="s">
        <v>178</v>
      </c>
      <c r="B236" s="14" t="s">
        <v>49</v>
      </c>
      <c r="C236" s="14" t="s">
        <v>10</v>
      </c>
      <c r="D236" s="136">
        <v>0</v>
      </c>
      <c r="E236" s="15">
        <v>0</v>
      </c>
      <c r="F236" s="15">
        <v>0</v>
      </c>
      <c r="G236" s="16">
        <v>0</v>
      </c>
      <c r="H236" s="16">
        <v>0</v>
      </c>
      <c r="I236" s="16">
        <v>0</v>
      </c>
      <c r="J236" s="16">
        <v>0</v>
      </c>
      <c r="K236" s="16">
        <v>0</v>
      </c>
      <c r="L236" s="16">
        <v>0</v>
      </c>
      <c r="M236" s="109">
        <f t="shared" si="99"/>
        <v>0</v>
      </c>
    </row>
    <row r="237" spans="1:13" s="17" customFormat="1" x14ac:dyDescent="0.2">
      <c r="A237" s="13" t="s">
        <v>178</v>
      </c>
      <c r="B237" s="14" t="s">
        <v>49</v>
      </c>
      <c r="C237" s="14" t="s">
        <v>67</v>
      </c>
      <c r="D237" s="136">
        <v>0</v>
      </c>
      <c r="E237" s="15">
        <v>0</v>
      </c>
      <c r="F237" s="15">
        <v>0</v>
      </c>
      <c r="G237" s="16">
        <v>0</v>
      </c>
      <c r="H237" s="16">
        <v>0</v>
      </c>
      <c r="I237" s="16">
        <v>0</v>
      </c>
      <c r="J237" s="16">
        <v>0</v>
      </c>
      <c r="K237" s="16">
        <v>0</v>
      </c>
      <c r="L237" s="16">
        <v>0</v>
      </c>
      <c r="M237" s="109">
        <f t="shared" si="99"/>
        <v>0</v>
      </c>
    </row>
    <row r="238" spans="1:13" s="17" customFormat="1" x14ac:dyDescent="0.2">
      <c r="A238" s="13" t="s">
        <v>178</v>
      </c>
      <c r="B238" s="14" t="s">
        <v>49</v>
      </c>
      <c r="C238" s="14" t="s">
        <v>125</v>
      </c>
      <c r="D238" s="136">
        <v>1</v>
      </c>
      <c r="E238" s="15">
        <v>0</v>
      </c>
      <c r="F238" s="15">
        <v>0</v>
      </c>
      <c r="G238" s="16">
        <f>ROUND($D238*'2p_turp_aprekins uzn'!$AX$26,2)</f>
        <v>98170.8</v>
      </c>
      <c r="H238" s="16">
        <f t="shared" ref="H238:H239" si="105">ROUND($G238*$H$5,2)</f>
        <v>23158.49</v>
      </c>
      <c r="I238" s="16">
        <v>0</v>
      </c>
      <c r="J238" s="16">
        <v>0</v>
      </c>
      <c r="K238" s="16">
        <v>0</v>
      </c>
      <c r="L238" s="16">
        <v>0</v>
      </c>
      <c r="M238" s="109">
        <f t="shared" si="99"/>
        <v>121329.29000000001</v>
      </c>
    </row>
    <row r="239" spans="1:13" s="17" customFormat="1" x14ac:dyDescent="0.2">
      <c r="A239" s="13" t="s">
        <v>178</v>
      </c>
      <c r="B239" s="14" t="s">
        <v>49</v>
      </c>
      <c r="C239" s="14" t="s">
        <v>70</v>
      </c>
      <c r="D239" s="136">
        <v>2</v>
      </c>
      <c r="E239" s="15">
        <v>0</v>
      </c>
      <c r="F239" s="15">
        <v>0</v>
      </c>
      <c r="G239" s="16">
        <f>ROUND($D239*'2p_turp_aprekins uzn'!$AX$26,2)</f>
        <v>196341.6</v>
      </c>
      <c r="H239" s="16">
        <f t="shared" si="105"/>
        <v>46316.98</v>
      </c>
      <c r="I239" s="16">
        <v>0</v>
      </c>
      <c r="J239" s="16">
        <v>0</v>
      </c>
      <c r="K239" s="16">
        <v>0</v>
      </c>
      <c r="L239" s="16">
        <v>0</v>
      </c>
      <c r="M239" s="109">
        <f t="shared" si="99"/>
        <v>242658.58000000002</v>
      </c>
    </row>
    <row r="240" spans="1:13" s="17" customFormat="1" x14ac:dyDescent="0.2">
      <c r="A240" s="13" t="s">
        <v>178</v>
      </c>
      <c r="B240" s="14" t="s">
        <v>49</v>
      </c>
      <c r="C240" s="14" t="s">
        <v>11</v>
      </c>
      <c r="D240" s="136">
        <v>0</v>
      </c>
      <c r="E240" s="15">
        <v>0</v>
      </c>
      <c r="F240" s="15">
        <v>0</v>
      </c>
      <c r="G240" s="16">
        <v>0</v>
      </c>
      <c r="H240" s="16">
        <v>0</v>
      </c>
      <c r="I240" s="16">
        <v>0</v>
      </c>
      <c r="J240" s="16">
        <v>0</v>
      </c>
      <c r="K240" s="16">
        <v>0</v>
      </c>
      <c r="L240" s="16">
        <v>0</v>
      </c>
      <c r="M240" s="109">
        <f t="shared" si="99"/>
        <v>0</v>
      </c>
    </row>
    <row r="241" spans="1:13" s="17" customFormat="1" ht="12" thickBot="1" x14ac:dyDescent="0.25">
      <c r="A241" s="27" t="s">
        <v>178</v>
      </c>
      <c r="B241" s="28" t="s">
        <v>49</v>
      </c>
      <c r="C241" s="28" t="s">
        <v>6</v>
      </c>
      <c r="D241" s="110">
        <v>2</v>
      </c>
      <c r="E241" s="36">
        <v>0</v>
      </c>
      <c r="F241" s="36">
        <v>0</v>
      </c>
      <c r="G241" s="30">
        <f>ROUND($D241*'2p_turp_aprekins uzn'!$AX$31,2)</f>
        <v>130743.6</v>
      </c>
      <c r="H241" s="30">
        <f>ROUND($G241*$H$5,2)</f>
        <v>30842.42</v>
      </c>
      <c r="I241" s="30">
        <v>0</v>
      </c>
      <c r="J241" s="30">
        <v>0</v>
      </c>
      <c r="K241" s="30">
        <v>0</v>
      </c>
      <c r="L241" s="30">
        <v>0</v>
      </c>
      <c r="M241" s="111">
        <f t="shared" si="99"/>
        <v>161586.02000000002</v>
      </c>
    </row>
    <row r="242" spans="1:13" s="17" customFormat="1" ht="12" thickBot="1" x14ac:dyDescent="0.25">
      <c r="A242" s="55" t="s">
        <v>178</v>
      </c>
      <c r="B242" s="56" t="s">
        <v>188</v>
      </c>
      <c r="C242" s="56"/>
      <c r="D242" s="142">
        <f>D233+D234+D235+D236+D237+D238+D239+D240+D241</f>
        <v>7</v>
      </c>
      <c r="E242" s="65">
        <f t="shared" ref="E242:M242" si="106">E233+E234+E235+E236+E237+E238+E239+E240+E241</f>
        <v>0</v>
      </c>
      <c r="F242" s="65">
        <f t="shared" si="106"/>
        <v>0</v>
      </c>
      <c r="G242" s="58">
        <f t="shared" si="106"/>
        <v>750984</v>
      </c>
      <c r="H242" s="58">
        <f t="shared" si="106"/>
        <v>177157.13</v>
      </c>
      <c r="I242" s="58">
        <f t="shared" si="106"/>
        <v>27714</v>
      </c>
      <c r="J242" s="58">
        <f t="shared" si="106"/>
        <v>93060.479999999996</v>
      </c>
      <c r="K242" s="58">
        <f t="shared" si="106"/>
        <v>6579.7</v>
      </c>
      <c r="L242" s="58">
        <f t="shared" si="106"/>
        <v>10488.44</v>
      </c>
      <c r="M242" s="133">
        <f t="shared" si="106"/>
        <v>1065983.75</v>
      </c>
    </row>
    <row r="243" spans="1:13" s="17" customFormat="1" x14ac:dyDescent="0.2">
      <c r="A243" s="18" t="s">
        <v>177</v>
      </c>
      <c r="B243" s="19" t="s">
        <v>50</v>
      </c>
      <c r="C243" s="19" t="s">
        <v>29</v>
      </c>
      <c r="D243" s="134">
        <v>1</v>
      </c>
      <c r="E243" s="33">
        <v>0</v>
      </c>
      <c r="F243" s="33">
        <v>0</v>
      </c>
      <c r="G243" s="21">
        <f>ROUND($D243*'2p_turp_aprekins uzn'!$AX$19,2)</f>
        <v>162864</v>
      </c>
      <c r="H243" s="21">
        <f>ROUND(G243*$H$5,2)</f>
        <v>38419.620000000003</v>
      </c>
      <c r="I243" s="21">
        <f>ROUND($D243*$I$5,2)</f>
        <v>13857</v>
      </c>
      <c r="J243" s="21">
        <f>ROUND($G243*$J$5,2)</f>
        <v>46530.239999999998</v>
      </c>
      <c r="K243" s="21">
        <f>ROUND($G243*$K$5,2)</f>
        <v>3289.85</v>
      </c>
      <c r="L243" s="21">
        <f>ROUND($G243*$L$5,2)</f>
        <v>5244.22</v>
      </c>
      <c r="M243" s="135">
        <f t="shared" si="99"/>
        <v>270204.92999999993</v>
      </c>
    </row>
    <row r="244" spans="1:13" s="17" customFormat="1" x14ac:dyDescent="0.2">
      <c r="A244" s="13" t="s">
        <v>177</v>
      </c>
      <c r="B244" s="14" t="s">
        <v>50</v>
      </c>
      <c r="C244" s="14" t="s">
        <v>27</v>
      </c>
      <c r="D244" s="136">
        <v>1</v>
      </c>
      <c r="E244" s="15">
        <v>0</v>
      </c>
      <c r="F244" s="15">
        <v>0</v>
      </c>
      <c r="G244" s="16">
        <v>162864</v>
      </c>
      <c r="H244" s="16">
        <v>38419.620000000003</v>
      </c>
      <c r="I244" s="16">
        <v>13857</v>
      </c>
      <c r="J244" s="16">
        <v>46530.239999999998</v>
      </c>
      <c r="K244" s="16">
        <v>3289.85</v>
      </c>
      <c r="L244" s="16">
        <v>5244.22</v>
      </c>
      <c r="M244" s="109">
        <v>270204.92999999993</v>
      </c>
    </row>
    <row r="245" spans="1:13" s="17" customFormat="1" x14ac:dyDescent="0.2">
      <c r="A245" s="13" t="s">
        <v>177</v>
      </c>
      <c r="B245" s="14" t="s">
        <v>50</v>
      </c>
      <c r="C245" s="14" t="s">
        <v>8</v>
      </c>
      <c r="D245" s="136">
        <v>0</v>
      </c>
      <c r="E245" s="15">
        <v>0</v>
      </c>
      <c r="F245" s="15">
        <v>0</v>
      </c>
      <c r="G245" s="16">
        <v>0</v>
      </c>
      <c r="H245" s="16">
        <v>0</v>
      </c>
      <c r="I245" s="16">
        <v>0</v>
      </c>
      <c r="J245" s="16">
        <v>0</v>
      </c>
      <c r="K245" s="16">
        <v>0</v>
      </c>
      <c r="L245" s="16">
        <v>0</v>
      </c>
      <c r="M245" s="109">
        <f t="shared" si="99"/>
        <v>0</v>
      </c>
    </row>
    <row r="246" spans="1:13" s="17" customFormat="1" x14ac:dyDescent="0.2">
      <c r="A246" s="13" t="s">
        <v>177</v>
      </c>
      <c r="B246" s="14" t="s">
        <v>50</v>
      </c>
      <c r="C246" s="14" t="s">
        <v>176</v>
      </c>
      <c r="D246" s="136">
        <v>0</v>
      </c>
      <c r="E246" s="15">
        <v>0</v>
      </c>
      <c r="F246" s="15">
        <v>0</v>
      </c>
      <c r="G246" s="16">
        <v>0</v>
      </c>
      <c r="H246" s="16">
        <v>0</v>
      </c>
      <c r="I246" s="16">
        <v>0</v>
      </c>
      <c r="J246" s="16">
        <v>0</v>
      </c>
      <c r="K246" s="16">
        <v>0</v>
      </c>
      <c r="L246" s="16">
        <v>0</v>
      </c>
      <c r="M246" s="109">
        <f t="shared" si="99"/>
        <v>0</v>
      </c>
    </row>
    <row r="247" spans="1:13" s="17" customFormat="1" x14ac:dyDescent="0.2">
      <c r="A247" s="13" t="s">
        <v>177</v>
      </c>
      <c r="B247" s="14" t="s">
        <v>50</v>
      </c>
      <c r="C247" s="14" t="s">
        <v>10</v>
      </c>
      <c r="D247" s="136">
        <v>0</v>
      </c>
      <c r="E247" s="15">
        <v>0</v>
      </c>
      <c r="F247" s="15">
        <v>0</v>
      </c>
      <c r="G247" s="16">
        <v>0</v>
      </c>
      <c r="H247" s="16">
        <v>0</v>
      </c>
      <c r="I247" s="16">
        <v>0</v>
      </c>
      <c r="J247" s="16">
        <v>0</v>
      </c>
      <c r="K247" s="16">
        <v>0</v>
      </c>
      <c r="L247" s="16">
        <v>0</v>
      </c>
      <c r="M247" s="109">
        <f t="shared" si="99"/>
        <v>0</v>
      </c>
    </row>
    <row r="248" spans="1:13" s="17" customFormat="1" x14ac:dyDescent="0.2">
      <c r="A248" s="13" t="s">
        <v>177</v>
      </c>
      <c r="B248" s="14" t="s">
        <v>50</v>
      </c>
      <c r="C248" s="14" t="s">
        <v>67</v>
      </c>
      <c r="D248" s="136">
        <v>0</v>
      </c>
      <c r="E248" s="15">
        <v>0</v>
      </c>
      <c r="F248" s="15">
        <v>0</v>
      </c>
      <c r="G248" s="16">
        <v>0</v>
      </c>
      <c r="H248" s="16">
        <v>0</v>
      </c>
      <c r="I248" s="16">
        <v>0</v>
      </c>
      <c r="J248" s="16">
        <v>0</v>
      </c>
      <c r="K248" s="16">
        <v>0</v>
      </c>
      <c r="L248" s="16">
        <v>0</v>
      </c>
      <c r="M248" s="109">
        <f t="shared" si="99"/>
        <v>0</v>
      </c>
    </row>
    <row r="249" spans="1:13" s="17" customFormat="1" x14ac:dyDescent="0.2">
      <c r="A249" s="13" t="s">
        <v>177</v>
      </c>
      <c r="B249" s="14" t="s">
        <v>50</v>
      </c>
      <c r="C249" s="14" t="s">
        <v>125</v>
      </c>
      <c r="D249" s="136">
        <v>1</v>
      </c>
      <c r="E249" s="15">
        <v>0</v>
      </c>
      <c r="F249" s="15">
        <v>0</v>
      </c>
      <c r="G249" s="16">
        <f>ROUND($D249*'2p_turp_aprekins uzn'!$AX$26,2)</f>
        <v>98170.8</v>
      </c>
      <c r="H249" s="16">
        <f t="shared" ref="H249:H250" si="107">ROUND($G249*$H$5,2)</f>
        <v>23158.49</v>
      </c>
      <c r="I249" s="16">
        <v>0</v>
      </c>
      <c r="J249" s="16">
        <v>0</v>
      </c>
      <c r="K249" s="16">
        <v>0</v>
      </c>
      <c r="L249" s="16">
        <v>0</v>
      </c>
      <c r="M249" s="109">
        <f t="shared" si="99"/>
        <v>121329.29000000001</v>
      </c>
    </row>
    <row r="250" spans="1:13" s="17" customFormat="1" x14ac:dyDescent="0.2">
      <c r="A250" s="13" t="s">
        <v>177</v>
      </c>
      <c r="B250" s="14" t="s">
        <v>50</v>
      </c>
      <c r="C250" s="14" t="s">
        <v>70</v>
      </c>
      <c r="D250" s="136">
        <v>2</v>
      </c>
      <c r="E250" s="15">
        <v>0</v>
      </c>
      <c r="F250" s="15">
        <v>0</v>
      </c>
      <c r="G250" s="16">
        <f>ROUND($D250*'2p_turp_aprekins uzn'!$AX$26,2)</f>
        <v>196341.6</v>
      </c>
      <c r="H250" s="16">
        <f t="shared" si="107"/>
        <v>46316.98</v>
      </c>
      <c r="I250" s="16">
        <v>0</v>
      </c>
      <c r="J250" s="16">
        <v>0</v>
      </c>
      <c r="K250" s="16">
        <v>0</v>
      </c>
      <c r="L250" s="16">
        <v>0</v>
      </c>
      <c r="M250" s="109">
        <f t="shared" si="99"/>
        <v>242658.58000000002</v>
      </c>
    </row>
    <row r="251" spans="1:13" s="17" customFormat="1" x14ac:dyDescent="0.2">
      <c r="A251" s="13" t="s">
        <v>177</v>
      </c>
      <c r="B251" s="14" t="s">
        <v>50</v>
      </c>
      <c r="C251" s="14" t="s">
        <v>11</v>
      </c>
      <c r="D251" s="136">
        <v>1</v>
      </c>
      <c r="E251" s="15">
        <v>0</v>
      </c>
      <c r="F251" s="15">
        <v>0</v>
      </c>
      <c r="G251" s="16">
        <f>ROUND($D251*'[1]Aprekins Uzn'!$AX$26,2)</f>
        <v>98170.8</v>
      </c>
      <c r="H251" s="16">
        <f>ROUND($G251*$H$5,2)</f>
        <v>23158.49</v>
      </c>
      <c r="I251" s="16">
        <v>0</v>
      </c>
      <c r="J251" s="16">
        <f>ROUND($G251*$J$5,2)</f>
        <v>28047.4</v>
      </c>
      <c r="K251" s="16">
        <f>ROUND($G251*$K$5,2)</f>
        <v>1983.05</v>
      </c>
      <c r="L251" s="16">
        <f>ROUND($G251*$L$5,2)</f>
        <v>3161.1</v>
      </c>
      <c r="M251" s="109">
        <f t="shared" si="99"/>
        <v>154520.84</v>
      </c>
    </row>
    <row r="252" spans="1:13" s="17" customFormat="1" ht="12" thickBot="1" x14ac:dyDescent="0.25">
      <c r="A252" s="27" t="s">
        <v>177</v>
      </c>
      <c r="B252" s="28" t="s">
        <v>50</v>
      </c>
      <c r="C252" s="28" t="s">
        <v>6</v>
      </c>
      <c r="D252" s="110">
        <v>2</v>
      </c>
      <c r="E252" s="36">
        <v>0</v>
      </c>
      <c r="F252" s="36">
        <v>0</v>
      </c>
      <c r="G252" s="30">
        <f>ROUND($D252*'2p_turp_aprekins uzn'!$AX$31,2)</f>
        <v>130743.6</v>
      </c>
      <c r="H252" s="30">
        <f>ROUND($G252*$H$5,2)</f>
        <v>30842.42</v>
      </c>
      <c r="I252" s="30">
        <v>0</v>
      </c>
      <c r="J252" s="30">
        <v>0</v>
      </c>
      <c r="K252" s="30">
        <v>0</v>
      </c>
      <c r="L252" s="30">
        <v>0</v>
      </c>
      <c r="M252" s="111">
        <f t="shared" si="99"/>
        <v>161586.02000000002</v>
      </c>
    </row>
    <row r="253" spans="1:13" s="61" customFormat="1" thickBot="1" x14ac:dyDescent="0.2">
      <c r="A253" s="55" t="s">
        <v>177</v>
      </c>
      <c r="B253" s="56" t="s">
        <v>188</v>
      </c>
      <c r="C253" s="56"/>
      <c r="D253" s="65">
        <f>D243+D244+D245+D246+D247+D248+D249+D250+D251+D252</f>
        <v>8</v>
      </c>
      <c r="E253" s="65">
        <f t="shared" ref="E253:M253" si="108">E243+E244+E245+E246+E247+E248+E249+E250+E251+E252</f>
        <v>0</v>
      </c>
      <c r="F253" s="65">
        <f t="shared" si="108"/>
        <v>0</v>
      </c>
      <c r="G253" s="58">
        <f t="shared" si="108"/>
        <v>849154.8</v>
      </c>
      <c r="H253" s="58">
        <f t="shared" si="108"/>
        <v>200315.62</v>
      </c>
      <c r="I253" s="58">
        <f t="shared" si="108"/>
        <v>27714</v>
      </c>
      <c r="J253" s="58">
        <f t="shared" si="108"/>
        <v>121107.88</v>
      </c>
      <c r="K253" s="58">
        <f t="shared" si="108"/>
        <v>8562.75</v>
      </c>
      <c r="L253" s="58">
        <f t="shared" si="108"/>
        <v>13649.54</v>
      </c>
      <c r="M253" s="133">
        <f t="shared" si="108"/>
        <v>1220504.5900000001</v>
      </c>
    </row>
    <row r="254" spans="1:13" s="17" customFormat="1" x14ac:dyDescent="0.2">
      <c r="A254" s="18" t="s">
        <v>177</v>
      </c>
      <c r="B254" s="19" t="s">
        <v>51</v>
      </c>
      <c r="C254" s="19" t="s">
        <v>69</v>
      </c>
      <c r="D254" s="134">
        <v>1</v>
      </c>
      <c r="E254" s="134">
        <v>0</v>
      </c>
      <c r="F254" s="33">
        <v>0</v>
      </c>
      <c r="G254" s="21">
        <f>ROUND($D254*'2p_turp_aprekins uzn'!$AX$19,2)</f>
        <v>162864</v>
      </c>
      <c r="H254" s="21">
        <f>ROUND(G254*$H$5,2)</f>
        <v>38419.620000000003</v>
      </c>
      <c r="I254" s="21">
        <f>ROUND($D254*$I$5,2)</f>
        <v>13857</v>
      </c>
      <c r="J254" s="21">
        <f>ROUND($G254*$J$5,2)</f>
        <v>46530.239999999998</v>
      </c>
      <c r="K254" s="21">
        <f>ROUND($G254*$K$5,2)</f>
        <v>3289.85</v>
      </c>
      <c r="L254" s="21">
        <f>ROUND($G254*$L$5,2)</f>
        <v>5244.22</v>
      </c>
      <c r="M254" s="135">
        <f t="shared" si="99"/>
        <v>270204.92999999993</v>
      </c>
    </row>
    <row r="255" spans="1:13" s="17" customFormat="1" x14ac:dyDescent="0.2">
      <c r="A255" s="13" t="s">
        <v>177</v>
      </c>
      <c r="B255" s="14" t="s">
        <v>51</v>
      </c>
      <c r="C255" s="14" t="s">
        <v>27</v>
      </c>
      <c r="D255" s="136">
        <v>1</v>
      </c>
      <c r="E255" s="136">
        <v>0</v>
      </c>
      <c r="F255" s="15">
        <v>0</v>
      </c>
      <c r="G255" s="16">
        <f>ROUND($D255*'2p_turp_aprekins uzn'!$AX$19,2)</f>
        <v>162864</v>
      </c>
      <c r="H255" s="16">
        <f t="shared" ref="H255" si="109">ROUND(G255*$H$5,2)</f>
        <v>38419.620000000003</v>
      </c>
      <c r="I255" s="16">
        <f>ROUND($D255*$I$5,2)</f>
        <v>13857</v>
      </c>
      <c r="J255" s="16">
        <f t="shared" ref="J255" si="110">ROUND($G255*$J$5,2)</f>
        <v>46530.239999999998</v>
      </c>
      <c r="K255" s="16">
        <f t="shared" ref="K255" si="111">ROUND($G255*$K$5,2)</f>
        <v>3289.85</v>
      </c>
      <c r="L255" s="16">
        <f t="shared" ref="L255" si="112">ROUND($G255*$L$5,2)</f>
        <v>5244.22</v>
      </c>
      <c r="M255" s="109">
        <f t="shared" ref="M255" si="113">SUM(G255:L255)</f>
        <v>270204.92999999993</v>
      </c>
    </row>
    <row r="256" spans="1:13" s="17" customFormat="1" x14ac:dyDescent="0.2">
      <c r="A256" s="13" t="s">
        <v>177</v>
      </c>
      <c r="B256" s="14" t="s">
        <v>51</v>
      </c>
      <c r="C256" s="14" t="s">
        <v>32</v>
      </c>
      <c r="D256" s="136">
        <v>1</v>
      </c>
      <c r="E256" s="136">
        <v>0</v>
      </c>
      <c r="F256" s="15">
        <v>0</v>
      </c>
      <c r="G256" s="16">
        <f>ROUND($D256*'2p_turp_aprekins uzn'!$AX$19,2)</f>
        <v>162864</v>
      </c>
      <c r="H256" s="16">
        <f>ROUND(G256*$H$5,2)</f>
        <v>38419.620000000003</v>
      </c>
      <c r="I256" s="16">
        <f>ROUND($D256*$I$5,2)</f>
        <v>13857</v>
      </c>
      <c r="J256" s="16">
        <f>ROUND($G256*$J$5,2)</f>
        <v>46530.239999999998</v>
      </c>
      <c r="K256" s="16">
        <f>ROUND($G256*$K$5,2)</f>
        <v>3289.85</v>
      </c>
      <c r="L256" s="16">
        <f>ROUND($G256*$L$5,2)</f>
        <v>5244.22</v>
      </c>
      <c r="M256" s="109">
        <f t="shared" si="99"/>
        <v>270204.92999999993</v>
      </c>
    </row>
    <row r="257" spans="1:15" s="17" customFormat="1" x14ac:dyDescent="0.2">
      <c r="A257" s="13" t="s">
        <v>177</v>
      </c>
      <c r="B257" s="14" t="s">
        <v>51</v>
      </c>
      <c r="C257" s="14" t="s">
        <v>10</v>
      </c>
      <c r="D257" s="136">
        <v>0</v>
      </c>
      <c r="E257" s="136">
        <v>0</v>
      </c>
      <c r="F257" s="15">
        <v>0</v>
      </c>
      <c r="G257" s="16">
        <v>0</v>
      </c>
      <c r="H257" s="16">
        <v>0</v>
      </c>
      <c r="I257" s="16">
        <v>0</v>
      </c>
      <c r="J257" s="16">
        <v>0</v>
      </c>
      <c r="K257" s="16">
        <v>0</v>
      </c>
      <c r="L257" s="16">
        <v>0</v>
      </c>
      <c r="M257" s="109">
        <f t="shared" si="99"/>
        <v>0</v>
      </c>
    </row>
    <row r="258" spans="1:15" s="17" customFormat="1" x14ac:dyDescent="0.2">
      <c r="A258" s="13" t="s">
        <v>177</v>
      </c>
      <c r="B258" s="14" t="s">
        <v>51</v>
      </c>
      <c r="C258" s="14" t="s">
        <v>67</v>
      </c>
      <c r="D258" s="136">
        <v>0</v>
      </c>
      <c r="E258" s="15">
        <v>0</v>
      </c>
      <c r="F258" s="15">
        <v>0</v>
      </c>
      <c r="G258" s="16">
        <v>0</v>
      </c>
      <c r="H258" s="16">
        <v>0</v>
      </c>
      <c r="I258" s="16">
        <v>0</v>
      </c>
      <c r="J258" s="16">
        <v>0</v>
      </c>
      <c r="K258" s="16">
        <v>0</v>
      </c>
      <c r="L258" s="16">
        <v>0</v>
      </c>
      <c r="M258" s="109">
        <f t="shared" si="99"/>
        <v>0</v>
      </c>
    </row>
    <row r="259" spans="1:15" s="17" customFormat="1" x14ac:dyDescent="0.2">
      <c r="A259" s="13" t="s">
        <v>177</v>
      </c>
      <c r="B259" s="14" t="s">
        <v>51</v>
      </c>
      <c r="C259" s="14" t="s">
        <v>125</v>
      </c>
      <c r="D259" s="136">
        <v>1</v>
      </c>
      <c r="E259" s="136">
        <v>0</v>
      </c>
      <c r="F259" s="15">
        <v>0</v>
      </c>
      <c r="G259" s="16">
        <f>ROUND($D259*'2p_turp_aprekins uzn'!$AX$26,2)</f>
        <v>98170.8</v>
      </c>
      <c r="H259" s="16">
        <f t="shared" ref="H259:H260" si="114">ROUND($G259*$H$5,2)</f>
        <v>23158.49</v>
      </c>
      <c r="I259" s="16">
        <v>0</v>
      </c>
      <c r="J259" s="16">
        <v>0</v>
      </c>
      <c r="K259" s="16">
        <v>0</v>
      </c>
      <c r="L259" s="16">
        <v>0</v>
      </c>
      <c r="M259" s="109">
        <f t="shared" si="99"/>
        <v>121329.29000000001</v>
      </c>
    </row>
    <row r="260" spans="1:15" s="17" customFormat="1" x14ac:dyDescent="0.2">
      <c r="A260" s="13" t="s">
        <v>177</v>
      </c>
      <c r="B260" s="14" t="s">
        <v>51</v>
      </c>
      <c r="C260" s="14" t="s">
        <v>70</v>
      </c>
      <c r="D260" s="136">
        <v>2</v>
      </c>
      <c r="E260" s="15">
        <v>0</v>
      </c>
      <c r="F260" s="15">
        <v>0</v>
      </c>
      <c r="G260" s="16">
        <f>ROUND($D260*'2p_turp_aprekins uzn'!$AX$26,2)</f>
        <v>196341.6</v>
      </c>
      <c r="H260" s="16">
        <f t="shared" si="114"/>
        <v>46316.98</v>
      </c>
      <c r="I260" s="16">
        <v>0</v>
      </c>
      <c r="J260" s="16">
        <v>0</v>
      </c>
      <c r="K260" s="16">
        <v>0</v>
      </c>
      <c r="L260" s="16">
        <v>0</v>
      </c>
      <c r="M260" s="109">
        <f t="shared" si="99"/>
        <v>242658.58000000002</v>
      </c>
    </row>
    <row r="261" spans="1:15" s="17" customFormat="1" ht="12" thickBot="1" x14ac:dyDescent="0.25">
      <c r="A261" s="27" t="s">
        <v>177</v>
      </c>
      <c r="B261" s="28" t="s">
        <v>51</v>
      </c>
      <c r="C261" s="28" t="s">
        <v>6</v>
      </c>
      <c r="D261" s="110">
        <v>2</v>
      </c>
      <c r="E261" s="36">
        <v>0</v>
      </c>
      <c r="F261" s="36">
        <v>0</v>
      </c>
      <c r="G261" s="30">
        <f>ROUND($D261*'2p_turp_aprekins uzn'!$AX$31,2)</f>
        <v>130743.6</v>
      </c>
      <c r="H261" s="30">
        <f>ROUND($G261*$H$5,2)</f>
        <v>30842.42</v>
      </c>
      <c r="I261" s="30">
        <v>0</v>
      </c>
      <c r="J261" s="30">
        <v>0</v>
      </c>
      <c r="K261" s="30">
        <v>0</v>
      </c>
      <c r="L261" s="30">
        <v>0</v>
      </c>
      <c r="M261" s="111">
        <f t="shared" si="99"/>
        <v>161586.02000000002</v>
      </c>
      <c r="O261" s="24"/>
    </row>
    <row r="262" spans="1:15" s="17" customFormat="1" ht="12" thickBot="1" x14ac:dyDescent="0.25">
      <c r="A262" s="55" t="s">
        <v>177</v>
      </c>
      <c r="B262" s="56" t="s">
        <v>188</v>
      </c>
      <c r="C262" s="56"/>
      <c r="D262" s="142">
        <f>D254+D255+D256+D257+D258+D259+D260+D261</f>
        <v>8</v>
      </c>
      <c r="E262" s="65">
        <f t="shared" ref="E262:M262" si="115">E254+E255+E256+E257+E258+E259+E260+E261</f>
        <v>0</v>
      </c>
      <c r="F262" s="65">
        <f t="shared" si="115"/>
        <v>0</v>
      </c>
      <c r="G262" s="58">
        <f t="shared" si="115"/>
        <v>913848</v>
      </c>
      <c r="H262" s="58">
        <f t="shared" si="115"/>
        <v>215576.75</v>
      </c>
      <c r="I262" s="58">
        <f t="shared" si="115"/>
        <v>41571</v>
      </c>
      <c r="J262" s="58">
        <f t="shared" si="115"/>
        <v>139590.72</v>
      </c>
      <c r="K262" s="58">
        <f t="shared" si="115"/>
        <v>9869.5499999999993</v>
      </c>
      <c r="L262" s="58">
        <f t="shared" si="115"/>
        <v>15732.66</v>
      </c>
      <c r="M262" s="133">
        <f t="shared" si="115"/>
        <v>1336188.68</v>
      </c>
      <c r="O262" s="24"/>
    </row>
    <row r="263" spans="1:15" s="17" customFormat="1" x14ac:dyDescent="0.2">
      <c r="A263" s="18" t="s">
        <v>177</v>
      </c>
      <c r="B263" s="19" t="s">
        <v>53</v>
      </c>
      <c r="C263" s="19" t="s">
        <v>69</v>
      </c>
      <c r="D263" s="134">
        <v>1</v>
      </c>
      <c r="E263" s="134">
        <v>0</v>
      </c>
      <c r="F263" s="33">
        <v>0</v>
      </c>
      <c r="G263" s="21">
        <f>ROUND($D263*'2p_turp_aprekins uzn'!$AX$19,2)</f>
        <v>162864</v>
      </c>
      <c r="H263" s="21">
        <f>ROUND(G263*$H$5,2)</f>
        <v>38419.620000000003</v>
      </c>
      <c r="I263" s="21">
        <f>ROUND($D263*$I$5,2)</f>
        <v>13857</v>
      </c>
      <c r="J263" s="21">
        <f>ROUND($G263*$J$5,2)</f>
        <v>46530.239999999998</v>
      </c>
      <c r="K263" s="21">
        <f>ROUND($G263*$K$5,2)</f>
        <v>3289.85</v>
      </c>
      <c r="L263" s="21">
        <f>ROUND($G263*$L$5,2)</f>
        <v>5244.22</v>
      </c>
      <c r="M263" s="135">
        <f t="shared" si="99"/>
        <v>270204.92999999993</v>
      </c>
    </row>
    <row r="264" spans="1:15" s="17" customFormat="1" x14ac:dyDescent="0.2">
      <c r="A264" s="13" t="s">
        <v>177</v>
      </c>
      <c r="B264" s="14" t="s">
        <v>53</v>
      </c>
      <c r="C264" s="14" t="s">
        <v>27</v>
      </c>
      <c r="D264" s="136">
        <v>1</v>
      </c>
      <c r="E264" s="136">
        <v>0</v>
      </c>
      <c r="F264" s="15">
        <v>0</v>
      </c>
      <c r="G264" s="16">
        <f>ROUND($D264*'2p_turp_aprekins uzn'!$AX$19,2)</f>
        <v>162864</v>
      </c>
      <c r="H264" s="16">
        <f t="shared" ref="H264" si="116">ROUND(G264*$H$5,2)</f>
        <v>38419.620000000003</v>
      </c>
      <c r="I264" s="16">
        <f>ROUND($D264*$I$5,2)</f>
        <v>13857</v>
      </c>
      <c r="J264" s="16">
        <f t="shared" ref="J264" si="117">ROUND($G264*$J$5,2)</f>
        <v>46530.239999999998</v>
      </c>
      <c r="K264" s="16">
        <f t="shared" ref="K264" si="118">ROUND($G264*$K$5,2)</f>
        <v>3289.85</v>
      </c>
      <c r="L264" s="16">
        <f t="shared" ref="L264" si="119">ROUND($G264*$L$5,2)</f>
        <v>5244.22</v>
      </c>
      <c r="M264" s="109">
        <f t="shared" ref="M264" si="120">SUM(G264:L264)</f>
        <v>270204.92999999993</v>
      </c>
    </row>
    <row r="265" spans="1:15" s="17" customFormat="1" x14ac:dyDescent="0.2">
      <c r="A265" s="13" t="s">
        <v>177</v>
      </c>
      <c r="B265" s="14" t="s">
        <v>53</v>
      </c>
      <c r="C265" s="14" t="s">
        <v>32</v>
      </c>
      <c r="D265" s="136">
        <v>0</v>
      </c>
      <c r="E265" s="136">
        <v>0</v>
      </c>
      <c r="F265" s="15">
        <v>0</v>
      </c>
      <c r="G265" s="16">
        <v>0</v>
      </c>
      <c r="H265" s="16">
        <v>0</v>
      </c>
      <c r="I265" s="16">
        <v>0</v>
      </c>
      <c r="J265" s="16">
        <v>0</v>
      </c>
      <c r="K265" s="16">
        <v>0</v>
      </c>
      <c r="L265" s="16">
        <v>0</v>
      </c>
      <c r="M265" s="109">
        <v>0</v>
      </c>
    </row>
    <row r="266" spans="1:15" s="17" customFormat="1" x14ac:dyDescent="0.2">
      <c r="A266" s="13" t="s">
        <v>177</v>
      </c>
      <c r="B266" s="14" t="s">
        <v>53</v>
      </c>
      <c r="C266" s="14" t="s">
        <v>10</v>
      </c>
      <c r="D266" s="136">
        <v>0</v>
      </c>
      <c r="E266" s="136">
        <v>0</v>
      </c>
      <c r="F266" s="15">
        <v>0</v>
      </c>
      <c r="G266" s="16">
        <v>0</v>
      </c>
      <c r="H266" s="16">
        <v>0</v>
      </c>
      <c r="I266" s="16">
        <v>0</v>
      </c>
      <c r="J266" s="16">
        <v>0</v>
      </c>
      <c r="K266" s="16">
        <v>0</v>
      </c>
      <c r="L266" s="16">
        <v>0</v>
      </c>
      <c r="M266" s="109">
        <f t="shared" si="99"/>
        <v>0</v>
      </c>
    </row>
    <row r="267" spans="1:15" s="17" customFormat="1" x14ac:dyDescent="0.2">
      <c r="A267" s="13" t="s">
        <v>177</v>
      </c>
      <c r="B267" s="14" t="s">
        <v>53</v>
      </c>
      <c r="C267" s="14" t="s">
        <v>67</v>
      </c>
      <c r="D267" s="136">
        <v>0</v>
      </c>
      <c r="E267" s="136">
        <v>0</v>
      </c>
      <c r="F267" s="15">
        <v>0</v>
      </c>
      <c r="G267" s="16">
        <v>0</v>
      </c>
      <c r="H267" s="16">
        <v>0</v>
      </c>
      <c r="I267" s="16">
        <v>0</v>
      </c>
      <c r="J267" s="16">
        <v>0</v>
      </c>
      <c r="K267" s="16">
        <v>0</v>
      </c>
      <c r="L267" s="16">
        <v>0</v>
      </c>
      <c r="M267" s="109">
        <f t="shared" si="99"/>
        <v>0</v>
      </c>
    </row>
    <row r="268" spans="1:15" s="17" customFormat="1" x14ac:dyDescent="0.2">
      <c r="A268" s="13" t="s">
        <v>177</v>
      </c>
      <c r="B268" s="14" t="s">
        <v>53</v>
      </c>
      <c r="C268" s="14" t="s">
        <v>125</v>
      </c>
      <c r="D268" s="136">
        <v>1</v>
      </c>
      <c r="E268" s="136">
        <v>0</v>
      </c>
      <c r="F268" s="15">
        <v>0</v>
      </c>
      <c r="G268" s="16">
        <f>ROUND($D268*'2p_turp_aprekins uzn'!$AX$26,2)</f>
        <v>98170.8</v>
      </c>
      <c r="H268" s="16">
        <f t="shared" ref="H268:H269" si="121">ROUND($G268*$H$5,2)</f>
        <v>23158.49</v>
      </c>
      <c r="I268" s="16">
        <v>0</v>
      </c>
      <c r="J268" s="16">
        <v>0</v>
      </c>
      <c r="K268" s="16">
        <v>0</v>
      </c>
      <c r="L268" s="16">
        <v>0</v>
      </c>
      <c r="M268" s="109">
        <f t="shared" si="99"/>
        <v>121329.29000000001</v>
      </c>
    </row>
    <row r="269" spans="1:15" s="17" customFormat="1" x14ac:dyDescent="0.2">
      <c r="A269" s="13" t="s">
        <v>177</v>
      </c>
      <c r="B269" s="14" t="s">
        <v>53</v>
      </c>
      <c r="C269" s="14" t="s">
        <v>5</v>
      </c>
      <c r="D269" s="136">
        <v>2</v>
      </c>
      <c r="E269" s="15">
        <v>0</v>
      </c>
      <c r="F269" s="15">
        <v>0</v>
      </c>
      <c r="G269" s="16">
        <f>ROUND($D269*'2p_turp_aprekins uzn'!$AX$26,2)</f>
        <v>196341.6</v>
      </c>
      <c r="H269" s="16">
        <f t="shared" si="121"/>
        <v>46316.98</v>
      </c>
      <c r="I269" s="16">
        <v>0</v>
      </c>
      <c r="J269" s="16">
        <v>0</v>
      </c>
      <c r="K269" s="16">
        <v>0</v>
      </c>
      <c r="L269" s="16">
        <v>0</v>
      </c>
      <c r="M269" s="109">
        <f t="shared" si="99"/>
        <v>242658.58000000002</v>
      </c>
    </row>
    <row r="270" spans="1:15" s="17" customFormat="1" ht="12" thickBot="1" x14ac:dyDescent="0.25">
      <c r="A270" s="27" t="s">
        <v>177</v>
      </c>
      <c r="B270" s="28" t="s">
        <v>53</v>
      </c>
      <c r="C270" s="28" t="s">
        <v>6</v>
      </c>
      <c r="D270" s="110">
        <v>2</v>
      </c>
      <c r="E270" s="36">
        <v>0</v>
      </c>
      <c r="F270" s="36">
        <v>0</v>
      </c>
      <c r="G270" s="30">
        <f>ROUND($D270*'2p_turp_aprekins uzn'!$AX$31,2)</f>
        <v>130743.6</v>
      </c>
      <c r="H270" s="30">
        <f>ROUND($G270*$H$5,2)</f>
        <v>30842.42</v>
      </c>
      <c r="I270" s="30">
        <v>0</v>
      </c>
      <c r="J270" s="30">
        <v>0</v>
      </c>
      <c r="K270" s="30">
        <v>0</v>
      </c>
      <c r="L270" s="30">
        <v>0</v>
      </c>
      <c r="M270" s="111">
        <f t="shared" si="99"/>
        <v>161586.02000000002</v>
      </c>
    </row>
    <row r="271" spans="1:15" s="17" customFormat="1" ht="12" thickBot="1" x14ac:dyDescent="0.25">
      <c r="A271" s="55" t="s">
        <v>177</v>
      </c>
      <c r="B271" s="56" t="s">
        <v>188</v>
      </c>
      <c r="C271" s="56"/>
      <c r="D271" s="142">
        <f>D263+D264+D265+D266+D267+D268+D269+D270</f>
        <v>7</v>
      </c>
      <c r="E271" s="65">
        <f t="shared" ref="E271:M271" si="122">E263+E264+E265+E266+E267+E268+E269+E270</f>
        <v>0</v>
      </c>
      <c r="F271" s="65">
        <f t="shared" si="122"/>
        <v>0</v>
      </c>
      <c r="G271" s="58">
        <f t="shared" si="122"/>
        <v>750984</v>
      </c>
      <c r="H271" s="58">
        <f t="shared" si="122"/>
        <v>177157.13</v>
      </c>
      <c r="I271" s="58">
        <f t="shared" si="122"/>
        <v>27714</v>
      </c>
      <c r="J271" s="58">
        <f t="shared" si="122"/>
        <v>93060.479999999996</v>
      </c>
      <c r="K271" s="58">
        <f t="shared" si="122"/>
        <v>6579.7</v>
      </c>
      <c r="L271" s="58">
        <f t="shared" si="122"/>
        <v>10488.44</v>
      </c>
      <c r="M271" s="133">
        <f t="shared" si="122"/>
        <v>1065983.75</v>
      </c>
    </row>
    <row r="272" spans="1:15" s="17" customFormat="1" x14ac:dyDescent="0.2">
      <c r="A272" s="18" t="s">
        <v>177</v>
      </c>
      <c r="B272" s="19" t="s">
        <v>54</v>
      </c>
      <c r="C272" s="19" t="s">
        <v>69</v>
      </c>
      <c r="D272" s="134">
        <v>0</v>
      </c>
      <c r="E272" s="134">
        <v>0</v>
      </c>
      <c r="F272" s="33">
        <v>0</v>
      </c>
      <c r="G272" s="21">
        <f>ROUND($D272*'2p_turp_aprekins uzn'!$AX$19,2)</f>
        <v>0</v>
      </c>
      <c r="H272" s="21">
        <f t="shared" ref="H272:H273" si="123">ROUND(G272*$H$5,2)</f>
        <v>0</v>
      </c>
      <c r="I272" s="21">
        <f>ROUND($D272*$I$5,2)</f>
        <v>0</v>
      </c>
      <c r="J272" s="21">
        <f>ROUND($G272*$J$5,2)</f>
        <v>0</v>
      </c>
      <c r="K272" s="21">
        <f>ROUND($G272*$K$5,2)</f>
        <v>0</v>
      </c>
      <c r="L272" s="21">
        <f>ROUND($G272*$L$5,2)</f>
        <v>0</v>
      </c>
      <c r="M272" s="135">
        <f t="shared" si="99"/>
        <v>0</v>
      </c>
    </row>
    <row r="273" spans="1:13" s="17" customFormat="1" x14ac:dyDescent="0.2">
      <c r="A273" s="13" t="s">
        <v>177</v>
      </c>
      <c r="B273" s="14" t="s">
        <v>54</v>
      </c>
      <c r="C273" s="14" t="s">
        <v>52</v>
      </c>
      <c r="D273" s="136">
        <v>0</v>
      </c>
      <c r="E273" s="136">
        <v>0</v>
      </c>
      <c r="F273" s="15">
        <v>0</v>
      </c>
      <c r="G273" s="16">
        <f>ROUND($E273*'2p_turp_aprekins uzn'!$AX$15,2)</f>
        <v>0</v>
      </c>
      <c r="H273" s="16">
        <f t="shared" si="123"/>
        <v>0</v>
      </c>
      <c r="I273" s="16">
        <f>ROUND($E273*$I$5/2,2)</f>
        <v>0</v>
      </c>
      <c r="J273" s="16">
        <f>ROUND($G273*$J$5,2)</f>
        <v>0</v>
      </c>
      <c r="K273" s="16">
        <f>ROUND($G273*$K$5,2)</f>
        <v>0</v>
      </c>
      <c r="L273" s="16">
        <f>ROUND($G273*$L$5,2)</f>
        <v>0</v>
      </c>
      <c r="M273" s="109">
        <f t="shared" si="99"/>
        <v>0</v>
      </c>
    </row>
    <row r="274" spans="1:13" s="17" customFormat="1" x14ac:dyDescent="0.2">
      <c r="A274" s="13" t="s">
        <v>177</v>
      </c>
      <c r="B274" s="14" t="s">
        <v>54</v>
      </c>
      <c r="C274" s="14" t="s">
        <v>28</v>
      </c>
      <c r="D274" s="136">
        <v>0</v>
      </c>
      <c r="E274" s="136">
        <v>1</v>
      </c>
      <c r="F274" s="15">
        <v>0</v>
      </c>
      <c r="G274" s="16">
        <f>ROUND($E274*'2p_turp_aprekins uzn'!$AX$15,2)</f>
        <v>43200</v>
      </c>
      <c r="H274" s="16">
        <f>ROUND(G274*$H$5,2)</f>
        <v>10190.879999999999</v>
      </c>
      <c r="I274" s="16">
        <f>ROUND($F274*$I$5/3,2)</f>
        <v>0</v>
      </c>
      <c r="J274" s="16">
        <f>ROUND($G274*$J$5,2)</f>
        <v>12342.24</v>
      </c>
      <c r="K274" s="16">
        <f>ROUND($G274*$K$5,2)</f>
        <v>872.64</v>
      </c>
      <c r="L274" s="16">
        <f>ROUND($G274*$L$5,2)</f>
        <v>1391.04</v>
      </c>
      <c r="M274" s="109">
        <f t="shared" ref="M274" si="124">SUM(G274:L274)</f>
        <v>67996.799999999988</v>
      </c>
    </row>
    <row r="275" spans="1:13" s="17" customFormat="1" x14ac:dyDescent="0.2">
      <c r="A275" s="13" t="s">
        <v>177</v>
      </c>
      <c r="B275" s="14" t="s">
        <v>54</v>
      </c>
      <c r="C275" s="14" t="s">
        <v>67</v>
      </c>
      <c r="D275" s="136">
        <v>0</v>
      </c>
      <c r="E275" s="136">
        <v>0</v>
      </c>
      <c r="F275" s="15">
        <v>0</v>
      </c>
      <c r="G275" s="16">
        <v>0</v>
      </c>
      <c r="H275" s="16">
        <v>0</v>
      </c>
      <c r="I275" s="16">
        <v>0</v>
      </c>
      <c r="J275" s="16">
        <v>0</v>
      </c>
      <c r="K275" s="16">
        <v>0</v>
      </c>
      <c r="L275" s="16">
        <v>0</v>
      </c>
      <c r="M275" s="109">
        <f t="shared" si="99"/>
        <v>0</v>
      </c>
    </row>
    <row r="276" spans="1:13" s="17" customFormat="1" x14ac:dyDescent="0.2">
      <c r="A276" s="13" t="s">
        <v>177</v>
      </c>
      <c r="B276" s="14" t="s">
        <v>54</v>
      </c>
      <c r="C276" s="14" t="s">
        <v>125</v>
      </c>
      <c r="D276" s="136">
        <v>1</v>
      </c>
      <c r="E276" s="136">
        <v>0</v>
      </c>
      <c r="F276" s="15">
        <v>0</v>
      </c>
      <c r="G276" s="16">
        <f>ROUND($D276*'2p_turp_aprekins uzn'!$AX$26,2)</f>
        <v>98170.8</v>
      </c>
      <c r="H276" s="16">
        <f t="shared" ref="H276:H280" si="125">ROUND($G276*$H$5,2)</f>
        <v>23158.49</v>
      </c>
      <c r="I276" s="16">
        <v>0</v>
      </c>
      <c r="J276" s="16">
        <v>0</v>
      </c>
      <c r="K276" s="16">
        <v>0</v>
      </c>
      <c r="L276" s="16">
        <v>0</v>
      </c>
      <c r="M276" s="109">
        <f t="shared" si="99"/>
        <v>121329.29000000001</v>
      </c>
    </row>
    <row r="277" spans="1:13" s="17" customFormat="1" x14ac:dyDescent="0.2">
      <c r="A277" s="13" t="s">
        <v>177</v>
      </c>
      <c r="B277" s="14" t="s">
        <v>54</v>
      </c>
      <c r="C277" s="14" t="s">
        <v>70</v>
      </c>
      <c r="D277" s="136">
        <v>1</v>
      </c>
      <c r="E277" s="15">
        <v>0</v>
      </c>
      <c r="F277" s="15">
        <v>0</v>
      </c>
      <c r="G277" s="16">
        <f>ROUND($D277*'2p_turp_aprekins uzn'!$AX$26,2)</f>
        <v>98170.8</v>
      </c>
      <c r="H277" s="16">
        <f t="shared" si="125"/>
        <v>23158.49</v>
      </c>
      <c r="I277" s="16">
        <v>0</v>
      </c>
      <c r="J277" s="16">
        <v>0</v>
      </c>
      <c r="K277" s="16">
        <v>0</v>
      </c>
      <c r="L277" s="16">
        <v>0</v>
      </c>
      <c r="M277" s="109">
        <f t="shared" si="99"/>
        <v>121329.29000000001</v>
      </c>
    </row>
    <row r="278" spans="1:13" s="17" customFormat="1" x14ac:dyDescent="0.2">
      <c r="A278" s="13" t="s">
        <v>177</v>
      </c>
      <c r="B278" s="14" t="s">
        <v>54</v>
      </c>
      <c r="C278" s="14" t="s">
        <v>163</v>
      </c>
      <c r="D278" s="136">
        <f>1-1</f>
        <v>0</v>
      </c>
      <c r="E278" s="15">
        <v>0</v>
      </c>
      <c r="F278" s="15">
        <v>0</v>
      </c>
      <c r="G278" s="16">
        <f>ROUND($E278*'2p_turp_aprekins uzn'!$AX$24,2)</f>
        <v>0</v>
      </c>
      <c r="H278" s="16">
        <f t="shared" si="125"/>
        <v>0</v>
      </c>
      <c r="I278" s="16">
        <v>0</v>
      </c>
      <c r="J278" s="16">
        <f t="shared" ref="J278" si="126">ROUND($G278*$J$5,2)</f>
        <v>0</v>
      </c>
      <c r="K278" s="16">
        <f t="shared" ref="K278:K280" si="127">ROUND($G278*$K$5,2)</f>
        <v>0</v>
      </c>
      <c r="L278" s="16">
        <f t="shared" ref="L278:L280" si="128">ROUND($G278*$L$5,2)</f>
        <v>0</v>
      </c>
      <c r="M278" s="109">
        <f t="shared" si="99"/>
        <v>0</v>
      </c>
    </row>
    <row r="279" spans="1:13" s="17" customFormat="1" x14ac:dyDescent="0.2">
      <c r="A279" s="13" t="s">
        <v>177</v>
      </c>
      <c r="B279" s="14" t="s">
        <v>54</v>
      </c>
      <c r="C279" s="14" t="s">
        <v>6</v>
      </c>
      <c r="D279" s="136">
        <v>1</v>
      </c>
      <c r="E279" s="15">
        <v>0</v>
      </c>
      <c r="F279" s="15">
        <v>0</v>
      </c>
      <c r="G279" s="16">
        <f>ROUND($D279*'2p_turp_aprekins uzn'!$AX$31,2)</f>
        <v>65371.8</v>
      </c>
      <c r="H279" s="16">
        <f t="shared" si="125"/>
        <v>15421.21</v>
      </c>
      <c r="I279" s="16">
        <v>0</v>
      </c>
      <c r="J279" s="16">
        <v>0</v>
      </c>
      <c r="K279" s="16">
        <v>0</v>
      </c>
      <c r="L279" s="16">
        <v>0</v>
      </c>
      <c r="M279" s="109">
        <f t="shared" si="99"/>
        <v>80793.010000000009</v>
      </c>
    </row>
    <row r="280" spans="1:13" s="17" customFormat="1" ht="12" thickBot="1" x14ac:dyDescent="0.25">
      <c r="A280" s="27" t="s">
        <v>177</v>
      </c>
      <c r="B280" s="28" t="s">
        <v>54</v>
      </c>
      <c r="C280" s="28" t="s">
        <v>56</v>
      </c>
      <c r="D280" s="110">
        <f>1-1</f>
        <v>0</v>
      </c>
      <c r="E280" s="36">
        <v>0</v>
      </c>
      <c r="F280" s="36">
        <v>0</v>
      </c>
      <c r="G280" s="30">
        <f>ROUND($E280*'2p_turp_aprekins uzn'!$AX$29,2)</f>
        <v>0</v>
      </c>
      <c r="H280" s="30">
        <f t="shared" si="125"/>
        <v>0</v>
      </c>
      <c r="I280" s="30">
        <v>0</v>
      </c>
      <c r="J280" s="30">
        <v>0</v>
      </c>
      <c r="K280" s="30">
        <f t="shared" si="127"/>
        <v>0</v>
      </c>
      <c r="L280" s="30">
        <f t="shared" si="128"/>
        <v>0</v>
      </c>
      <c r="M280" s="111">
        <f t="shared" si="99"/>
        <v>0</v>
      </c>
    </row>
    <row r="281" spans="1:13" s="61" customFormat="1" thickBot="1" x14ac:dyDescent="0.2">
      <c r="A281" s="55" t="s">
        <v>177</v>
      </c>
      <c r="B281" s="56" t="s">
        <v>188</v>
      </c>
      <c r="C281" s="56"/>
      <c r="D281" s="142">
        <f>D272+D273+D274+D276+D275+D277+D278+D279+D280</f>
        <v>3</v>
      </c>
      <c r="E281" s="65">
        <f t="shared" ref="E281:M281" si="129">E272+E273+E274+E276+E275+E277+E278+E279+E280</f>
        <v>1</v>
      </c>
      <c r="F281" s="65">
        <f t="shared" si="129"/>
        <v>0</v>
      </c>
      <c r="G281" s="58">
        <f t="shared" si="129"/>
        <v>304913.39999999997</v>
      </c>
      <c r="H281" s="58">
        <f t="shared" si="129"/>
        <v>71929.070000000007</v>
      </c>
      <c r="I281" s="58">
        <f t="shared" si="129"/>
        <v>0</v>
      </c>
      <c r="J281" s="58">
        <f t="shared" si="129"/>
        <v>12342.24</v>
      </c>
      <c r="K281" s="58">
        <f t="shared" si="129"/>
        <v>872.64</v>
      </c>
      <c r="L281" s="58">
        <f t="shared" si="129"/>
        <v>1391.04</v>
      </c>
      <c r="M281" s="133">
        <f t="shared" si="129"/>
        <v>391448.39</v>
      </c>
    </row>
    <row r="282" spans="1:13" s="17" customFormat="1" x14ac:dyDescent="0.2">
      <c r="A282" s="18" t="s">
        <v>177</v>
      </c>
      <c r="B282" s="19" t="s">
        <v>57</v>
      </c>
      <c r="C282" s="19" t="s">
        <v>29</v>
      </c>
      <c r="D282" s="134">
        <v>1</v>
      </c>
      <c r="E282" s="134">
        <v>0</v>
      </c>
      <c r="F282" s="33">
        <v>0</v>
      </c>
      <c r="G282" s="21">
        <f>ROUND($D282*'2p_turp_aprekins uzn'!$AX$19,2)</f>
        <v>162864</v>
      </c>
      <c r="H282" s="21">
        <f>ROUND(G282*$H$5,2)</f>
        <v>38419.620000000003</v>
      </c>
      <c r="I282" s="21">
        <f>ROUND($D282*$I$5,2)</f>
        <v>13857</v>
      </c>
      <c r="J282" s="21">
        <f>ROUND($G282*$J$5,2)</f>
        <v>46530.239999999998</v>
      </c>
      <c r="K282" s="21">
        <f>ROUND($G282*$K$5,2)</f>
        <v>3289.85</v>
      </c>
      <c r="L282" s="21">
        <f>ROUND($G282*$L$5,2)</f>
        <v>5244.22</v>
      </c>
      <c r="M282" s="135">
        <f t="shared" ref="M282:M283" si="130">SUM(G282:L282)</f>
        <v>270204.92999999993</v>
      </c>
    </row>
    <row r="283" spans="1:13" s="17" customFormat="1" x14ac:dyDescent="0.2">
      <c r="A283" s="13" t="s">
        <v>177</v>
      </c>
      <c r="B283" s="14" t="s">
        <v>57</v>
      </c>
      <c r="C283" s="14" t="s">
        <v>27</v>
      </c>
      <c r="D283" s="136">
        <v>1</v>
      </c>
      <c r="E283" s="136">
        <v>0</v>
      </c>
      <c r="F283" s="15">
        <v>0</v>
      </c>
      <c r="G283" s="16">
        <f>ROUND($D283*'2p_turp_aprekins uzn'!$AX$19,2)</f>
        <v>162864</v>
      </c>
      <c r="H283" s="16">
        <f t="shared" ref="H283" si="131">ROUND(G283*$H$5,2)</f>
        <v>38419.620000000003</v>
      </c>
      <c r="I283" s="16">
        <f>ROUND($D283*$I$5,2)</f>
        <v>13857</v>
      </c>
      <c r="J283" s="16">
        <f t="shared" ref="J283" si="132">ROUND($G283*$J$5,2)</f>
        <v>46530.239999999998</v>
      </c>
      <c r="K283" s="16">
        <f t="shared" ref="K283" si="133">ROUND($G283*$K$5,2)</f>
        <v>3289.85</v>
      </c>
      <c r="L283" s="16">
        <f t="shared" ref="L283" si="134">ROUND($G283*$L$5,2)</f>
        <v>5244.22</v>
      </c>
      <c r="M283" s="109">
        <f t="shared" si="130"/>
        <v>270204.92999999993</v>
      </c>
    </row>
    <row r="284" spans="1:13" s="17" customFormat="1" x14ac:dyDescent="0.2">
      <c r="A284" s="13" t="s">
        <v>177</v>
      </c>
      <c r="B284" s="14" t="s">
        <v>57</v>
      </c>
      <c r="C284" s="14" t="s">
        <v>28</v>
      </c>
      <c r="D284" s="136">
        <v>0</v>
      </c>
      <c r="E284" s="136">
        <v>0</v>
      </c>
      <c r="F284" s="15">
        <v>0</v>
      </c>
      <c r="G284" s="16">
        <f>ROUND($E284*'2p_turp_aprekins uzn'!$AX$15,2)</f>
        <v>0</v>
      </c>
      <c r="H284" s="16">
        <f>ROUND(G284*$H$5,2)</f>
        <v>0</v>
      </c>
      <c r="I284" s="16">
        <f>ROUND($F284*$I$5/3,2)</f>
        <v>0</v>
      </c>
      <c r="J284" s="16">
        <f>ROUND($G284*$J$5,2)</f>
        <v>0</v>
      </c>
      <c r="K284" s="16">
        <f>ROUND($G284*$K$5,2)</f>
        <v>0</v>
      </c>
      <c r="L284" s="16">
        <f>ROUND($G284*$L$5,2)</f>
        <v>0</v>
      </c>
      <c r="M284" s="109">
        <f t="shared" ref="M284" si="135">SUM(G284:L284)</f>
        <v>0</v>
      </c>
    </row>
    <row r="285" spans="1:13" s="17" customFormat="1" x14ac:dyDescent="0.2">
      <c r="A285" s="13" t="s">
        <v>177</v>
      </c>
      <c r="B285" s="14" t="s">
        <v>57</v>
      </c>
      <c r="C285" s="14" t="s">
        <v>8</v>
      </c>
      <c r="D285" s="136">
        <v>0</v>
      </c>
      <c r="E285" s="136">
        <v>0</v>
      </c>
      <c r="F285" s="15">
        <v>0</v>
      </c>
      <c r="G285" s="16">
        <v>0</v>
      </c>
      <c r="H285" s="16">
        <v>0</v>
      </c>
      <c r="I285" s="16">
        <v>0</v>
      </c>
      <c r="J285" s="16">
        <v>0</v>
      </c>
      <c r="K285" s="16">
        <v>0</v>
      </c>
      <c r="L285" s="16">
        <v>0</v>
      </c>
      <c r="M285" s="109">
        <f t="shared" si="99"/>
        <v>0</v>
      </c>
    </row>
    <row r="286" spans="1:13" s="17" customFormat="1" x14ac:dyDescent="0.2">
      <c r="A286" s="13" t="s">
        <v>177</v>
      </c>
      <c r="B286" s="14" t="s">
        <v>57</v>
      </c>
      <c r="C286" s="14" t="s">
        <v>32</v>
      </c>
      <c r="D286" s="136">
        <v>0</v>
      </c>
      <c r="E286" s="136">
        <v>0</v>
      </c>
      <c r="F286" s="15">
        <v>0</v>
      </c>
      <c r="G286" s="16">
        <v>0</v>
      </c>
      <c r="H286" s="16">
        <v>0</v>
      </c>
      <c r="I286" s="16">
        <v>0</v>
      </c>
      <c r="J286" s="16">
        <v>0</v>
      </c>
      <c r="K286" s="16">
        <v>0</v>
      </c>
      <c r="L286" s="16">
        <v>0</v>
      </c>
      <c r="M286" s="109">
        <f t="shared" si="99"/>
        <v>0</v>
      </c>
    </row>
    <row r="287" spans="1:13" s="17" customFormat="1" x14ac:dyDescent="0.2">
      <c r="A287" s="13" t="s">
        <v>177</v>
      </c>
      <c r="B287" s="14" t="s">
        <v>57</v>
      </c>
      <c r="C287" s="14" t="s">
        <v>10</v>
      </c>
      <c r="D287" s="136">
        <v>0</v>
      </c>
      <c r="E287" s="136">
        <v>0</v>
      </c>
      <c r="F287" s="15">
        <v>0</v>
      </c>
      <c r="G287" s="16">
        <v>0</v>
      </c>
      <c r="H287" s="16">
        <v>0</v>
      </c>
      <c r="I287" s="16">
        <v>0</v>
      </c>
      <c r="J287" s="16">
        <v>0</v>
      </c>
      <c r="K287" s="16">
        <v>0</v>
      </c>
      <c r="L287" s="16">
        <v>0</v>
      </c>
      <c r="M287" s="109">
        <f t="shared" si="99"/>
        <v>0</v>
      </c>
    </row>
    <row r="288" spans="1:13" s="17" customFormat="1" x14ac:dyDescent="0.2">
      <c r="A288" s="13" t="s">
        <v>177</v>
      </c>
      <c r="B288" s="14" t="s">
        <v>57</v>
      </c>
      <c r="C288" s="14" t="s">
        <v>67</v>
      </c>
      <c r="D288" s="136">
        <v>0</v>
      </c>
      <c r="E288" s="136">
        <v>0</v>
      </c>
      <c r="F288" s="15">
        <v>0</v>
      </c>
      <c r="G288" s="16">
        <v>0</v>
      </c>
      <c r="H288" s="16">
        <v>0</v>
      </c>
      <c r="I288" s="16">
        <v>0</v>
      </c>
      <c r="J288" s="16">
        <v>0</v>
      </c>
      <c r="K288" s="16">
        <v>0</v>
      </c>
      <c r="L288" s="16">
        <v>0</v>
      </c>
      <c r="M288" s="109">
        <f t="shared" si="99"/>
        <v>0</v>
      </c>
    </row>
    <row r="289" spans="1:14" s="17" customFormat="1" ht="10.9" customHeight="1" x14ac:dyDescent="0.2">
      <c r="A289" s="13" t="s">
        <v>177</v>
      </c>
      <c r="B289" s="14" t="s">
        <v>57</v>
      </c>
      <c r="C289" s="14" t="s">
        <v>125</v>
      </c>
      <c r="D289" s="136">
        <v>1</v>
      </c>
      <c r="E289" s="136">
        <v>0</v>
      </c>
      <c r="F289" s="15">
        <v>0</v>
      </c>
      <c r="G289" s="16">
        <f>ROUND($D289*'2p_turp_aprekins uzn'!$AX$26,2)</f>
        <v>98170.8</v>
      </c>
      <c r="H289" s="16">
        <f t="shared" ref="H289:H290" si="136">ROUND($G289*$H$5,2)</f>
        <v>23158.49</v>
      </c>
      <c r="I289" s="16">
        <v>0</v>
      </c>
      <c r="J289" s="16">
        <v>0</v>
      </c>
      <c r="K289" s="16">
        <v>0</v>
      </c>
      <c r="L289" s="16">
        <v>0</v>
      </c>
      <c r="M289" s="109">
        <f t="shared" si="99"/>
        <v>121329.29000000001</v>
      </c>
    </row>
    <row r="290" spans="1:14" s="17" customFormat="1" x14ac:dyDescent="0.2">
      <c r="A290" s="13" t="s">
        <v>177</v>
      </c>
      <c r="B290" s="14" t="s">
        <v>57</v>
      </c>
      <c r="C290" s="14" t="s">
        <v>70</v>
      </c>
      <c r="D290" s="136">
        <v>2</v>
      </c>
      <c r="E290" s="15">
        <v>0</v>
      </c>
      <c r="F290" s="15">
        <v>0</v>
      </c>
      <c r="G290" s="16">
        <f>ROUND($D290*'2p_turp_aprekins uzn'!$AX$26,2)</f>
        <v>196341.6</v>
      </c>
      <c r="H290" s="16">
        <f t="shared" si="136"/>
        <v>46316.98</v>
      </c>
      <c r="I290" s="16">
        <v>0</v>
      </c>
      <c r="J290" s="16">
        <v>0</v>
      </c>
      <c r="K290" s="16">
        <v>0</v>
      </c>
      <c r="L290" s="16">
        <v>0</v>
      </c>
      <c r="M290" s="109">
        <f t="shared" si="99"/>
        <v>242658.58000000002</v>
      </c>
    </row>
    <row r="291" spans="1:14" s="17" customFormat="1" x14ac:dyDescent="0.2">
      <c r="A291" s="13" t="s">
        <v>177</v>
      </c>
      <c r="B291" s="14" t="s">
        <v>57</v>
      </c>
      <c r="C291" s="14" t="s">
        <v>11</v>
      </c>
      <c r="D291" s="136">
        <v>0</v>
      </c>
      <c r="E291" s="136">
        <v>0</v>
      </c>
      <c r="F291" s="15">
        <v>0</v>
      </c>
      <c r="G291" s="16">
        <v>0</v>
      </c>
      <c r="H291" s="16">
        <v>0</v>
      </c>
      <c r="I291" s="16">
        <v>0</v>
      </c>
      <c r="J291" s="16">
        <v>0</v>
      </c>
      <c r="K291" s="16">
        <v>0</v>
      </c>
      <c r="L291" s="16">
        <v>0</v>
      </c>
      <c r="M291" s="109">
        <f t="shared" si="99"/>
        <v>0</v>
      </c>
    </row>
    <row r="292" spans="1:14" s="17" customFormat="1" ht="12" thickBot="1" x14ac:dyDescent="0.25">
      <c r="A292" s="27" t="s">
        <v>177</v>
      </c>
      <c r="B292" s="28" t="s">
        <v>57</v>
      </c>
      <c r="C292" s="28" t="s">
        <v>6</v>
      </c>
      <c r="D292" s="110">
        <v>2</v>
      </c>
      <c r="E292" s="36">
        <v>0</v>
      </c>
      <c r="F292" s="36">
        <v>0</v>
      </c>
      <c r="G292" s="30">
        <f>ROUND($D292*'2p_turp_aprekins uzn'!$AX$31,2)</f>
        <v>130743.6</v>
      </c>
      <c r="H292" s="30">
        <f>ROUND($G292*$H$5,2)</f>
        <v>30842.42</v>
      </c>
      <c r="I292" s="30">
        <v>0</v>
      </c>
      <c r="J292" s="30">
        <v>0</v>
      </c>
      <c r="K292" s="30">
        <v>0</v>
      </c>
      <c r="L292" s="30">
        <v>0</v>
      </c>
      <c r="M292" s="111">
        <f t="shared" si="99"/>
        <v>161586.02000000002</v>
      </c>
      <c r="N292" s="24"/>
    </row>
    <row r="293" spans="1:14" s="17" customFormat="1" ht="12" thickBot="1" x14ac:dyDescent="0.25">
      <c r="A293" s="55" t="s">
        <v>177</v>
      </c>
      <c r="B293" s="56" t="s">
        <v>188</v>
      </c>
      <c r="C293" s="56"/>
      <c r="D293" s="142">
        <f>D282+D283+D284+D285+D286+D287+D288+D289+D290+D291+D292</f>
        <v>7</v>
      </c>
      <c r="E293" s="65">
        <f t="shared" ref="E293:M293" si="137">E282+E283+E284+E285+E286+E287+E288+E289+E290+E291+E292</f>
        <v>0</v>
      </c>
      <c r="F293" s="65">
        <f t="shared" si="137"/>
        <v>0</v>
      </c>
      <c r="G293" s="58">
        <f t="shared" si="137"/>
        <v>750984</v>
      </c>
      <c r="H293" s="58">
        <f t="shared" si="137"/>
        <v>177157.13</v>
      </c>
      <c r="I293" s="58">
        <f t="shared" si="137"/>
        <v>27714</v>
      </c>
      <c r="J293" s="58">
        <f t="shared" si="137"/>
        <v>93060.479999999996</v>
      </c>
      <c r="K293" s="58">
        <f t="shared" si="137"/>
        <v>6579.7</v>
      </c>
      <c r="L293" s="58">
        <f t="shared" si="137"/>
        <v>10488.44</v>
      </c>
      <c r="M293" s="133">
        <f t="shared" si="137"/>
        <v>1065983.75</v>
      </c>
    </row>
    <row r="294" spans="1:14" s="17" customFormat="1" x14ac:dyDescent="0.2">
      <c r="A294" s="18" t="s">
        <v>177</v>
      </c>
      <c r="B294" s="19" t="s">
        <v>58</v>
      </c>
      <c r="C294" s="19" t="s">
        <v>29</v>
      </c>
      <c r="D294" s="134">
        <v>1</v>
      </c>
      <c r="E294" s="134">
        <v>0</v>
      </c>
      <c r="F294" s="33">
        <v>0</v>
      </c>
      <c r="G294" s="21">
        <f>ROUND($D294*'2p_turp_aprekins uzn'!$AX$19,2)</f>
        <v>162864</v>
      </c>
      <c r="H294" s="21">
        <f>ROUND(G294*$H$5,2)</f>
        <v>38419.620000000003</v>
      </c>
      <c r="I294" s="21">
        <f>ROUND($D294*$I$5,2)</f>
        <v>13857</v>
      </c>
      <c r="J294" s="21">
        <f>ROUND($G294*$J$5,2)</f>
        <v>46530.239999999998</v>
      </c>
      <c r="K294" s="21">
        <f>ROUND($G294*$K$5,2)</f>
        <v>3289.85</v>
      </c>
      <c r="L294" s="21">
        <f>ROUND($G294*$L$5,2)</f>
        <v>5244.22</v>
      </c>
      <c r="M294" s="135">
        <f t="shared" ref="M294" si="138">SUM(G294:L294)</f>
        <v>270204.92999999993</v>
      </c>
    </row>
    <row r="295" spans="1:14" s="17" customFormat="1" x14ac:dyDescent="0.2">
      <c r="A295" s="13" t="s">
        <v>177</v>
      </c>
      <c r="B295" s="14" t="s">
        <v>58</v>
      </c>
      <c r="C295" s="14" t="s">
        <v>27</v>
      </c>
      <c r="D295" s="136">
        <v>1</v>
      </c>
      <c r="E295" s="136">
        <v>0</v>
      </c>
      <c r="F295" s="15">
        <v>0</v>
      </c>
      <c r="G295" s="16">
        <f>ROUND($D295*'2p_turp_aprekins uzn'!$AX$19,2)</f>
        <v>162864</v>
      </c>
      <c r="H295" s="16">
        <f t="shared" ref="H295" si="139">ROUND(G295*$H$5,2)</f>
        <v>38419.620000000003</v>
      </c>
      <c r="I295" s="16">
        <f>ROUND($D295*$I$5,2)</f>
        <v>13857</v>
      </c>
      <c r="J295" s="16">
        <f t="shared" ref="J295" si="140">ROUND($G295*$J$5,2)</f>
        <v>46530.239999999998</v>
      </c>
      <c r="K295" s="16">
        <f t="shared" ref="K295" si="141">ROUND($G295*$K$5,2)</f>
        <v>3289.85</v>
      </c>
      <c r="L295" s="16">
        <f t="shared" ref="L295" si="142">ROUND($G295*$L$5,2)</f>
        <v>5244.22</v>
      </c>
      <c r="M295" s="109">
        <f t="shared" ref="M295" si="143">SUM(G295:L295)</f>
        <v>270204.92999999993</v>
      </c>
    </row>
    <row r="296" spans="1:14" s="17" customFormat="1" x14ac:dyDescent="0.2">
      <c r="A296" s="13" t="s">
        <v>177</v>
      </c>
      <c r="B296" s="14" t="s">
        <v>58</v>
      </c>
      <c r="C296" s="14" t="s">
        <v>10</v>
      </c>
      <c r="D296" s="136">
        <v>0</v>
      </c>
      <c r="E296" s="136">
        <v>0</v>
      </c>
      <c r="F296" s="15">
        <v>0</v>
      </c>
      <c r="G296" s="16">
        <v>0</v>
      </c>
      <c r="H296" s="16">
        <v>0</v>
      </c>
      <c r="I296" s="16">
        <v>0</v>
      </c>
      <c r="J296" s="16">
        <v>0</v>
      </c>
      <c r="K296" s="16">
        <v>0</v>
      </c>
      <c r="L296" s="16">
        <v>0</v>
      </c>
      <c r="M296" s="109">
        <f t="shared" ref="M296:M359" si="144">SUM(G296:L296)</f>
        <v>0</v>
      </c>
    </row>
    <row r="297" spans="1:14" s="17" customFormat="1" x14ac:dyDescent="0.2">
      <c r="A297" s="13" t="s">
        <v>177</v>
      </c>
      <c r="B297" s="14" t="s">
        <v>58</v>
      </c>
      <c r="C297" s="14" t="s">
        <v>67</v>
      </c>
      <c r="D297" s="136">
        <v>0</v>
      </c>
      <c r="E297" s="15">
        <v>0</v>
      </c>
      <c r="F297" s="15">
        <v>0</v>
      </c>
      <c r="G297" s="16">
        <v>0</v>
      </c>
      <c r="H297" s="16">
        <v>0</v>
      </c>
      <c r="I297" s="16">
        <v>0</v>
      </c>
      <c r="J297" s="16">
        <v>0</v>
      </c>
      <c r="K297" s="16">
        <v>0</v>
      </c>
      <c r="L297" s="16">
        <v>0</v>
      </c>
      <c r="M297" s="109">
        <f t="shared" si="144"/>
        <v>0</v>
      </c>
    </row>
    <row r="298" spans="1:14" s="17" customFormat="1" x14ac:dyDescent="0.2">
      <c r="A298" s="13" t="s">
        <v>177</v>
      </c>
      <c r="B298" s="14" t="s">
        <v>58</v>
      </c>
      <c r="C298" s="14" t="s">
        <v>125</v>
      </c>
      <c r="D298" s="136">
        <v>1</v>
      </c>
      <c r="E298" s="136">
        <v>0</v>
      </c>
      <c r="F298" s="15">
        <v>0</v>
      </c>
      <c r="G298" s="16">
        <f>ROUND($D298*'2p_turp_aprekins uzn'!$AX$26,2)</f>
        <v>98170.8</v>
      </c>
      <c r="H298" s="16">
        <f t="shared" ref="H298:H299" si="145">ROUND($G298*$H$5,2)</f>
        <v>23158.49</v>
      </c>
      <c r="I298" s="16">
        <v>0</v>
      </c>
      <c r="J298" s="16">
        <v>0</v>
      </c>
      <c r="K298" s="16">
        <v>0</v>
      </c>
      <c r="L298" s="16">
        <v>0</v>
      </c>
      <c r="M298" s="109">
        <f t="shared" si="144"/>
        <v>121329.29000000001</v>
      </c>
    </row>
    <row r="299" spans="1:14" s="17" customFormat="1" x14ac:dyDescent="0.2">
      <c r="A299" s="13" t="s">
        <v>177</v>
      </c>
      <c r="B299" s="14" t="s">
        <v>58</v>
      </c>
      <c r="C299" s="14" t="s">
        <v>70</v>
      </c>
      <c r="D299" s="136">
        <v>2</v>
      </c>
      <c r="E299" s="15">
        <v>0</v>
      </c>
      <c r="F299" s="15">
        <v>0</v>
      </c>
      <c r="G299" s="16">
        <f>ROUND($D299*'2p_turp_aprekins uzn'!$AX$26,2)</f>
        <v>196341.6</v>
      </c>
      <c r="H299" s="16">
        <f t="shared" si="145"/>
        <v>46316.98</v>
      </c>
      <c r="I299" s="16">
        <v>0</v>
      </c>
      <c r="J299" s="16">
        <v>0</v>
      </c>
      <c r="K299" s="16">
        <v>0</v>
      </c>
      <c r="L299" s="16">
        <v>0</v>
      </c>
      <c r="M299" s="109">
        <f>SUM(G299:L299)</f>
        <v>242658.58000000002</v>
      </c>
    </row>
    <row r="300" spans="1:14" s="17" customFormat="1" ht="12" thickBot="1" x14ac:dyDescent="0.25">
      <c r="A300" s="27" t="s">
        <v>177</v>
      </c>
      <c r="B300" s="28" t="s">
        <v>58</v>
      </c>
      <c r="C300" s="28" t="s">
        <v>6</v>
      </c>
      <c r="D300" s="110">
        <v>2</v>
      </c>
      <c r="E300" s="36">
        <v>0</v>
      </c>
      <c r="F300" s="36">
        <v>0</v>
      </c>
      <c r="G300" s="30">
        <f>ROUND($D300*'2p_turp_aprekins uzn'!$AX$31,2)</f>
        <v>130743.6</v>
      </c>
      <c r="H300" s="30">
        <f>ROUND($G300*$H$5,2)</f>
        <v>30842.42</v>
      </c>
      <c r="I300" s="30">
        <v>0</v>
      </c>
      <c r="J300" s="30">
        <v>0</v>
      </c>
      <c r="K300" s="30">
        <v>0</v>
      </c>
      <c r="L300" s="30">
        <v>0</v>
      </c>
      <c r="M300" s="111">
        <f t="shared" si="144"/>
        <v>161586.02000000002</v>
      </c>
    </row>
    <row r="301" spans="1:14" s="17" customFormat="1" ht="12" thickBot="1" x14ac:dyDescent="0.25">
      <c r="A301" s="55" t="s">
        <v>177</v>
      </c>
      <c r="B301" s="56" t="s">
        <v>188</v>
      </c>
      <c r="C301" s="56"/>
      <c r="D301" s="142">
        <f>D294+D295+D296+D297+D298+D299+D300</f>
        <v>7</v>
      </c>
      <c r="E301" s="65">
        <f t="shared" ref="E301:M301" si="146">E294+E295+E296+E297+E298+E299+E300</f>
        <v>0</v>
      </c>
      <c r="F301" s="65">
        <f t="shared" si="146"/>
        <v>0</v>
      </c>
      <c r="G301" s="58">
        <f t="shared" si="146"/>
        <v>750984</v>
      </c>
      <c r="H301" s="58">
        <f t="shared" si="146"/>
        <v>177157.13</v>
      </c>
      <c r="I301" s="58">
        <f t="shared" si="146"/>
        <v>27714</v>
      </c>
      <c r="J301" s="58">
        <f t="shared" si="146"/>
        <v>93060.479999999996</v>
      </c>
      <c r="K301" s="58">
        <f t="shared" si="146"/>
        <v>6579.7</v>
      </c>
      <c r="L301" s="58">
        <f t="shared" si="146"/>
        <v>10488.44</v>
      </c>
      <c r="M301" s="133">
        <f t="shared" si="146"/>
        <v>1065983.75</v>
      </c>
    </row>
    <row r="302" spans="1:14" s="17" customFormat="1" x14ac:dyDescent="0.2">
      <c r="A302" s="18" t="s">
        <v>177</v>
      </c>
      <c r="B302" s="19" t="s">
        <v>59</v>
      </c>
      <c r="C302" s="19" t="s">
        <v>29</v>
      </c>
      <c r="D302" s="134">
        <v>0</v>
      </c>
      <c r="E302" s="134">
        <v>0</v>
      </c>
      <c r="F302" s="33">
        <v>0</v>
      </c>
      <c r="G302" s="21">
        <v>0</v>
      </c>
      <c r="H302" s="21">
        <v>0</v>
      </c>
      <c r="I302" s="21">
        <v>0</v>
      </c>
      <c r="J302" s="21">
        <v>0</v>
      </c>
      <c r="K302" s="21">
        <v>0</v>
      </c>
      <c r="L302" s="21">
        <v>0</v>
      </c>
      <c r="M302" s="135">
        <f t="shared" si="144"/>
        <v>0</v>
      </c>
    </row>
    <row r="303" spans="1:14" s="17" customFormat="1" x14ac:dyDescent="0.2">
      <c r="A303" s="13" t="s">
        <v>177</v>
      </c>
      <c r="B303" s="14" t="s">
        <v>59</v>
      </c>
      <c r="C303" s="14" t="s">
        <v>27</v>
      </c>
      <c r="D303" s="136">
        <v>0</v>
      </c>
      <c r="E303" s="136">
        <v>0</v>
      </c>
      <c r="F303" s="15">
        <v>0</v>
      </c>
      <c r="G303" s="16">
        <v>0</v>
      </c>
      <c r="H303" s="16">
        <v>0</v>
      </c>
      <c r="I303" s="16">
        <v>0</v>
      </c>
      <c r="J303" s="16">
        <v>0</v>
      </c>
      <c r="K303" s="16">
        <v>0</v>
      </c>
      <c r="L303" s="16">
        <v>0</v>
      </c>
      <c r="M303" s="109">
        <f t="shared" si="144"/>
        <v>0</v>
      </c>
    </row>
    <row r="304" spans="1:14" s="17" customFormat="1" x14ac:dyDescent="0.2">
      <c r="A304" s="13" t="s">
        <v>177</v>
      </c>
      <c r="B304" s="14" t="s">
        <v>59</v>
      </c>
      <c r="C304" s="14" t="s">
        <v>28</v>
      </c>
      <c r="D304" s="136">
        <v>0</v>
      </c>
      <c r="E304" s="136">
        <v>2</v>
      </c>
      <c r="F304" s="15">
        <v>0</v>
      </c>
      <c r="G304" s="16">
        <f>ROUND($E304*'2p_turp_aprekins uzn'!$AX$15,2)</f>
        <v>86400</v>
      </c>
      <c r="H304" s="16">
        <f>ROUND(G304*$H$5,2)</f>
        <v>20381.759999999998</v>
      </c>
      <c r="I304" s="16">
        <f>ROUND($F304*$I$5/3,2)</f>
        <v>0</v>
      </c>
      <c r="J304" s="16">
        <f>ROUND($G304*$J$5,2)</f>
        <v>24684.48</v>
      </c>
      <c r="K304" s="16">
        <f>ROUND($G304*$K$5,2)</f>
        <v>1745.28</v>
      </c>
      <c r="L304" s="16">
        <f>ROUND($G304*$L$5,2)</f>
        <v>2782.08</v>
      </c>
      <c r="M304" s="109">
        <f t="shared" ref="M304" si="147">SUM(G304:L304)</f>
        <v>135993.59999999998</v>
      </c>
    </row>
    <row r="305" spans="1:13" s="17" customFormat="1" x14ac:dyDescent="0.2">
      <c r="A305" s="13" t="s">
        <v>177</v>
      </c>
      <c r="B305" s="14" t="s">
        <v>59</v>
      </c>
      <c r="C305" s="14" t="s">
        <v>8</v>
      </c>
      <c r="D305" s="136">
        <v>0</v>
      </c>
      <c r="E305" s="136">
        <v>0</v>
      </c>
      <c r="F305" s="15">
        <v>0</v>
      </c>
      <c r="G305" s="16">
        <v>0</v>
      </c>
      <c r="H305" s="16">
        <v>0</v>
      </c>
      <c r="I305" s="16">
        <v>0</v>
      </c>
      <c r="J305" s="16">
        <v>0</v>
      </c>
      <c r="K305" s="16">
        <v>0</v>
      </c>
      <c r="L305" s="16">
        <v>0</v>
      </c>
      <c r="M305" s="109">
        <f t="shared" si="144"/>
        <v>0</v>
      </c>
    </row>
    <row r="306" spans="1:13" s="17" customFormat="1" x14ac:dyDescent="0.2">
      <c r="A306" s="13" t="s">
        <v>177</v>
      </c>
      <c r="B306" s="14" t="s">
        <v>59</v>
      </c>
      <c r="C306" s="14" t="s">
        <v>10</v>
      </c>
      <c r="D306" s="136">
        <v>0</v>
      </c>
      <c r="E306" s="136">
        <v>0</v>
      </c>
      <c r="F306" s="15">
        <v>0</v>
      </c>
      <c r="G306" s="16">
        <v>0</v>
      </c>
      <c r="H306" s="16">
        <v>0</v>
      </c>
      <c r="I306" s="16">
        <v>0</v>
      </c>
      <c r="J306" s="16">
        <v>0</v>
      </c>
      <c r="K306" s="16">
        <v>0</v>
      </c>
      <c r="L306" s="16">
        <v>0</v>
      </c>
      <c r="M306" s="109">
        <f t="shared" si="144"/>
        <v>0</v>
      </c>
    </row>
    <row r="307" spans="1:13" s="17" customFormat="1" x14ac:dyDescent="0.2">
      <c r="A307" s="13" t="s">
        <v>177</v>
      </c>
      <c r="B307" s="14" t="s">
        <v>59</v>
      </c>
      <c r="C307" s="14" t="s">
        <v>67</v>
      </c>
      <c r="D307" s="136">
        <v>0</v>
      </c>
      <c r="E307" s="15">
        <v>0</v>
      </c>
      <c r="F307" s="15">
        <v>0</v>
      </c>
      <c r="G307" s="16">
        <v>0</v>
      </c>
      <c r="H307" s="16">
        <v>0</v>
      </c>
      <c r="I307" s="16">
        <v>0</v>
      </c>
      <c r="J307" s="16">
        <v>0</v>
      </c>
      <c r="K307" s="16">
        <v>0</v>
      </c>
      <c r="L307" s="16">
        <v>0</v>
      </c>
      <c r="M307" s="109">
        <f t="shared" si="144"/>
        <v>0</v>
      </c>
    </row>
    <row r="308" spans="1:13" s="17" customFormat="1" x14ac:dyDescent="0.2">
      <c r="A308" s="13" t="s">
        <v>177</v>
      </c>
      <c r="B308" s="14" t="s">
        <v>59</v>
      </c>
      <c r="C308" s="14" t="s">
        <v>125</v>
      </c>
      <c r="D308" s="136">
        <v>1</v>
      </c>
      <c r="E308" s="136">
        <v>0</v>
      </c>
      <c r="F308" s="15">
        <v>0</v>
      </c>
      <c r="G308" s="16">
        <f>ROUND($D308*'2p_turp_aprekins uzn'!$AX$26,2)</f>
        <v>98170.8</v>
      </c>
      <c r="H308" s="16">
        <f t="shared" ref="H308:H309" si="148">ROUND($G308*$H$5,2)</f>
        <v>23158.49</v>
      </c>
      <c r="I308" s="16">
        <v>0</v>
      </c>
      <c r="J308" s="16">
        <v>0</v>
      </c>
      <c r="K308" s="16">
        <v>0</v>
      </c>
      <c r="L308" s="16">
        <v>0</v>
      </c>
      <c r="M308" s="109">
        <f t="shared" si="144"/>
        <v>121329.29000000001</v>
      </c>
    </row>
    <row r="309" spans="1:13" s="17" customFormat="1" x14ac:dyDescent="0.2">
      <c r="A309" s="13" t="s">
        <v>177</v>
      </c>
      <c r="B309" s="14" t="s">
        <v>59</v>
      </c>
      <c r="C309" s="14" t="s">
        <v>70</v>
      </c>
      <c r="D309" s="136">
        <v>1</v>
      </c>
      <c r="E309" s="15">
        <v>0</v>
      </c>
      <c r="F309" s="15">
        <v>0</v>
      </c>
      <c r="G309" s="16">
        <f>ROUND($D309*'2p_turp_aprekins uzn'!$AX$26,2)</f>
        <v>98170.8</v>
      </c>
      <c r="H309" s="16">
        <f t="shared" si="148"/>
        <v>23158.49</v>
      </c>
      <c r="I309" s="16">
        <v>0</v>
      </c>
      <c r="J309" s="16">
        <v>0</v>
      </c>
      <c r="K309" s="16">
        <v>0</v>
      </c>
      <c r="L309" s="16">
        <v>0</v>
      </c>
      <c r="M309" s="109">
        <f t="shared" si="144"/>
        <v>121329.29000000001</v>
      </c>
    </row>
    <row r="310" spans="1:13" s="17" customFormat="1" x14ac:dyDescent="0.2">
      <c r="A310" s="13" t="s">
        <v>177</v>
      </c>
      <c r="B310" s="14" t="s">
        <v>59</v>
      </c>
      <c r="C310" s="14" t="s">
        <v>183</v>
      </c>
      <c r="D310" s="136">
        <v>0</v>
      </c>
      <c r="E310" s="15">
        <v>1</v>
      </c>
      <c r="F310" s="15">
        <v>0</v>
      </c>
      <c r="G310" s="16">
        <f>ROUND(E310*'2p_turp_aprekins uzn'!$AX$24,2)</f>
        <v>39580.800000000003</v>
      </c>
      <c r="H310" s="16">
        <f>ROUND(G310*$H$5,2)</f>
        <v>9337.11</v>
      </c>
      <c r="I310" s="16">
        <v>0</v>
      </c>
      <c r="J310" s="16">
        <v>0</v>
      </c>
      <c r="K310" s="16">
        <v>0</v>
      </c>
      <c r="L310" s="16">
        <v>0</v>
      </c>
      <c r="M310" s="109">
        <f t="shared" ref="M310" si="149">SUM(G310:L310)</f>
        <v>48917.91</v>
      </c>
    </row>
    <row r="311" spans="1:13" s="17" customFormat="1" x14ac:dyDescent="0.2">
      <c r="A311" s="13" t="s">
        <v>177</v>
      </c>
      <c r="B311" s="14" t="s">
        <v>59</v>
      </c>
      <c r="C311" s="14" t="s">
        <v>11</v>
      </c>
      <c r="D311" s="136">
        <v>0</v>
      </c>
      <c r="E311" s="136">
        <v>0</v>
      </c>
      <c r="F311" s="15">
        <v>0</v>
      </c>
      <c r="G311" s="16">
        <v>0</v>
      </c>
      <c r="H311" s="16">
        <v>0</v>
      </c>
      <c r="I311" s="16">
        <v>0</v>
      </c>
      <c r="J311" s="16">
        <v>0</v>
      </c>
      <c r="K311" s="16">
        <v>0</v>
      </c>
      <c r="L311" s="16">
        <v>0</v>
      </c>
      <c r="M311" s="109">
        <f t="shared" si="144"/>
        <v>0</v>
      </c>
    </row>
    <row r="312" spans="1:13" s="17" customFormat="1" x14ac:dyDescent="0.2">
      <c r="A312" s="13" t="s">
        <v>177</v>
      </c>
      <c r="B312" s="14" t="s">
        <v>59</v>
      </c>
      <c r="C312" s="14" t="s">
        <v>6</v>
      </c>
      <c r="D312" s="136">
        <v>1</v>
      </c>
      <c r="E312" s="15">
        <v>0</v>
      </c>
      <c r="F312" s="15">
        <v>0</v>
      </c>
      <c r="G312" s="16">
        <f>ROUND($D312*'2p_turp_aprekins uzn'!$AX$31,2)</f>
        <v>65371.8</v>
      </c>
      <c r="H312" s="16">
        <f>ROUND($G312*$H$5,2)</f>
        <v>15421.21</v>
      </c>
      <c r="I312" s="16">
        <v>0</v>
      </c>
      <c r="J312" s="16">
        <v>0</v>
      </c>
      <c r="K312" s="16">
        <v>0</v>
      </c>
      <c r="L312" s="16">
        <v>0</v>
      </c>
      <c r="M312" s="109">
        <f t="shared" si="144"/>
        <v>80793.010000000009</v>
      </c>
    </row>
    <row r="313" spans="1:13" s="17" customFormat="1" ht="12" thickBot="1" x14ac:dyDescent="0.25">
      <c r="A313" s="27" t="s">
        <v>177</v>
      </c>
      <c r="B313" s="28" t="s">
        <v>59</v>
      </c>
      <c r="C313" s="28" t="s">
        <v>182</v>
      </c>
      <c r="D313" s="36">
        <v>0</v>
      </c>
      <c r="E313" s="36">
        <v>1</v>
      </c>
      <c r="F313" s="36">
        <v>0</v>
      </c>
      <c r="G313" s="30">
        <f>ROUND($E313*'2p_turp_aprekins uzn'!$AX$29,2)</f>
        <v>26356.799999999999</v>
      </c>
      <c r="H313" s="30">
        <f>ROUND(G313*$H$5,2)</f>
        <v>6217.57</v>
      </c>
      <c r="I313" s="30">
        <v>0</v>
      </c>
      <c r="J313" s="30">
        <v>0</v>
      </c>
      <c r="K313" s="30">
        <v>0</v>
      </c>
      <c r="L313" s="30">
        <v>0</v>
      </c>
      <c r="M313" s="111">
        <f t="shared" ref="M313" si="150">SUM(G313:L313)</f>
        <v>32574.37</v>
      </c>
    </row>
    <row r="314" spans="1:13" s="17" customFormat="1" ht="12" thickBot="1" x14ac:dyDescent="0.25">
      <c r="A314" s="55" t="s">
        <v>177</v>
      </c>
      <c r="B314" s="56" t="s">
        <v>188</v>
      </c>
      <c r="C314" s="56"/>
      <c r="D314" s="65">
        <f>D304+D305+D306+D307+D308+D309+D310+D311+D312+D313</f>
        <v>3</v>
      </c>
      <c r="E314" s="65">
        <f t="shared" ref="E314:M314" si="151">E304+E305+E306+E307+E308+E309+E310+E311+E312+E313</f>
        <v>4</v>
      </c>
      <c r="F314" s="65">
        <f t="shared" si="151"/>
        <v>0</v>
      </c>
      <c r="G314" s="58">
        <f t="shared" si="151"/>
        <v>414050.99999999994</v>
      </c>
      <c r="H314" s="58">
        <f t="shared" si="151"/>
        <v>97674.63</v>
      </c>
      <c r="I314" s="58">
        <f t="shared" si="151"/>
        <v>0</v>
      </c>
      <c r="J314" s="58">
        <f t="shared" si="151"/>
        <v>24684.48</v>
      </c>
      <c r="K314" s="58">
        <f t="shared" si="151"/>
        <v>1745.28</v>
      </c>
      <c r="L314" s="58">
        <f t="shared" si="151"/>
        <v>2782.08</v>
      </c>
      <c r="M314" s="133">
        <f t="shared" si="151"/>
        <v>540937.47</v>
      </c>
    </row>
    <row r="315" spans="1:13" s="17" customFormat="1" x14ac:dyDescent="0.2">
      <c r="A315" s="18" t="s">
        <v>177</v>
      </c>
      <c r="B315" s="19" t="s">
        <v>60</v>
      </c>
      <c r="C315" s="19" t="s">
        <v>29</v>
      </c>
      <c r="D315" s="134">
        <v>0</v>
      </c>
      <c r="E315" s="134">
        <v>0</v>
      </c>
      <c r="F315" s="33">
        <v>0</v>
      </c>
      <c r="G315" s="21">
        <v>0</v>
      </c>
      <c r="H315" s="21">
        <v>0</v>
      </c>
      <c r="I315" s="21">
        <v>0</v>
      </c>
      <c r="J315" s="21">
        <v>0</v>
      </c>
      <c r="K315" s="21">
        <v>0</v>
      </c>
      <c r="L315" s="21">
        <v>0</v>
      </c>
      <c r="M315" s="135">
        <f t="shared" si="144"/>
        <v>0</v>
      </c>
    </row>
    <row r="316" spans="1:13" s="17" customFormat="1" x14ac:dyDescent="0.2">
      <c r="A316" s="13" t="s">
        <v>177</v>
      </c>
      <c r="B316" s="14" t="s">
        <v>60</v>
      </c>
      <c r="C316" s="14" t="s">
        <v>52</v>
      </c>
      <c r="D316" s="136">
        <v>0</v>
      </c>
      <c r="E316" s="136">
        <v>0</v>
      </c>
      <c r="F316" s="15">
        <v>0</v>
      </c>
      <c r="G316" s="16">
        <v>0</v>
      </c>
      <c r="H316" s="16">
        <v>0</v>
      </c>
      <c r="I316" s="16">
        <v>0</v>
      </c>
      <c r="J316" s="16">
        <v>0</v>
      </c>
      <c r="K316" s="16">
        <v>0</v>
      </c>
      <c r="L316" s="16">
        <v>0</v>
      </c>
      <c r="M316" s="109">
        <f t="shared" si="144"/>
        <v>0</v>
      </c>
    </row>
    <row r="317" spans="1:13" s="17" customFormat="1" x14ac:dyDescent="0.2">
      <c r="A317" s="13" t="s">
        <v>177</v>
      </c>
      <c r="B317" s="14" t="s">
        <v>60</v>
      </c>
      <c r="C317" s="14" t="s">
        <v>196</v>
      </c>
      <c r="D317" s="136">
        <v>0</v>
      </c>
      <c r="E317" s="136">
        <v>0</v>
      </c>
      <c r="F317" s="15">
        <v>1</v>
      </c>
      <c r="G317" s="16">
        <f>ROUND($F317*'2p_turp_aprekins uzn'!$AX$14,2)</f>
        <v>28800</v>
      </c>
      <c r="H317" s="16">
        <f>ROUND(G317*$H$5,2)</f>
        <v>6793.92</v>
      </c>
      <c r="I317" s="16">
        <f>ROUND($F317*$I$5/3,2)</f>
        <v>4619</v>
      </c>
      <c r="J317" s="16">
        <f>ROUND($G317*$J$5,2)</f>
        <v>8228.16</v>
      </c>
      <c r="K317" s="16">
        <f>ROUND($G317*$K$5,2)</f>
        <v>581.76</v>
      </c>
      <c r="L317" s="16">
        <f>ROUND($G317*$L$5,2)</f>
        <v>927.36</v>
      </c>
      <c r="M317" s="109">
        <f t="shared" si="144"/>
        <v>49950.200000000004</v>
      </c>
    </row>
    <row r="318" spans="1:13" s="17" customFormat="1" x14ac:dyDescent="0.2">
      <c r="A318" s="13" t="s">
        <v>177</v>
      </c>
      <c r="B318" s="14" t="s">
        <v>60</v>
      </c>
      <c r="C318" s="14" t="s">
        <v>28</v>
      </c>
      <c r="D318" s="136">
        <v>0</v>
      </c>
      <c r="E318" s="136">
        <v>1</v>
      </c>
      <c r="F318" s="15">
        <v>0</v>
      </c>
      <c r="G318" s="16">
        <f>ROUND($E318*'2p_turp_aprekins uzn'!$AX$15,2)</f>
        <v>43200</v>
      </c>
      <c r="H318" s="16">
        <f>ROUND(G318*$H$5,2)</f>
        <v>10190.879999999999</v>
      </c>
      <c r="I318" s="16">
        <f>ROUND($F318*$I$5/3,2)</f>
        <v>0</v>
      </c>
      <c r="J318" s="16">
        <f>ROUND($G318*$J$5,2)</f>
        <v>12342.24</v>
      </c>
      <c r="K318" s="16">
        <f>ROUND($G318*$K$5,2)</f>
        <v>872.64</v>
      </c>
      <c r="L318" s="16">
        <f>ROUND($G318*$L$5,2)</f>
        <v>1391.04</v>
      </c>
      <c r="M318" s="109">
        <f t="shared" ref="M318" si="152">SUM(G318:L318)</f>
        <v>67996.799999999988</v>
      </c>
    </row>
    <row r="319" spans="1:13" s="17" customFormat="1" x14ac:dyDescent="0.2">
      <c r="A319" s="13" t="s">
        <v>177</v>
      </c>
      <c r="B319" s="14" t="s">
        <v>60</v>
      </c>
      <c r="C319" s="14" t="s">
        <v>67</v>
      </c>
      <c r="D319" s="136">
        <v>0</v>
      </c>
      <c r="E319" s="15">
        <v>0</v>
      </c>
      <c r="F319" s="15">
        <v>0</v>
      </c>
      <c r="G319" s="16">
        <v>0</v>
      </c>
      <c r="H319" s="16">
        <v>0</v>
      </c>
      <c r="I319" s="16">
        <v>0</v>
      </c>
      <c r="J319" s="16">
        <v>0</v>
      </c>
      <c r="K319" s="16">
        <v>0</v>
      </c>
      <c r="L319" s="16">
        <v>0</v>
      </c>
      <c r="M319" s="109">
        <f t="shared" si="144"/>
        <v>0</v>
      </c>
    </row>
    <row r="320" spans="1:13" s="17" customFormat="1" x14ac:dyDescent="0.2">
      <c r="A320" s="13" t="s">
        <v>177</v>
      </c>
      <c r="B320" s="14" t="s">
        <v>60</v>
      </c>
      <c r="C320" s="14" t="s">
        <v>125</v>
      </c>
      <c r="D320" s="136">
        <v>1</v>
      </c>
      <c r="E320" s="136">
        <v>0</v>
      </c>
      <c r="F320" s="15">
        <v>0</v>
      </c>
      <c r="G320" s="16">
        <f>ROUND($D320*'2p_turp_aprekins uzn'!$AX$26,2)</f>
        <v>98170.8</v>
      </c>
      <c r="H320" s="16">
        <f t="shared" ref="H320:H321" si="153">ROUND($G320*$H$5,2)</f>
        <v>23158.49</v>
      </c>
      <c r="I320" s="16">
        <v>0</v>
      </c>
      <c r="J320" s="16">
        <v>0</v>
      </c>
      <c r="K320" s="16">
        <v>0</v>
      </c>
      <c r="L320" s="16">
        <v>0</v>
      </c>
      <c r="M320" s="109">
        <f t="shared" si="144"/>
        <v>121329.29000000001</v>
      </c>
    </row>
    <row r="321" spans="1:13" s="17" customFormat="1" x14ac:dyDescent="0.2">
      <c r="A321" s="13" t="s">
        <v>177</v>
      </c>
      <c r="B321" s="14" t="s">
        <v>60</v>
      </c>
      <c r="C321" s="14" t="s">
        <v>70</v>
      </c>
      <c r="D321" s="136">
        <v>1</v>
      </c>
      <c r="E321" s="15">
        <v>0</v>
      </c>
      <c r="F321" s="15">
        <v>0</v>
      </c>
      <c r="G321" s="16">
        <f>ROUND($D321*'2p_turp_aprekins uzn'!$AX$26,2)</f>
        <v>98170.8</v>
      </c>
      <c r="H321" s="16">
        <f t="shared" si="153"/>
        <v>23158.49</v>
      </c>
      <c r="I321" s="16">
        <v>0</v>
      </c>
      <c r="J321" s="16">
        <v>0</v>
      </c>
      <c r="K321" s="16">
        <v>0</v>
      </c>
      <c r="L321" s="16">
        <v>0</v>
      </c>
      <c r="M321" s="109">
        <f t="shared" si="144"/>
        <v>121329.29000000001</v>
      </c>
    </row>
    <row r="322" spans="1:13" s="17" customFormat="1" x14ac:dyDescent="0.2">
      <c r="A322" s="13" t="s">
        <v>177</v>
      </c>
      <c r="B322" s="14" t="s">
        <v>60</v>
      </c>
      <c r="C322" s="14" t="s">
        <v>55</v>
      </c>
      <c r="D322" s="15">
        <v>0</v>
      </c>
      <c r="E322" s="15">
        <v>0</v>
      </c>
      <c r="F322" s="15">
        <v>0</v>
      </c>
      <c r="G322" s="16">
        <v>0</v>
      </c>
      <c r="H322" s="16">
        <v>0</v>
      </c>
      <c r="I322" s="16">
        <v>0</v>
      </c>
      <c r="J322" s="16">
        <v>0</v>
      </c>
      <c r="K322" s="16">
        <v>0</v>
      </c>
      <c r="L322" s="16">
        <v>0</v>
      </c>
      <c r="M322" s="109">
        <f t="shared" si="144"/>
        <v>0</v>
      </c>
    </row>
    <row r="323" spans="1:13" s="17" customFormat="1" x14ac:dyDescent="0.2">
      <c r="A323" s="13" t="s">
        <v>177</v>
      </c>
      <c r="B323" s="14" t="s">
        <v>60</v>
      </c>
      <c r="C323" s="14" t="s">
        <v>197</v>
      </c>
      <c r="D323" s="15">
        <v>0</v>
      </c>
      <c r="E323" s="15">
        <v>0</v>
      </c>
      <c r="F323" s="15">
        <v>1</v>
      </c>
      <c r="G323" s="16">
        <f>ROUND($F323*'2p_turp_aprekins uzn'!$AX$25,2)</f>
        <v>17360</v>
      </c>
      <c r="H323" s="16">
        <f>ROUND(G323*$H$5,2)</f>
        <v>4095.22</v>
      </c>
      <c r="I323" s="16">
        <v>0</v>
      </c>
      <c r="J323" s="16">
        <v>0</v>
      </c>
      <c r="K323" s="16">
        <v>0</v>
      </c>
      <c r="L323" s="16">
        <v>0</v>
      </c>
      <c r="M323" s="109">
        <f t="shared" si="144"/>
        <v>21455.22</v>
      </c>
    </row>
    <row r="324" spans="1:13" s="17" customFormat="1" x14ac:dyDescent="0.2">
      <c r="A324" s="13" t="s">
        <v>177</v>
      </c>
      <c r="B324" s="14" t="s">
        <v>60</v>
      </c>
      <c r="C324" s="14" t="s">
        <v>6</v>
      </c>
      <c r="D324" s="136">
        <v>1</v>
      </c>
      <c r="E324" s="15">
        <v>0</v>
      </c>
      <c r="F324" s="15">
        <v>0</v>
      </c>
      <c r="G324" s="16">
        <f>ROUND($D324*'2p_turp_aprekins uzn'!$AX$31,2)</f>
        <v>65371.8</v>
      </c>
      <c r="H324" s="16">
        <f>ROUND($G324*$H$5,2)</f>
        <v>15421.21</v>
      </c>
      <c r="I324" s="16">
        <v>0</v>
      </c>
      <c r="J324" s="16">
        <v>0</v>
      </c>
      <c r="K324" s="16">
        <v>0</v>
      </c>
      <c r="L324" s="16">
        <v>0</v>
      </c>
      <c r="M324" s="109">
        <f t="shared" si="144"/>
        <v>80793.010000000009</v>
      </c>
    </row>
    <row r="325" spans="1:13" s="17" customFormat="1" x14ac:dyDescent="0.2">
      <c r="A325" s="13" t="s">
        <v>177</v>
      </c>
      <c r="B325" s="14" t="s">
        <v>60</v>
      </c>
      <c r="C325" s="14" t="s">
        <v>56</v>
      </c>
      <c r="D325" s="15">
        <v>0</v>
      </c>
      <c r="E325" s="15">
        <v>0</v>
      </c>
      <c r="F325" s="15">
        <v>0</v>
      </c>
      <c r="G325" s="16">
        <v>0</v>
      </c>
      <c r="H325" s="16">
        <v>0</v>
      </c>
      <c r="I325" s="16">
        <v>0</v>
      </c>
      <c r="J325" s="16">
        <v>0</v>
      </c>
      <c r="K325" s="16">
        <v>0</v>
      </c>
      <c r="L325" s="16">
        <v>0</v>
      </c>
      <c r="M325" s="109">
        <f t="shared" si="144"/>
        <v>0</v>
      </c>
    </row>
    <row r="326" spans="1:13" s="17" customFormat="1" ht="12" thickBot="1" x14ac:dyDescent="0.25">
      <c r="A326" s="151" t="s">
        <v>177</v>
      </c>
      <c r="B326" s="152" t="s">
        <v>60</v>
      </c>
      <c r="C326" s="152" t="s">
        <v>198</v>
      </c>
      <c r="D326" s="153">
        <v>0</v>
      </c>
      <c r="E326" s="153">
        <v>0</v>
      </c>
      <c r="F326" s="153">
        <v>1</v>
      </c>
      <c r="G326" s="154">
        <f>ROUND($F326*'2p_turp_aprekins uzn'!$AX$30,2)</f>
        <v>11560</v>
      </c>
      <c r="H326" s="154">
        <f>ROUND(G326*$H$5,2)</f>
        <v>2727</v>
      </c>
      <c r="I326" s="154">
        <v>0</v>
      </c>
      <c r="J326" s="154">
        <v>0</v>
      </c>
      <c r="K326" s="154">
        <v>0</v>
      </c>
      <c r="L326" s="154">
        <v>0</v>
      </c>
      <c r="M326" s="155">
        <f t="shared" si="144"/>
        <v>14287</v>
      </c>
    </row>
    <row r="327" spans="1:13" s="17" customFormat="1" ht="12" thickBot="1" x14ac:dyDescent="0.25">
      <c r="A327" s="81" t="s">
        <v>177</v>
      </c>
      <c r="B327" s="82" t="s">
        <v>188</v>
      </c>
      <c r="C327" s="82"/>
      <c r="D327" s="83">
        <f>D315+D316+D318+D319+D320+D321+D322+D324+D325+D317+D323+D326</f>
        <v>3</v>
      </c>
      <c r="E327" s="83">
        <f t="shared" ref="E327:M327" si="154">E315+E316+E318+E319+E320+E321+E322+E324+E325+E317+E323+E326</f>
        <v>1</v>
      </c>
      <c r="F327" s="83">
        <f t="shared" si="154"/>
        <v>3</v>
      </c>
      <c r="G327" s="84">
        <f t="shared" si="154"/>
        <v>362633.39999999997</v>
      </c>
      <c r="H327" s="84">
        <f t="shared" si="154"/>
        <v>85545.21</v>
      </c>
      <c r="I327" s="84">
        <f t="shared" si="154"/>
        <v>4619</v>
      </c>
      <c r="J327" s="84">
        <f t="shared" si="154"/>
        <v>20570.400000000001</v>
      </c>
      <c r="K327" s="84">
        <f t="shared" si="154"/>
        <v>1454.4</v>
      </c>
      <c r="L327" s="84">
        <f t="shared" si="154"/>
        <v>2318.4</v>
      </c>
      <c r="M327" s="107">
        <f t="shared" si="154"/>
        <v>477140.81000000006</v>
      </c>
    </row>
    <row r="328" spans="1:13" s="17" customFormat="1" x14ac:dyDescent="0.2">
      <c r="A328" s="18" t="s">
        <v>177</v>
      </c>
      <c r="B328" s="19" t="s">
        <v>61</v>
      </c>
      <c r="C328" s="19" t="s">
        <v>37</v>
      </c>
      <c r="D328" s="134">
        <v>0</v>
      </c>
      <c r="E328" s="134">
        <v>1</v>
      </c>
      <c r="F328" s="33">
        <v>0</v>
      </c>
      <c r="G328" s="21">
        <f>ROUND($E328*'2p_turp_aprekins uzn'!$AX$15,2)</f>
        <v>43200</v>
      </c>
      <c r="H328" s="21">
        <f>ROUND(G328*$H$5,2)</f>
        <v>10190.879999999999</v>
      </c>
      <c r="I328" s="21">
        <f>ROUND($F328*$I$5/3,2)</f>
        <v>0</v>
      </c>
      <c r="J328" s="21">
        <f>ROUND($G328*$J$5,2)</f>
        <v>12342.24</v>
      </c>
      <c r="K328" s="21">
        <f>ROUND($G328*$K$5,2)</f>
        <v>872.64</v>
      </c>
      <c r="L328" s="21">
        <f>ROUND($G328*$L$5,2)</f>
        <v>1391.04</v>
      </c>
      <c r="M328" s="135">
        <f t="shared" si="144"/>
        <v>67996.799999999988</v>
      </c>
    </row>
    <row r="329" spans="1:13" s="17" customFormat="1" x14ac:dyDescent="0.2">
      <c r="A329" s="13" t="s">
        <v>177</v>
      </c>
      <c r="B329" s="14" t="s">
        <v>61</v>
      </c>
      <c r="C329" s="14" t="s">
        <v>52</v>
      </c>
      <c r="D329" s="136">
        <v>0</v>
      </c>
      <c r="E329" s="136">
        <v>1</v>
      </c>
      <c r="F329" s="15">
        <v>0</v>
      </c>
      <c r="G329" s="16">
        <f>ROUND($E329*'2p_turp_aprekins uzn'!$AX$15,2)</f>
        <v>43200</v>
      </c>
      <c r="H329" s="16">
        <f>ROUND(G329*$H$5,2)</f>
        <v>10190.879999999999</v>
      </c>
      <c r="I329" s="16">
        <f>ROUND($F329*$I$5/3,2)</f>
        <v>0</v>
      </c>
      <c r="J329" s="16">
        <f>ROUND($G329*$J$5,2)</f>
        <v>12342.24</v>
      </c>
      <c r="K329" s="16">
        <f>ROUND($G329*$K$5,2)</f>
        <v>872.64</v>
      </c>
      <c r="L329" s="16">
        <f>ROUND($G329*$L$5,2)</f>
        <v>1391.04</v>
      </c>
      <c r="M329" s="109">
        <f t="shared" ref="M329" si="155">SUM(G329:L329)</f>
        <v>67996.799999999988</v>
      </c>
    </row>
    <row r="330" spans="1:13" s="17" customFormat="1" x14ac:dyDescent="0.2">
      <c r="A330" s="13" t="s">
        <v>177</v>
      </c>
      <c r="B330" s="14" t="s">
        <v>61</v>
      </c>
      <c r="C330" s="14" t="s">
        <v>28</v>
      </c>
      <c r="D330" s="136">
        <v>0</v>
      </c>
      <c r="E330" s="136">
        <v>0</v>
      </c>
      <c r="F330" s="15">
        <v>0</v>
      </c>
      <c r="G330" s="16">
        <f>ROUND($D330*'2p_turp_aprekins uzn'!$AX$19,2)</f>
        <v>0</v>
      </c>
      <c r="H330" s="16">
        <f>ROUND(G330*$H$5,2)</f>
        <v>0</v>
      </c>
      <c r="I330" s="16">
        <f>ROUND($D330*$I$5,2)</f>
        <v>0</v>
      </c>
      <c r="J330" s="16">
        <f>ROUND($G330*$J$5,2)</f>
        <v>0</v>
      </c>
      <c r="K330" s="16">
        <f>ROUND($G330*$K$5,2)</f>
        <v>0</v>
      </c>
      <c r="L330" s="16">
        <f>ROUND($G330*$L$5,2)</f>
        <v>0</v>
      </c>
      <c r="M330" s="109">
        <f t="shared" si="144"/>
        <v>0</v>
      </c>
    </row>
    <row r="331" spans="1:13" s="17" customFormat="1" x14ac:dyDescent="0.2">
      <c r="A331" s="13" t="s">
        <v>177</v>
      </c>
      <c r="B331" s="14" t="s">
        <v>61</v>
      </c>
      <c r="C331" s="14" t="s">
        <v>67</v>
      </c>
      <c r="D331" s="136">
        <v>0</v>
      </c>
      <c r="E331" s="15">
        <v>0</v>
      </c>
      <c r="F331" s="15">
        <v>0</v>
      </c>
      <c r="G331" s="16">
        <v>0</v>
      </c>
      <c r="H331" s="16">
        <v>0</v>
      </c>
      <c r="I331" s="16">
        <v>0</v>
      </c>
      <c r="J331" s="16">
        <v>0</v>
      </c>
      <c r="K331" s="16">
        <v>0</v>
      </c>
      <c r="L331" s="16">
        <v>0</v>
      </c>
      <c r="M331" s="109">
        <f t="shared" si="144"/>
        <v>0</v>
      </c>
    </row>
    <row r="332" spans="1:13" s="17" customFormat="1" x14ac:dyDescent="0.2">
      <c r="A332" s="13" t="s">
        <v>177</v>
      </c>
      <c r="B332" s="14" t="s">
        <v>61</v>
      </c>
      <c r="C332" s="14" t="s">
        <v>125</v>
      </c>
      <c r="D332" s="136">
        <v>1</v>
      </c>
      <c r="E332" s="136">
        <v>0</v>
      </c>
      <c r="F332" s="15">
        <v>0</v>
      </c>
      <c r="G332" s="16">
        <f>ROUND($D332*'2p_turp_aprekins uzn'!$AX$26,2)</f>
        <v>98170.8</v>
      </c>
      <c r="H332" s="16">
        <f t="shared" ref="H332:H333" si="156">ROUND($G332*$H$5,2)</f>
        <v>23158.49</v>
      </c>
      <c r="I332" s="16">
        <v>0</v>
      </c>
      <c r="J332" s="16">
        <v>0</v>
      </c>
      <c r="K332" s="16">
        <v>0</v>
      </c>
      <c r="L332" s="16">
        <v>0</v>
      </c>
      <c r="M332" s="109">
        <f t="shared" si="144"/>
        <v>121329.29000000001</v>
      </c>
    </row>
    <row r="333" spans="1:13" s="17" customFormat="1" x14ac:dyDescent="0.2">
      <c r="A333" s="13" t="s">
        <v>177</v>
      </c>
      <c r="B333" s="14" t="s">
        <v>61</v>
      </c>
      <c r="C333" s="14" t="s">
        <v>70</v>
      </c>
      <c r="D333" s="136">
        <v>1</v>
      </c>
      <c r="E333" s="15">
        <v>0</v>
      </c>
      <c r="F333" s="15">
        <v>0</v>
      </c>
      <c r="G333" s="16">
        <f>ROUND($D333*'2p_turp_aprekins uzn'!$AX$26,2)</f>
        <v>98170.8</v>
      </c>
      <c r="H333" s="16">
        <f t="shared" si="156"/>
        <v>23158.49</v>
      </c>
      <c r="I333" s="16">
        <v>0</v>
      </c>
      <c r="J333" s="16">
        <v>0</v>
      </c>
      <c r="K333" s="16">
        <v>0</v>
      </c>
      <c r="L333" s="16">
        <v>0</v>
      </c>
      <c r="M333" s="109">
        <f t="shared" si="144"/>
        <v>121329.29000000001</v>
      </c>
    </row>
    <row r="334" spans="1:13" s="17" customFormat="1" x14ac:dyDescent="0.2">
      <c r="A334" s="13" t="s">
        <v>177</v>
      </c>
      <c r="B334" s="14" t="s">
        <v>61</v>
      </c>
      <c r="C334" s="14" t="s">
        <v>183</v>
      </c>
      <c r="D334" s="15">
        <v>0</v>
      </c>
      <c r="E334" s="15">
        <v>1</v>
      </c>
      <c r="F334" s="15">
        <v>0</v>
      </c>
      <c r="G334" s="16">
        <f>ROUND(E334*'2p_turp_aprekins uzn'!$AX$24,2)</f>
        <v>39580.800000000003</v>
      </c>
      <c r="H334" s="16">
        <f>ROUND(G334*$H$5,2)</f>
        <v>9337.11</v>
      </c>
      <c r="I334" s="16">
        <v>0</v>
      </c>
      <c r="J334" s="16">
        <v>0</v>
      </c>
      <c r="K334" s="16">
        <v>0</v>
      </c>
      <c r="L334" s="16">
        <v>0</v>
      </c>
      <c r="M334" s="109">
        <f t="shared" si="144"/>
        <v>48917.91</v>
      </c>
    </row>
    <row r="335" spans="1:13" s="17" customFormat="1" x14ac:dyDescent="0.2">
      <c r="A335" s="13" t="s">
        <v>177</v>
      </c>
      <c r="B335" s="14" t="s">
        <v>61</v>
      </c>
      <c r="C335" s="14" t="s">
        <v>6</v>
      </c>
      <c r="D335" s="136">
        <v>1</v>
      </c>
      <c r="E335" s="15">
        <v>0</v>
      </c>
      <c r="F335" s="15">
        <v>0</v>
      </c>
      <c r="G335" s="16">
        <f>ROUND($D335*'2p_turp_aprekins uzn'!$AX$31,2)</f>
        <v>65371.8</v>
      </c>
      <c r="H335" s="16">
        <f>ROUND($G335*$H$5,2)</f>
        <v>15421.21</v>
      </c>
      <c r="I335" s="16">
        <v>0</v>
      </c>
      <c r="J335" s="16">
        <v>0</v>
      </c>
      <c r="K335" s="16">
        <v>0</v>
      </c>
      <c r="L335" s="16">
        <v>0</v>
      </c>
      <c r="M335" s="109">
        <f t="shared" si="144"/>
        <v>80793.010000000009</v>
      </c>
    </row>
    <row r="336" spans="1:13" s="17" customFormat="1" ht="12" thickBot="1" x14ac:dyDescent="0.25">
      <c r="A336" s="27" t="s">
        <v>177</v>
      </c>
      <c r="B336" s="28" t="s">
        <v>61</v>
      </c>
      <c r="C336" s="28" t="s">
        <v>182</v>
      </c>
      <c r="D336" s="36">
        <v>0</v>
      </c>
      <c r="E336" s="36">
        <v>1</v>
      </c>
      <c r="F336" s="36">
        <v>0</v>
      </c>
      <c r="G336" s="30">
        <f>ROUND($E336*'2p_turp_aprekins uzn'!$AX$29,2)</f>
        <v>26356.799999999999</v>
      </c>
      <c r="H336" s="30">
        <f>ROUND(G336*$H$5,2)</f>
        <v>6217.57</v>
      </c>
      <c r="I336" s="30">
        <v>0</v>
      </c>
      <c r="J336" s="30">
        <v>0</v>
      </c>
      <c r="K336" s="30">
        <v>0</v>
      </c>
      <c r="L336" s="30">
        <v>0</v>
      </c>
      <c r="M336" s="111">
        <f t="shared" si="144"/>
        <v>32574.37</v>
      </c>
    </row>
    <row r="337" spans="1:13" s="17" customFormat="1" ht="12" thickBot="1" x14ac:dyDescent="0.25">
      <c r="A337" s="55" t="s">
        <v>177</v>
      </c>
      <c r="B337" s="56" t="s">
        <v>188</v>
      </c>
      <c r="C337" s="56"/>
      <c r="D337" s="65">
        <f>D328+D329+D330+D331+D332+D333+D334+D336+D335</f>
        <v>3</v>
      </c>
      <c r="E337" s="65">
        <f t="shared" ref="E337:L337" si="157">E328+E329+E330+E331+E332+E333+E334+E336+E335</f>
        <v>4</v>
      </c>
      <c r="F337" s="65">
        <f t="shared" si="157"/>
        <v>0</v>
      </c>
      <c r="G337" s="58">
        <f t="shared" si="157"/>
        <v>414050.99999999994</v>
      </c>
      <c r="H337" s="58">
        <f t="shared" si="157"/>
        <v>97674.63</v>
      </c>
      <c r="I337" s="58">
        <f t="shared" si="157"/>
        <v>0</v>
      </c>
      <c r="J337" s="58">
        <f t="shared" si="157"/>
        <v>24684.48</v>
      </c>
      <c r="K337" s="58">
        <f t="shared" si="157"/>
        <v>1745.28</v>
      </c>
      <c r="L337" s="58">
        <f t="shared" si="157"/>
        <v>2782.08</v>
      </c>
      <c r="M337" s="133">
        <f>M328+M329+M330+M331+M332+M333+M334+M336+M335</f>
        <v>540937.47</v>
      </c>
    </row>
    <row r="338" spans="1:13" s="17" customFormat="1" x14ac:dyDescent="0.2">
      <c r="A338" s="18" t="s">
        <v>177</v>
      </c>
      <c r="B338" s="19" t="s">
        <v>62</v>
      </c>
      <c r="C338" s="19" t="s">
        <v>29</v>
      </c>
      <c r="D338" s="134">
        <v>0</v>
      </c>
      <c r="E338" s="134">
        <v>0</v>
      </c>
      <c r="F338" s="33">
        <v>0</v>
      </c>
      <c r="G338" s="21">
        <v>0</v>
      </c>
      <c r="H338" s="21">
        <v>0</v>
      </c>
      <c r="I338" s="21">
        <v>0</v>
      </c>
      <c r="J338" s="21">
        <v>0</v>
      </c>
      <c r="K338" s="21">
        <v>0</v>
      </c>
      <c r="L338" s="21">
        <v>0</v>
      </c>
      <c r="M338" s="135">
        <f t="shared" si="144"/>
        <v>0</v>
      </c>
    </row>
    <row r="339" spans="1:13" s="17" customFormat="1" x14ac:dyDescent="0.2">
      <c r="A339" s="13" t="s">
        <v>177</v>
      </c>
      <c r="B339" s="14" t="s">
        <v>62</v>
      </c>
      <c r="C339" s="14" t="s">
        <v>52</v>
      </c>
      <c r="D339" s="136">
        <v>0</v>
      </c>
      <c r="E339" s="136">
        <v>0</v>
      </c>
      <c r="F339" s="15">
        <v>0</v>
      </c>
      <c r="G339" s="16">
        <v>0</v>
      </c>
      <c r="H339" s="16">
        <v>0</v>
      </c>
      <c r="I339" s="16">
        <v>0</v>
      </c>
      <c r="J339" s="16">
        <v>0</v>
      </c>
      <c r="K339" s="16">
        <v>0</v>
      </c>
      <c r="L339" s="16">
        <v>0</v>
      </c>
      <c r="M339" s="109">
        <f t="shared" si="144"/>
        <v>0</v>
      </c>
    </row>
    <row r="340" spans="1:13" s="17" customFormat="1" x14ac:dyDescent="0.2">
      <c r="A340" s="13" t="s">
        <v>177</v>
      </c>
      <c r="B340" s="14" t="s">
        <v>62</v>
      </c>
      <c r="C340" s="14" t="s">
        <v>63</v>
      </c>
      <c r="D340" s="136">
        <v>0</v>
      </c>
      <c r="E340" s="136">
        <v>0</v>
      </c>
      <c r="F340" s="15">
        <v>0</v>
      </c>
      <c r="G340" s="16">
        <v>0</v>
      </c>
      <c r="H340" s="16">
        <v>0</v>
      </c>
      <c r="I340" s="16">
        <v>0</v>
      </c>
      <c r="J340" s="16">
        <v>0</v>
      </c>
      <c r="K340" s="16">
        <v>0</v>
      </c>
      <c r="L340" s="16">
        <v>0</v>
      </c>
      <c r="M340" s="109">
        <f t="shared" si="144"/>
        <v>0</v>
      </c>
    </row>
    <row r="341" spans="1:13" s="17" customFormat="1" x14ac:dyDescent="0.2">
      <c r="A341" s="13" t="s">
        <v>177</v>
      </c>
      <c r="B341" s="14" t="s">
        <v>62</v>
      </c>
      <c r="C341" s="14" t="s">
        <v>67</v>
      </c>
      <c r="D341" s="136">
        <v>0</v>
      </c>
      <c r="E341" s="136">
        <v>0</v>
      </c>
      <c r="F341" s="15">
        <v>0</v>
      </c>
      <c r="G341" s="16">
        <v>0</v>
      </c>
      <c r="H341" s="16">
        <v>0</v>
      </c>
      <c r="I341" s="16">
        <v>0</v>
      </c>
      <c r="J341" s="16">
        <v>0</v>
      </c>
      <c r="K341" s="16">
        <v>0</v>
      </c>
      <c r="L341" s="16">
        <v>0</v>
      </c>
      <c r="M341" s="109">
        <f t="shared" si="144"/>
        <v>0</v>
      </c>
    </row>
    <row r="342" spans="1:13" s="17" customFormat="1" x14ac:dyDescent="0.2">
      <c r="A342" s="13" t="s">
        <v>177</v>
      </c>
      <c r="B342" s="14" t="s">
        <v>62</v>
      </c>
      <c r="C342" s="14" t="s">
        <v>125</v>
      </c>
      <c r="D342" s="136">
        <v>0</v>
      </c>
      <c r="E342" s="136">
        <v>0</v>
      </c>
      <c r="F342" s="15">
        <v>0</v>
      </c>
      <c r="G342" s="16">
        <v>0</v>
      </c>
      <c r="H342" s="16">
        <v>0</v>
      </c>
      <c r="I342" s="16">
        <v>0</v>
      </c>
      <c r="J342" s="16">
        <v>0</v>
      </c>
      <c r="K342" s="16">
        <v>0</v>
      </c>
      <c r="L342" s="16">
        <v>0</v>
      </c>
      <c r="M342" s="109">
        <f t="shared" si="144"/>
        <v>0</v>
      </c>
    </row>
    <row r="343" spans="1:13" s="17" customFormat="1" x14ac:dyDescent="0.2">
      <c r="A343" s="13" t="s">
        <v>177</v>
      </c>
      <c r="B343" s="14" t="s">
        <v>62</v>
      </c>
      <c r="C343" s="14" t="s">
        <v>5</v>
      </c>
      <c r="D343" s="15">
        <v>0</v>
      </c>
      <c r="E343" s="15">
        <v>0</v>
      </c>
      <c r="F343" s="15">
        <v>0</v>
      </c>
      <c r="G343" s="16">
        <v>0</v>
      </c>
      <c r="H343" s="16">
        <v>0</v>
      </c>
      <c r="I343" s="16">
        <v>0</v>
      </c>
      <c r="J343" s="16">
        <v>0</v>
      </c>
      <c r="K343" s="16">
        <v>0</v>
      </c>
      <c r="L343" s="16">
        <v>0</v>
      </c>
      <c r="M343" s="109">
        <f t="shared" si="144"/>
        <v>0</v>
      </c>
    </row>
    <row r="344" spans="1:13" s="17" customFormat="1" x14ac:dyDescent="0.2">
      <c r="A344" s="13" t="s">
        <v>177</v>
      </c>
      <c r="B344" s="14" t="s">
        <v>62</v>
      </c>
      <c r="C344" s="14" t="s">
        <v>55</v>
      </c>
      <c r="D344" s="15">
        <v>0</v>
      </c>
      <c r="E344" s="15">
        <v>0</v>
      </c>
      <c r="F344" s="15">
        <v>0</v>
      </c>
      <c r="G344" s="16">
        <v>0</v>
      </c>
      <c r="H344" s="16">
        <v>0</v>
      </c>
      <c r="I344" s="16">
        <v>0</v>
      </c>
      <c r="J344" s="16">
        <v>0</v>
      </c>
      <c r="K344" s="16">
        <v>0</v>
      </c>
      <c r="L344" s="16">
        <v>0</v>
      </c>
      <c r="M344" s="109">
        <f t="shared" si="144"/>
        <v>0</v>
      </c>
    </row>
    <row r="345" spans="1:13" s="17" customFormat="1" x14ac:dyDescent="0.2">
      <c r="A345" s="13" t="s">
        <v>177</v>
      </c>
      <c r="B345" s="14" t="s">
        <v>62</v>
      </c>
      <c r="C345" s="14" t="s">
        <v>6</v>
      </c>
      <c r="D345" s="15">
        <v>0</v>
      </c>
      <c r="E345" s="15">
        <v>0</v>
      </c>
      <c r="F345" s="15">
        <v>0</v>
      </c>
      <c r="G345" s="16">
        <v>0</v>
      </c>
      <c r="H345" s="16">
        <v>0</v>
      </c>
      <c r="I345" s="16">
        <v>0</v>
      </c>
      <c r="J345" s="16">
        <v>0</v>
      </c>
      <c r="K345" s="16">
        <v>0</v>
      </c>
      <c r="L345" s="16">
        <v>0</v>
      </c>
      <c r="M345" s="109">
        <f t="shared" si="144"/>
        <v>0</v>
      </c>
    </row>
    <row r="346" spans="1:13" s="17" customFormat="1" x14ac:dyDescent="0.2">
      <c r="A346" s="13" t="s">
        <v>177</v>
      </c>
      <c r="B346" s="14" t="s">
        <v>62</v>
      </c>
      <c r="C346" s="14" t="s">
        <v>56</v>
      </c>
      <c r="D346" s="15">
        <v>0</v>
      </c>
      <c r="E346" s="15">
        <v>0</v>
      </c>
      <c r="F346" s="15">
        <v>0</v>
      </c>
      <c r="G346" s="16">
        <v>0</v>
      </c>
      <c r="H346" s="16">
        <v>0</v>
      </c>
      <c r="I346" s="16">
        <v>0</v>
      </c>
      <c r="J346" s="16">
        <v>0</v>
      </c>
      <c r="K346" s="16">
        <v>0</v>
      </c>
      <c r="L346" s="16">
        <v>0</v>
      </c>
      <c r="M346" s="109">
        <f t="shared" si="144"/>
        <v>0</v>
      </c>
    </row>
    <row r="347" spans="1:13" s="17" customFormat="1" ht="12" thickBot="1" x14ac:dyDescent="0.25">
      <c r="A347" s="27" t="s">
        <v>177</v>
      </c>
      <c r="B347" s="28" t="s">
        <v>62</v>
      </c>
      <c r="C347" s="28" t="s">
        <v>12</v>
      </c>
      <c r="D347" s="36">
        <v>0</v>
      </c>
      <c r="E347" s="36">
        <v>0</v>
      </c>
      <c r="F347" s="36">
        <v>0</v>
      </c>
      <c r="G347" s="30">
        <v>0</v>
      </c>
      <c r="H347" s="30">
        <v>0</v>
      </c>
      <c r="I347" s="30">
        <v>0</v>
      </c>
      <c r="J347" s="30">
        <v>0</v>
      </c>
      <c r="K347" s="30">
        <v>0</v>
      </c>
      <c r="L347" s="30">
        <v>0</v>
      </c>
      <c r="M347" s="111">
        <f t="shared" si="144"/>
        <v>0</v>
      </c>
    </row>
    <row r="348" spans="1:13" s="17" customFormat="1" ht="12" thickBot="1" x14ac:dyDescent="0.25">
      <c r="A348" s="55" t="s">
        <v>177</v>
      </c>
      <c r="B348" s="56" t="s">
        <v>188</v>
      </c>
      <c r="C348" s="56"/>
      <c r="D348" s="65">
        <f>D338+D339+D340+D341+D342+D343+D344+D345+D347+D346</f>
        <v>0</v>
      </c>
      <c r="E348" s="65">
        <f t="shared" ref="E348:M348" si="158">E338+E339+E340+E341+E342+E343+E344+E345+E347+E346</f>
        <v>0</v>
      </c>
      <c r="F348" s="65">
        <f t="shared" si="158"/>
        <v>0</v>
      </c>
      <c r="G348" s="58">
        <f t="shared" si="158"/>
        <v>0</v>
      </c>
      <c r="H348" s="58">
        <f t="shared" si="158"/>
        <v>0</v>
      </c>
      <c r="I348" s="58">
        <f t="shared" si="158"/>
        <v>0</v>
      </c>
      <c r="J348" s="58">
        <f t="shared" si="158"/>
        <v>0</v>
      </c>
      <c r="K348" s="58">
        <f t="shared" si="158"/>
        <v>0</v>
      </c>
      <c r="L348" s="58">
        <f t="shared" si="158"/>
        <v>0</v>
      </c>
      <c r="M348" s="133">
        <f t="shared" si="158"/>
        <v>0</v>
      </c>
    </row>
    <row r="349" spans="1:13" s="17" customFormat="1" x14ac:dyDescent="0.2">
      <c r="A349" s="18" t="s">
        <v>177</v>
      </c>
      <c r="B349" s="19" t="s">
        <v>64</v>
      </c>
      <c r="C349" s="19" t="s">
        <v>65</v>
      </c>
      <c r="D349" s="134">
        <v>0</v>
      </c>
      <c r="E349" s="134">
        <v>0</v>
      </c>
      <c r="F349" s="33">
        <v>0</v>
      </c>
      <c r="G349" s="21">
        <v>0</v>
      </c>
      <c r="H349" s="21">
        <v>0</v>
      </c>
      <c r="I349" s="21">
        <v>0</v>
      </c>
      <c r="J349" s="21">
        <v>0</v>
      </c>
      <c r="K349" s="21">
        <v>0</v>
      </c>
      <c r="L349" s="21">
        <v>0</v>
      </c>
      <c r="M349" s="135">
        <f t="shared" si="144"/>
        <v>0</v>
      </c>
    </row>
    <row r="350" spans="1:13" s="17" customFormat="1" x14ac:dyDescent="0.2">
      <c r="A350" s="13" t="s">
        <v>177</v>
      </c>
      <c r="B350" s="14" t="s">
        <v>64</v>
      </c>
      <c r="C350" s="14" t="s">
        <v>192</v>
      </c>
      <c r="D350" s="136">
        <v>0</v>
      </c>
      <c r="E350" s="136">
        <v>1</v>
      </c>
      <c r="F350" s="15">
        <v>0</v>
      </c>
      <c r="G350" s="16">
        <f>'2p_turp_aprekins uzn'!AX18</f>
        <v>65664</v>
      </c>
      <c r="H350" s="16">
        <f>ROUND(G350*$H$5,2)</f>
        <v>15490.14</v>
      </c>
      <c r="I350" s="16">
        <f>ROUND($E350*$I$5,2)</f>
        <v>13857</v>
      </c>
      <c r="J350" s="16">
        <f>ROUND($G350*$J$5,2)</f>
        <v>18760.2</v>
      </c>
      <c r="K350" s="16">
        <f>ROUND($G350*$K$5,2)</f>
        <v>1326.41</v>
      </c>
      <c r="L350" s="16">
        <f>ROUND($G350*$L$5,2)</f>
        <v>2114.38</v>
      </c>
      <c r="M350" s="109">
        <f>SUM(G350:L350)/12*3</f>
        <v>29303.032500000001</v>
      </c>
    </row>
    <row r="351" spans="1:13" s="17" customFormat="1" x14ac:dyDescent="0.2">
      <c r="A351" s="13" t="s">
        <v>177</v>
      </c>
      <c r="B351" s="14" t="s">
        <v>64</v>
      </c>
      <c r="C351" s="14" t="s">
        <v>66</v>
      </c>
      <c r="D351" s="136">
        <v>0</v>
      </c>
      <c r="E351" s="15">
        <v>1</v>
      </c>
      <c r="F351" s="15">
        <v>0</v>
      </c>
      <c r="G351" s="16">
        <f>ROUND($E351*'2p_turp_aprekins uzn'!$AX$15,2)</f>
        <v>43200</v>
      </c>
      <c r="H351" s="16">
        <f>ROUND(G351*$H$5,2)</f>
        <v>10190.879999999999</v>
      </c>
      <c r="I351" s="16">
        <f>ROUND($F351*$I$5/3,2)</f>
        <v>0</v>
      </c>
      <c r="J351" s="16">
        <f>ROUND($G351*$J$5,2)</f>
        <v>12342.24</v>
      </c>
      <c r="K351" s="16">
        <f>ROUND($G351*$K$5,2)</f>
        <v>872.64</v>
      </c>
      <c r="L351" s="16">
        <f>ROUND($G351*$L$5,2)</f>
        <v>1391.04</v>
      </c>
      <c r="M351" s="109">
        <f t="shared" si="144"/>
        <v>67996.799999999988</v>
      </c>
    </row>
    <row r="352" spans="1:13" s="17" customFormat="1" x14ac:dyDescent="0.2">
      <c r="A352" s="13" t="s">
        <v>177</v>
      </c>
      <c r="B352" s="14" t="s">
        <v>64</v>
      </c>
      <c r="C352" s="14" t="s">
        <v>67</v>
      </c>
      <c r="D352" s="136">
        <v>0</v>
      </c>
      <c r="E352" s="15">
        <v>0</v>
      </c>
      <c r="F352" s="15">
        <v>0</v>
      </c>
      <c r="G352" s="16">
        <v>0</v>
      </c>
      <c r="H352" s="16">
        <v>0</v>
      </c>
      <c r="I352" s="16">
        <v>0</v>
      </c>
      <c r="J352" s="16">
        <v>0</v>
      </c>
      <c r="K352" s="16">
        <v>0</v>
      </c>
      <c r="L352" s="16">
        <v>0</v>
      </c>
      <c r="M352" s="109">
        <f t="shared" si="144"/>
        <v>0</v>
      </c>
    </row>
    <row r="353" spans="1:13" s="17" customFormat="1" x14ac:dyDescent="0.2">
      <c r="A353" s="13" t="s">
        <v>177</v>
      </c>
      <c r="B353" s="14" t="s">
        <v>64</v>
      </c>
      <c r="C353" s="14" t="s">
        <v>125</v>
      </c>
      <c r="D353" s="136">
        <v>1</v>
      </c>
      <c r="E353" s="136">
        <v>0</v>
      </c>
      <c r="F353" s="15">
        <v>0</v>
      </c>
      <c r="G353" s="16">
        <f>ROUND($D353*'2p_turp_aprekins uzn'!$AX$26,2)</f>
        <v>98170.8</v>
      </c>
      <c r="H353" s="16">
        <f t="shared" ref="H353:H354" si="159">ROUND($G353*$H$5,2)</f>
        <v>23158.49</v>
      </c>
      <c r="I353" s="16">
        <v>0</v>
      </c>
      <c r="J353" s="16">
        <v>0</v>
      </c>
      <c r="K353" s="16">
        <v>0</v>
      </c>
      <c r="L353" s="16">
        <v>0</v>
      </c>
      <c r="M353" s="109">
        <f t="shared" si="144"/>
        <v>121329.29000000001</v>
      </c>
    </row>
    <row r="354" spans="1:13" s="17" customFormat="1" x14ac:dyDescent="0.2">
      <c r="A354" s="13" t="s">
        <v>177</v>
      </c>
      <c r="B354" s="14" t="s">
        <v>64</v>
      </c>
      <c r="C354" s="14" t="s">
        <v>70</v>
      </c>
      <c r="D354" s="136">
        <v>1</v>
      </c>
      <c r="E354" s="15">
        <v>0</v>
      </c>
      <c r="F354" s="15">
        <v>0</v>
      </c>
      <c r="G354" s="16">
        <f>ROUND($D354*'2p_turp_aprekins uzn'!$AX$26,2)</f>
        <v>98170.8</v>
      </c>
      <c r="H354" s="16">
        <f t="shared" si="159"/>
        <v>23158.49</v>
      </c>
      <c r="I354" s="16">
        <v>0</v>
      </c>
      <c r="J354" s="16">
        <v>0</v>
      </c>
      <c r="K354" s="16">
        <v>0</v>
      </c>
      <c r="L354" s="16">
        <v>0</v>
      </c>
      <c r="M354" s="109">
        <f t="shared" si="144"/>
        <v>121329.29000000001</v>
      </c>
    </row>
    <row r="355" spans="1:13" s="17" customFormat="1" x14ac:dyDescent="0.2">
      <c r="A355" s="13" t="s">
        <v>177</v>
      </c>
      <c r="B355" s="14" t="s">
        <v>64</v>
      </c>
      <c r="C355" s="14" t="s">
        <v>55</v>
      </c>
      <c r="D355" s="15">
        <v>0</v>
      </c>
      <c r="E355" s="15">
        <v>0</v>
      </c>
      <c r="F355" s="15">
        <v>0</v>
      </c>
      <c r="G355" s="16">
        <v>0</v>
      </c>
      <c r="H355" s="16">
        <v>0</v>
      </c>
      <c r="I355" s="16">
        <v>0</v>
      </c>
      <c r="J355" s="16">
        <v>0</v>
      </c>
      <c r="K355" s="16">
        <v>0</v>
      </c>
      <c r="L355" s="16">
        <v>0</v>
      </c>
      <c r="M355" s="109">
        <f t="shared" si="144"/>
        <v>0</v>
      </c>
    </row>
    <row r="356" spans="1:13" s="17" customFormat="1" x14ac:dyDescent="0.2">
      <c r="A356" s="13" t="s">
        <v>177</v>
      </c>
      <c r="B356" s="14" t="s">
        <v>64</v>
      </c>
      <c r="C356" s="14" t="s">
        <v>6</v>
      </c>
      <c r="D356" s="136">
        <v>1</v>
      </c>
      <c r="E356" s="15">
        <v>0</v>
      </c>
      <c r="F356" s="15">
        <v>0</v>
      </c>
      <c r="G356" s="16">
        <f>ROUND($D356*'2p_turp_aprekins uzn'!$AX$31,2)</f>
        <v>65371.8</v>
      </c>
      <c r="H356" s="16">
        <f>ROUND($G356*$H$5,2)</f>
        <v>15421.21</v>
      </c>
      <c r="I356" s="16">
        <v>0</v>
      </c>
      <c r="J356" s="16">
        <v>0</v>
      </c>
      <c r="K356" s="16">
        <v>0</v>
      </c>
      <c r="L356" s="16">
        <v>0</v>
      </c>
      <c r="M356" s="109">
        <f t="shared" si="144"/>
        <v>80793.010000000009</v>
      </c>
    </row>
    <row r="357" spans="1:13" s="17" customFormat="1" ht="12" thickBot="1" x14ac:dyDescent="0.25">
      <c r="A357" s="27" t="s">
        <v>177</v>
      </c>
      <c r="B357" s="28" t="s">
        <v>64</v>
      </c>
      <c r="C357" s="28" t="s">
        <v>56</v>
      </c>
      <c r="D357" s="36">
        <v>0</v>
      </c>
      <c r="E357" s="36">
        <v>0</v>
      </c>
      <c r="F357" s="36">
        <v>0</v>
      </c>
      <c r="G357" s="30">
        <v>0</v>
      </c>
      <c r="H357" s="30">
        <v>0</v>
      </c>
      <c r="I357" s="30">
        <v>0</v>
      </c>
      <c r="J357" s="30">
        <v>0</v>
      </c>
      <c r="K357" s="30">
        <v>0</v>
      </c>
      <c r="L357" s="30">
        <v>0</v>
      </c>
      <c r="M357" s="111">
        <f t="shared" si="144"/>
        <v>0</v>
      </c>
    </row>
    <row r="358" spans="1:13" s="17" customFormat="1" ht="12" thickBot="1" x14ac:dyDescent="0.25">
      <c r="A358" s="55" t="s">
        <v>177</v>
      </c>
      <c r="B358" s="56" t="s">
        <v>188</v>
      </c>
      <c r="C358" s="56"/>
      <c r="D358" s="65">
        <f>D349+D350+D351+D352+D353+D354+D355+D357+D356</f>
        <v>3</v>
      </c>
      <c r="E358" s="65">
        <f t="shared" ref="E358:M358" si="160">E349+E350+E351+E352+E353+E354+E355+E357+E356</f>
        <v>2</v>
      </c>
      <c r="F358" s="65">
        <f t="shared" si="160"/>
        <v>0</v>
      </c>
      <c r="G358" s="58">
        <f t="shared" si="160"/>
        <v>370577.39999999997</v>
      </c>
      <c r="H358" s="58">
        <f t="shared" si="160"/>
        <v>87419.209999999992</v>
      </c>
      <c r="I358" s="58">
        <f t="shared" si="160"/>
        <v>13857</v>
      </c>
      <c r="J358" s="58">
        <f t="shared" si="160"/>
        <v>31102.440000000002</v>
      </c>
      <c r="K358" s="58">
        <f t="shared" si="160"/>
        <v>2199.0500000000002</v>
      </c>
      <c r="L358" s="58">
        <f t="shared" si="160"/>
        <v>3505.42</v>
      </c>
      <c r="M358" s="133">
        <f t="shared" si="160"/>
        <v>420751.42249999999</v>
      </c>
    </row>
    <row r="359" spans="1:13" s="17" customFormat="1" x14ac:dyDescent="0.2">
      <c r="A359" s="18" t="s">
        <v>173</v>
      </c>
      <c r="B359" s="46" t="s">
        <v>172</v>
      </c>
      <c r="C359" s="46" t="s">
        <v>180</v>
      </c>
      <c r="D359" s="46">
        <v>5</v>
      </c>
      <c r="E359" s="46">
        <v>0</v>
      </c>
      <c r="F359" s="46">
        <v>0</v>
      </c>
      <c r="G359" s="47">
        <f>ROUND($D359*'2p_turp_aprekins uzn'!$AX$19,2)</f>
        <v>814320</v>
      </c>
      <c r="H359" s="47">
        <f t="shared" ref="H359" si="161">ROUND(G359*$H$5,2)</f>
        <v>192098.09</v>
      </c>
      <c r="I359" s="47">
        <f t="shared" ref="I359:I366" si="162">ROUND($D359*$I$5,2)</f>
        <v>69285</v>
      </c>
      <c r="J359" s="47">
        <f t="shared" ref="J359:J377" si="163">ROUND($G359*$J$5,2)</f>
        <v>232651.22</v>
      </c>
      <c r="K359" s="47">
        <f t="shared" ref="K359:K377" si="164">ROUND($G359*$K$5,2)</f>
        <v>16449.259999999998</v>
      </c>
      <c r="L359" s="47">
        <f t="shared" ref="L359:L377" si="165">ROUND($G359*$L$5,2)</f>
        <v>26221.1</v>
      </c>
      <c r="M359" s="48">
        <f t="shared" si="144"/>
        <v>1351024.67</v>
      </c>
    </row>
    <row r="360" spans="1:13" s="17" customFormat="1" x14ac:dyDescent="0.2">
      <c r="A360" s="13" t="s">
        <v>173</v>
      </c>
      <c r="B360" s="12" t="s">
        <v>172</v>
      </c>
      <c r="C360" s="12" t="s">
        <v>10</v>
      </c>
      <c r="D360" s="12">
        <v>1</v>
      </c>
      <c r="E360" s="12">
        <v>0</v>
      </c>
      <c r="F360" s="12">
        <v>0</v>
      </c>
      <c r="G360" s="50">
        <f>ROUND($D360*'2p_turp_aprekins uzn'!$AX$19,2)</f>
        <v>162864</v>
      </c>
      <c r="H360" s="50">
        <f t="shared" ref="H360:H363" si="166">ROUND(G360*$H$5,2)</f>
        <v>38419.620000000003</v>
      </c>
      <c r="I360" s="50">
        <f t="shared" si="162"/>
        <v>13857</v>
      </c>
      <c r="J360" s="50">
        <f t="shared" si="163"/>
        <v>46530.239999999998</v>
      </c>
      <c r="K360" s="50">
        <f t="shared" si="164"/>
        <v>3289.85</v>
      </c>
      <c r="L360" s="50">
        <f t="shared" si="165"/>
        <v>5244.22</v>
      </c>
      <c r="M360" s="51">
        <f t="shared" ref="M360:M363" si="167">SUM(G360:L360)</f>
        <v>270204.92999999993</v>
      </c>
    </row>
    <row r="361" spans="1:13" s="17" customFormat="1" x14ac:dyDescent="0.2">
      <c r="A361" s="13" t="s">
        <v>173</v>
      </c>
      <c r="B361" s="12" t="s">
        <v>172</v>
      </c>
      <c r="C361" s="12" t="s">
        <v>27</v>
      </c>
      <c r="D361" s="12">
        <v>2</v>
      </c>
      <c r="E361" s="12">
        <v>0</v>
      </c>
      <c r="F361" s="12">
        <v>0</v>
      </c>
      <c r="G361" s="50">
        <f>ROUND($D361*'2p_turp_aprekins uzn'!$AX$19,2)</f>
        <v>325728</v>
      </c>
      <c r="H361" s="50">
        <f t="shared" si="166"/>
        <v>76839.240000000005</v>
      </c>
      <c r="I361" s="50">
        <f t="shared" si="162"/>
        <v>27714</v>
      </c>
      <c r="J361" s="50">
        <f t="shared" si="163"/>
        <v>93060.49</v>
      </c>
      <c r="K361" s="50">
        <f t="shared" si="164"/>
        <v>6579.71</v>
      </c>
      <c r="L361" s="50">
        <f t="shared" si="165"/>
        <v>10488.44</v>
      </c>
      <c r="M361" s="51">
        <f t="shared" si="167"/>
        <v>540409.87999999989</v>
      </c>
    </row>
    <row r="362" spans="1:13" s="17" customFormat="1" x14ac:dyDescent="0.2">
      <c r="A362" s="13" t="s">
        <v>173</v>
      </c>
      <c r="B362" s="12" t="s">
        <v>172</v>
      </c>
      <c r="C362" s="12" t="s">
        <v>15</v>
      </c>
      <c r="D362" s="12">
        <v>1</v>
      </c>
      <c r="E362" s="12">
        <v>0</v>
      </c>
      <c r="F362" s="12">
        <v>0</v>
      </c>
      <c r="G362" s="50">
        <f>ROUND($D362*'2p_turp_aprekins uzn'!$AX$19,2)</f>
        <v>162864</v>
      </c>
      <c r="H362" s="50">
        <f t="shared" si="166"/>
        <v>38419.620000000003</v>
      </c>
      <c r="I362" s="50">
        <f t="shared" si="162"/>
        <v>13857</v>
      </c>
      <c r="J362" s="50">
        <f t="shared" si="163"/>
        <v>46530.239999999998</v>
      </c>
      <c r="K362" s="50">
        <f t="shared" si="164"/>
        <v>3289.85</v>
      </c>
      <c r="L362" s="50">
        <f t="shared" si="165"/>
        <v>5244.22</v>
      </c>
      <c r="M362" s="51">
        <f t="shared" si="167"/>
        <v>270204.92999999993</v>
      </c>
    </row>
    <row r="363" spans="1:13" s="17" customFormat="1" x14ac:dyDescent="0.2">
      <c r="A363" s="13" t="s">
        <v>173</v>
      </c>
      <c r="B363" s="12" t="s">
        <v>172</v>
      </c>
      <c r="C363" s="12" t="s">
        <v>8</v>
      </c>
      <c r="D363" s="12">
        <v>1</v>
      </c>
      <c r="E363" s="12">
        <v>0</v>
      </c>
      <c r="F363" s="12">
        <v>0</v>
      </c>
      <c r="G363" s="50">
        <f>ROUND($D363*'2p_turp_aprekins uzn'!$AX$19,2)</f>
        <v>162864</v>
      </c>
      <c r="H363" s="50">
        <f t="shared" si="166"/>
        <v>38419.620000000003</v>
      </c>
      <c r="I363" s="50">
        <f t="shared" si="162"/>
        <v>13857</v>
      </c>
      <c r="J363" s="50">
        <f t="shared" si="163"/>
        <v>46530.239999999998</v>
      </c>
      <c r="K363" s="50">
        <f t="shared" si="164"/>
        <v>3289.85</v>
      </c>
      <c r="L363" s="50">
        <f t="shared" si="165"/>
        <v>5244.22</v>
      </c>
      <c r="M363" s="51">
        <f t="shared" si="167"/>
        <v>270204.92999999993</v>
      </c>
    </row>
    <row r="364" spans="1:13" s="17" customFormat="1" x14ac:dyDescent="0.2">
      <c r="A364" s="13" t="s">
        <v>173</v>
      </c>
      <c r="B364" s="12" t="s">
        <v>172</v>
      </c>
      <c r="C364" s="12" t="s">
        <v>16</v>
      </c>
      <c r="D364" s="12">
        <v>2</v>
      </c>
      <c r="E364" s="12">
        <v>0</v>
      </c>
      <c r="F364" s="12">
        <v>0</v>
      </c>
      <c r="G364" s="50">
        <f>ROUND($D364*'2p_turp_aprekins uzn'!$AX$19,2)</f>
        <v>325728</v>
      </c>
      <c r="H364" s="50">
        <f t="shared" ref="H364:H365" si="168">ROUND(G364*$H$5,2)</f>
        <v>76839.240000000005</v>
      </c>
      <c r="I364" s="50">
        <f t="shared" si="162"/>
        <v>27714</v>
      </c>
      <c r="J364" s="50">
        <f t="shared" si="163"/>
        <v>93060.49</v>
      </c>
      <c r="K364" s="50">
        <f t="shared" si="164"/>
        <v>6579.71</v>
      </c>
      <c r="L364" s="50">
        <f t="shared" si="165"/>
        <v>10488.44</v>
      </c>
      <c r="M364" s="51">
        <f t="shared" ref="M364:M377" si="169">SUM(G364:L364)</f>
        <v>540409.87999999989</v>
      </c>
    </row>
    <row r="365" spans="1:13" s="17" customFormat="1" x14ac:dyDescent="0.2">
      <c r="A365" s="13" t="s">
        <v>173</v>
      </c>
      <c r="B365" s="12" t="s">
        <v>172</v>
      </c>
      <c r="C365" s="12" t="s">
        <v>30</v>
      </c>
      <c r="D365" s="12">
        <v>1</v>
      </c>
      <c r="E365" s="12">
        <v>0</v>
      </c>
      <c r="F365" s="12">
        <v>0</v>
      </c>
      <c r="G365" s="50">
        <f>ROUND($D365*'2p_turp_aprekins uzn'!$AX$19,2)</f>
        <v>162864</v>
      </c>
      <c r="H365" s="50">
        <f t="shared" si="168"/>
        <v>38419.620000000003</v>
      </c>
      <c r="I365" s="50">
        <f t="shared" si="162"/>
        <v>13857</v>
      </c>
      <c r="J365" s="50">
        <f t="shared" si="163"/>
        <v>46530.239999999998</v>
      </c>
      <c r="K365" s="50">
        <f t="shared" si="164"/>
        <v>3289.85</v>
      </c>
      <c r="L365" s="50">
        <f t="shared" si="165"/>
        <v>5244.22</v>
      </c>
      <c r="M365" s="51">
        <f t="shared" si="169"/>
        <v>270204.92999999993</v>
      </c>
    </row>
    <row r="366" spans="1:13" s="17" customFormat="1" x14ac:dyDescent="0.2">
      <c r="A366" s="13" t="s">
        <v>173</v>
      </c>
      <c r="B366" s="12" t="s">
        <v>172</v>
      </c>
      <c r="C366" s="12" t="s">
        <v>190</v>
      </c>
      <c r="D366" s="12">
        <v>4</v>
      </c>
      <c r="E366" s="12">
        <v>0</v>
      </c>
      <c r="F366" s="12">
        <v>0</v>
      </c>
      <c r="G366" s="50">
        <f>ROUND($D366*'2p_turp_aprekins uzn'!$AX$19,2)</f>
        <v>651456</v>
      </c>
      <c r="H366" s="50">
        <f t="shared" ref="H366" si="170">ROUND(G366*$H$5,2)</f>
        <v>153678.47</v>
      </c>
      <c r="I366" s="50">
        <f t="shared" si="162"/>
        <v>55428</v>
      </c>
      <c r="J366" s="50">
        <f t="shared" si="163"/>
        <v>186120.98</v>
      </c>
      <c r="K366" s="50">
        <f t="shared" si="164"/>
        <v>13159.41</v>
      </c>
      <c r="L366" s="50">
        <f t="shared" si="165"/>
        <v>20976.880000000001</v>
      </c>
      <c r="M366" s="51">
        <f t="shared" ref="M366" si="171">SUM(G366:L366)</f>
        <v>1080819.7399999998</v>
      </c>
    </row>
    <row r="367" spans="1:13" s="17" customFormat="1" x14ac:dyDescent="0.2">
      <c r="A367" s="13" t="s">
        <v>173</v>
      </c>
      <c r="B367" s="12" t="s">
        <v>172</v>
      </c>
      <c r="C367" s="12" t="s">
        <v>125</v>
      </c>
      <c r="D367" s="12">
        <v>2</v>
      </c>
      <c r="E367" s="12">
        <v>0</v>
      </c>
      <c r="F367" s="12">
        <v>0</v>
      </c>
      <c r="G367" s="50">
        <f>ROUND($D367*'2p_turp_aprekins uzn'!$AX$26,2)</f>
        <v>196341.6</v>
      </c>
      <c r="H367" s="50">
        <f t="shared" ref="H367:H368" si="172">ROUND($G367*$H$5,2)</f>
        <v>46316.98</v>
      </c>
      <c r="I367" s="50">
        <v>0</v>
      </c>
      <c r="J367" s="50">
        <v>0</v>
      </c>
      <c r="K367" s="50">
        <v>0</v>
      </c>
      <c r="L367" s="50">
        <v>0</v>
      </c>
      <c r="M367" s="51">
        <f>SUM(G367:L367)</f>
        <v>242658.58000000002</v>
      </c>
    </row>
    <row r="368" spans="1:13" s="17" customFormat="1" x14ac:dyDescent="0.2">
      <c r="A368" s="13" t="s">
        <v>173</v>
      </c>
      <c r="B368" s="12" t="s">
        <v>172</v>
      </c>
      <c r="C368" s="12" t="s">
        <v>70</v>
      </c>
      <c r="D368" s="12">
        <v>39</v>
      </c>
      <c r="E368" s="12">
        <v>0</v>
      </c>
      <c r="F368" s="12">
        <v>0</v>
      </c>
      <c r="G368" s="50">
        <f>ROUND($D368*'2p_turp_aprekins uzn'!$AX$26,2)</f>
        <v>3828661.2</v>
      </c>
      <c r="H368" s="50">
        <f t="shared" si="172"/>
        <v>903181.18</v>
      </c>
      <c r="I368" s="50">
        <v>0</v>
      </c>
      <c r="J368" s="50">
        <v>0</v>
      </c>
      <c r="K368" s="50">
        <v>0</v>
      </c>
      <c r="L368" s="50">
        <v>0</v>
      </c>
      <c r="M368" s="51">
        <f t="shared" si="169"/>
        <v>4731842.38</v>
      </c>
    </row>
    <row r="369" spans="1:13" s="17" customFormat="1" ht="12" thickBot="1" x14ac:dyDescent="0.25">
      <c r="A369" s="27" t="s">
        <v>173</v>
      </c>
      <c r="B369" s="31" t="s">
        <v>172</v>
      </c>
      <c r="C369" s="31" t="s">
        <v>6</v>
      </c>
      <c r="D369" s="31">
        <v>31</v>
      </c>
      <c r="E369" s="31">
        <v>0</v>
      </c>
      <c r="F369" s="31">
        <v>0</v>
      </c>
      <c r="G369" s="53">
        <f>ROUND($D369*'2p_turp_aprekins uzn'!$AX$31,2)</f>
        <v>2026525.8</v>
      </c>
      <c r="H369" s="53">
        <f>ROUND($G369*$H$5,2)</f>
        <v>478057.44</v>
      </c>
      <c r="I369" s="53">
        <v>0</v>
      </c>
      <c r="J369" s="53">
        <v>0</v>
      </c>
      <c r="K369" s="53">
        <v>0</v>
      </c>
      <c r="L369" s="53">
        <v>0</v>
      </c>
      <c r="M369" s="54">
        <f t="shared" si="169"/>
        <v>2504583.2400000002</v>
      </c>
    </row>
    <row r="370" spans="1:13" s="17" customFormat="1" ht="12" thickBot="1" x14ac:dyDescent="0.25">
      <c r="A370" s="55" t="s">
        <v>173</v>
      </c>
      <c r="B370" s="59" t="s">
        <v>188</v>
      </c>
      <c r="C370" s="59"/>
      <c r="D370" s="59">
        <f>D359+D360+D361+D362+D364++D363+D365+D366+D368+D367+D369</f>
        <v>89</v>
      </c>
      <c r="E370" s="59">
        <f t="shared" ref="E370:M370" si="173">E359+E360+E361+E362+E364++E363+E365+E366+E368+E367+E369</f>
        <v>0</v>
      </c>
      <c r="F370" s="59">
        <f t="shared" si="173"/>
        <v>0</v>
      </c>
      <c r="G370" s="63">
        <f t="shared" si="173"/>
        <v>8820216.5999999996</v>
      </c>
      <c r="H370" s="63">
        <f t="shared" si="173"/>
        <v>2080689.12</v>
      </c>
      <c r="I370" s="63">
        <f t="shared" si="173"/>
        <v>235569</v>
      </c>
      <c r="J370" s="63">
        <f t="shared" si="173"/>
        <v>791014.14</v>
      </c>
      <c r="K370" s="63">
        <f t="shared" si="173"/>
        <v>55927.489999999991</v>
      </c>
      <c r="L370" s="63">
        <f t="shared" si="173"/>
        <v>89151.74</v>
      </c>
      <c r="M370" s="64">
        <f t="shared" si="173"/>
        <v>12072568.09</v>
      </c>
    </row>
    <row r="371" spans="1:13" s="17" customFormat="1" x14ac:dyDescent="0.2">
      <c r="A371" s="18" t="s">
        <v>173</v>
      </c>
      <c r="B371" s="46" t="s">
        <v>171</v>
      </c>
      <c r="C371" s="46" t="s">
        <v>14</v>
      </c>
      <c r="D371" s="46">
        <v>5</v>
      </c>
      <c r="E371" s="33">
        <v>0</v>
      </c>
      <c r="F371" s="33">
        <v>0</v>
      </c>
      <c r="G371" s="47">
        <f>ROUND($D371*'2p_turp_aprekins uzn'!$AX$19,2)</f>
        <v>814320</v>
      </c>
      <c r="H371" s="47">
        <f t="shared" ref="H371:H377" si="174">ROUND(G371*$H$5,2)</f>
        <v>192098.09</v>
      </c>
      <c r="I371" s="47">
        <f t="shared" ref="I371:I377" si="175">ROUND($D371*$I$5,2)</f>
        <v>69285</v>
      </c>
      <c r="J371" s="47">
        <f t="shared" si="163"/>
        <v>232651.22</v>
      </c>
      <c r="K371" s="47">
        <f t="shared" si="164"/>
        <v>16449.259999999998</v>
      </c>
      <c r="L371" s="47">
        <f t="shared" si="165"/>
        <v>26221.1</v>
      </c>
      <c r="M371" s="48">
        <f t="shared" si="169"/>
        <v>1351024.67</v>
      </c>
    </row>
    <row r="372" spans="1:13" s="17" customFormat="1" x14ac:dyDescent="0.2">
      <c r="A372" s="13" t="s">
        <v>173</v>
      </c>
      <c r="B372" s="12" t="s">
        <v>171</v>
      </c>
      <c r="C372" s="12" t="s">
        <v>10</v>
      </c>
      <c r="D372" s="12">
        <v>1</v>
      </c>
      <c r="E372" s="15">
        <v>0</v>
      </c>
      <c r="F372" s="15">
        <v>0</v>
      </c>
      <c r="G372" s="50">
        <f>ROUND($D372*'2p_turp_aprekins uzn'!$AX$19,2)</f>
        <v>162864</v>
      </c>
      <c r="H372" s="50">
        <f t="shared" si="174"/>
        <v>38419.620000000003</v>
      </c>
      <c r="I372" s="50">
        <f t="shared" si="175"/>
        <v>13857</v>
      </c>
      <c r="J372" s="50">
        <f t="shared" si="163"/>
        <v>46530.239999999998</v>
      </c>
      <c r="K372" s="50">
        <f t="shared" si="164"/>
        <v>3289.85</v>
      </c>
      <c r="L372" s="50">
        <f t="shared" si="165"/>
        <v>5244.22</v>
      </c>
      <c r="M372" s="51">
        <f t="shared" si="169"/>
        <v>270204.92999999993</v>
      </c>
    </row>
    <row r="373" spans="1:13" s="17" customFormat="1" x14ac:dyDescent="0.2">
      <c r="A373" s="13" t="s">
        <v>173</v>
      </c>
      <c r="B373" s="12" t="s">
        <v>171</v>
      </c>
      <c r="C373" s="12" t="s">
        <v>27</v>
      </c>
      <c r="D373" s="12">
        <v>1</v>
      </c>
      <c r="E373" s="15">
        <v>0</v>
      </c>
      <c r="F373" s="15">
        <v>0</v>
      </c>
      <c r="G373" s="50">
        <f>ROUND($D373*'2p_turp_aprekins uzn'!$AX$19,2)</f>
        <v>162864</v>
      </c>
      <c r="H373" s="50">
        <f t="shared" si="174"/>
        <v>38419.620000000003</v>
      </c>
      <c r="I373" s="50">
        <f t="shared" si="175"/>
        <v>13857</v>
      </c>
      <c r="J373" s="50">
        <f t="shared" si="163"/>
        <v>46530.239999999998</v>
      </c>
      <c r="K373" s="50">
        <f t="shared" si="164"/>
        <v>3289.85</v>
      </c>
      <c r="L373" s="50">
        <f t="shared" si="165"/>
        <v>5244.22</v>
      </c>
      <c r="M373" s="51">
        <f t="shared" si="169"/>
        <v>270204.92999999993</v>
      </c>
    </row>
    <row r="374" spans="1:13" s="17" customFormat="1" x14ac:dyDescent="0.2">
      <c r="A374" s="13" t="s">
        <v>173</v>
      </c>
      <c r="B374" s="12" t="s">
        <v>171</v>
      </c>
      <c r="C374" s="12" t="s">
        <v>8</v>
      </c>
      <c r="D374" s="12">
        <v>1</v>
      </c>
      <c r="E374" s="15">
        <v>0</v>
      </c>
      <c r="F374" s="15">
        <v>0</v>
      </c>
      <c r="G374" s="50">
        <f>ROUND($D374*'2p_turp_aprekins uzn'!$AX$19,2)</f>
        <v>162864</v>
      </c>
      <c r="H374" s="50">
        <f t="shared" si="174"/>
        <v>38419.620000000003</v>
      </c>
      <c r="I374" s="50">
        <f t="shared" si="175"/>
        <v>13857</v>
      </c>
      <c r="J374" s="50">
        <f t="shared" si="163"/>
        <v>46530.239999999998</v>
      </c>
      <c r="K374" s="50">
        <f t="shared" si="164"/>
        <v>3289.85</v>
      </c>
      <c r="L374" s="50">
        <f t="shared" si="165"/>
        <v>5244.22</v>
      </c>
      <c r="M374" s="51">
        <f t="shared" si="169"/>
        <v>270204.92999999993</v>
      </c>
    </row>
    <row r="375" spans="1:13" s="17" customFormat="1" x14ac:dyDescent="0.2">
      <c r="A375" s="13" t="s">
        <v>173</v>
      </c>
      <c r="B375" s="12" t="s">
        <v>171</v>
      </c>
      <c r="C375" s="12" t="s">
        <v>16</v>
      </c>
      <c r="D375" s="12">
        <v>2</v>
      </c>
      <c r="E375" s="15">
        <v>0</v>
      </c>
      <c r="F375" s="15">
        <v>0</v>
      </c>
      <c r="G375" s="50">
        <f>ROUND($D375*'2p_turp_aprekins uzn'!$AX$19,2)</f>
        <v>325728</v>
      </c>
      <c r="H375" s="50">
        <f t="shared" si="174"/>
        <v>76839.240000000005</v>
      </c>
      <c r="I375" s="50">
        <f t="shared" si="175"/>
        <v>27714</v>
      </c>
      <c r="J375" s="50">
        <f t="shared" si="163"/>
        <v>93060.49</v>
      </c>
      <c r="K375" s="50">
        <f t="shared" si="164"/>
        <v>6579.71</v>
      </c>
      <c r="L375" s="50">
        <f t="shared" si="165"/>
        <v>10488.44</v>
      </c>
      <c r="M375" s="51">
        <f t="shared" si="169"/>
        <v>540409.87999999989</v>
      </c>
    </row>
    <row r="376" spans="1:13" s="17" customFormat="1" x14ac:dyDescent="0.2">
      <c r="A376" s="13" t="s">
        <v>173</v>
      </c>
      <c r="B376" s="12" t="s">
        <v>171</v>
      </c>
      <c r="C376" s="12" t="s">
        <v>30</v>
      </c>
      <c r="D376" s="12">
        <v>1</v>
      </c>
      <c r="E376" s="15">
        <v>0</v>
      </c>
      <c r="F376" s="15">
        <v>0</v>
      </c>
      <c r="G376" s="50">
        <f>ROUND($D376*'2p_turp_aprekins uzn'!$AX$19,2)</f>
        <v>162864</v>
      </c>
      <c r="H376" s="50">
        <f t="shared" si="174"/>
        <v>38419.620000000003</v>
      </c>
      <c r="I376" s="50">
        <f t="shared" si="175"/>
        <v>13857</v>
      </c>
      <c r="J376" s="50">
        <f t="shared" si="163"/>
        <v>46530.239999999998</v>
      </c>
      <c r="K376" s="50">
        <f t="shared" si="164"/>
        <v>3289.85</v>
      </c>
      <c r="L376" s="50">
        <f t="shared" si="165"/>
        <v>5244.22</v>
      </c>
      <c r="M376" s="51">
        <f t="shared" si="169"/>
        <v>270204.92999999993</v>
      </c>
    </row>
    <row r="377" spans="1:13" s="17" customFormat="1" x14ac:dyDescent="0.2">
      <c r="A377" s="13" t="s">
        <v>173</v>
      </c>
      <c r="B377" s="12" t="s">
        <v>171</v>
      </c>
      <c r="C377" s="12" t="s">
        <v>31</v>
      </c>
      <c r="D377" s="12">
        <v>4</v>
      </c>
      <c r="E377" s="15">
        <v>0</v>
      </c>
      <c r="F377" s="15">
        <v>0</v>
      </c>
      <c r="G377" s="50">
        <f>ROUND($D377*'2p_turp_aprekins uzn'!$AX$19,2)</f>
        <v>651456</v>
      </c>
      <c r="H377" s="50">
        <f t="shared" si="174"/>
        <v>153678.47</v>
      </c>
      <c r="I377" s="50">
        <f t="shared" si="175"/>
        <v>55428</v>
      </c>
      <c r="J377" s="50">
        <f t="shared" si="163"/>
        <v>186120.98</v>
      </c>
      <c r="K377" s="50">
        <f t="shared" si="164"/>
        <v>13159.41</v>
      </c>
      <c r="L377" s="50">
        <f t="shared" si="165"/>
        <v>20976.880000000001</v>
      </c>
      <c r="M377" s="51">
        <f t="shared" si="169"/>
        <v>1080819.7399999998</v>
      </c>
    </row>
    <row r="378" spans="1:13" s="17" customFormat="1" x14ac:dyDescent="0.2">
      <c r="A378" s="13" t="s">
        <v>173</v>
      </c>
      <c r="B378" s="12" t="s">
        <v>171</v>
      </c>
      <c r="C378" s="12" t="s">
        <v>125</v>
      </c>
      <c r="D378" s="12">
        <v>2</v>
      </c>
      <c r="E378" s="15">
        <v>0</v>
      </c>
      <c r="F378" s="15">
        <v>0</v>
      </c>
      <c r="G378" s="50">
        <f>ROUND($D378*'2p_turp_aprekins uzn'!$AX$26,2)</f>
        <v>196341.6</v>
      </c>
      <c r="H378" s="50">
        <f t="shared" ref="H378:H379" si="176">ROUND($G378*$H$5,2)</f>
        <v>46316.98</v>
      </c>
      <c r="I378" s="50">
        <v>0</v>
      </c>
      <c r="J378" s="50">
        <v>0</v>
      </c>
      <c r="K378" s="50">
        <v>0</v>
      </c>
      <c r="L378" s="50">
        <v>0</v>
      </c>
      <c r="M378" s="51">
        <f t="shared" ref="M378:M384" si="177">SUM(G378:L378)</f>
        <v>242658.58000000002</v>
      </c>
    </row>
    <row r="379" spans="1:13" s="17" customFormat="1" x14ac:dyDescent="0.2">
      <c r="A379" s="13" t="s">
        <v>173</v>
      </c>
      <c r="B379" s="12" t="s">
        <v>171</v>
      </c>
      <c r="C379" s="12" t="s">
        <v>70</v>
      </c>
      <c r="D379" s="12">
        <f>16+11</f>
        <v>27</v>
      </c>
      <c r="E379" s="15">
        <v>0</v>
      </c>
      <c r="F379" s="15">
        <v>0</v>
      </c>
      <c r="G379" s="50">
        <f>ROUND($D379*'2p_turp_aprekins uzn'!$AX$26,2)</f>
        <v>2650611.6</v>
      </c>
      <c r="H379" s="50">
        <f t="shared" si="176"/>
        <v>625279.28</v>
      </c>
      <c r="I379" s="50">
        <v>0</v>
      </c>
      <c r="J379" s="50">
        <v>0</v>
      </c>
      <c r="K379" s="50">
        <v>0</v>
      </c>
      <c r="L379" s="50">
        <v>0</v>
      </c>
      <c r="M379" s="51">
        <f t="shared" si="177"/>
        <v>3275890.88</v>
      </c>
    </row>
    <row r="380" spans="1:13" s="17" customFormat="1" ht="12" thickBot="1" x14ac:dyDescent="0.25">
      <c r="A380" s="27" t="s">
        <v>173</v>
      </c>
      <c r="B380" s="31" t="s">
        <v>171</v>
      </c>
      <c r="C380" s="31" t="s">
        <v>6</v>
      </c>
      <c r="D380" s="31">
        <v>23</v>
      </c>
      <c r="E380" s="36">
        <v>0</v>
      </c>
      <c r="F380" s="36">
        <v>0</v>
      </c>
      <c r="G380" s="53">
        <f>ROUND($D380*'2p_turp_aprekins uzn'!$AX$31,2)</f>
        <v>1503551.4</v>
      </c>
      <c r="H380" s="53">
        <f>ROUND($G380*$H$5,2)</f>
        <v>354687.78</v>
      </c>
      <c r="I380" s="53">
        <v>0</v>
      </c>
      <c r="J380" s="53">
        <v>0</v>
      </c>
      <c r="K380" s="53">
        <v>0</v>
      </c>
      <c r="L380" s="53">
        <v>0</v>
      </c>
      <c r="M380" s="54">
        <f t="shared" si="177"/>
        <v>1858239.18</v>
      </c>
    </row>
    <row r="381" spans="1:13" s="17" customFormat="1" ht="12" thickBot="1" x14ac:dyDescent="0.25">
      <c r="A381" s="55" t="s">
        <v>173</v>
      </c>
      <c r="B381" s="59" t="s">
        <v>188</v>
      </c>
      <c r="C381" s="59"/>
      <c r="D381" s="59">
        <f>D371+D372+D373+D374+D375+D376+D377+D378+D380+D379</f>
        <v>67</v>
      </c>
      <c r="E381" s="65">
        <f t="shared" ref="E381:M381" si="178">E371+E372+E373+E374+E375+E376+E377+E378+E380+E379</f>
        <v>0</v>
      </c>
      <c r="F381" s="65">
        <f t="shared" si="178"/>
        <v>0</v>
      </c>
      <c r="G381" s="63">
        <f t="shared" si="178"/>
        <v>6793464.5999999996</v>
      </c>
      <c r="H381" s="63">
        <f t="shared" si="178"/>
        <v>1602578.32</v>
      </c>
      <c r="I381" s="63">
        <f t="shared" si="178"/>
        <v>207855</v>
      </c>
      <c r="J381" s="63">
        <f t="shared" si="178"/>
        <v>697953.65</v>
      </c>
      <c r="K381" s="63">
        <f t="shared" si="178"/>
        <v>49347.78</v>
      </c>
      <c r="L381" s="63">
        <f t="shared" si="178"/>
        <v>78663.3</v>
      </c>
      <c r="M381" s="64">
        <f t="shared" si="178"/>
        <v>9429862.6499999985</v>
      </c>
    </row>
    <row r="382" spans="1:13" s="17" customFormat="1" x14ac:dyDescent="0.2">
      <c r="A382" s="18" t="s">
        <v>173</v>
      </c>
      <c r="B382" s="46" t="s">
        <v>170</v>
      </c>
      <c r="C382" s="46" t="s">
        <v>27</v>
      </c>
      <c r="D382" s="46">
        <v>1</v>
      </c>
      <c r="E382" s="33">
        <v>0</v>
      </c>
      <c r="F382" s="33">
        <v>0</v>
      </c>
      <c r="G382" s="47">
        <f>ROUND($D382*'2p_turp_aprekins uzn'!$AX$19,2)</f>
        <v>162864</v>
      </c>
      <c r="H382" s="47">
        <f t="shared" ref="H382:H384" si="179">ROUND(G382*$H$5,2)</f>
        <v>38419.620000000003</v>
      </c>
      <c r="I382" s="47">
        <f t="shared" ref="I382:I387" si="180">ROUND($D382*$I$5,2)</f>
        <v>13857</v>
      </c>
      <c r="J382" s="47">
        <f t="shared" ref="J382:J387" si="181">ROUND($G382*$J$5,2)</f>
        <v>46530.239999999998</v>
      </c>
      <c r="K382" s="47">
        <f t="shared" ref="K382:K387" si="182">ROUND($G382*$K$5,2)</f>
        <v>3289.85</v>
      </c>
      <c r="L382" s="47">
        <f t="shared" ref="L382:L387" si="183">ROUND($G382*$L$5,2)</f>
        <v>5244.22</v>
      </c>
      <c r="M382" s="48">
        <f>G382+H382+I382+J382+K382+L382</f>
        <v>270204.92999999993</v>
      </c>
    </row>
    <row r="383" spans="1:13" s="17" customFormat="1" x14ac:dyDescent="0.2">
      <c r="A383" s="13" t="s">
        <v>173</v>
      </c>
      <c r="B383" s="12" t="s">
        <v>170</v>
      </c>
      <c r="C383" s="12" t="s">
        <v>16</v>
      </c>
      <c r="D383" s="12">
        <v>1</v>
      </c>
      <c r="E383" s="15">
        <v>0</v>
      </c>
      <c r="F383" s="15">
        <v>0</v>
      </c>
      <c r="G383" s="50">
        <f>ROUND($D383*'2p_turp_aprekins uzn'!$AX$19,2)</f>
        <v>162864</v>
      </c>
      <c r="H383" s="50">
        <f t="shared" si="179"/>
        <v>38419.620000000003</v>
      </c>
      <c r="I383" s="50">
        <f t="shared" si="180"/>
        <v>13857</v>
      </c>
      <c r="J383" s="50">
        <f t="shared" si="181"/>
        <v>46530.239999999998</v>
      </c>
      <c r="K383" s="50">
        <f t="shared" si="182"/>
        <v>3289.85</v>
      </c>
      <c r="L383" s="50">
        <f t="shared" si="183"/>
        <v>5244.22</v>
      </c>
      <c r="M383" s="51">
        <f t="shared" si="177"/>
        <v>270204.92999999993</v>
      </c>
    </row>
    <row r="384" spans="1:13" s="17" customFormat="1" x14ac:dyDescent="0.2">
      <c r="A384" s="13" t="s">
        <v>173</v>
      </c>
      <c r="B384" s="12" t="s">
        <v>170</v>
      </c>
      <c r="C384" s="12" t="s">
        <v>32</v>
      </c>
      <c r="D384" s="12">
        <v>6</v>
      </c>
      <c r="E384" s="15">
        <v>0</v>
      </c>
      <c r="F384" s="15">
        <v>0</v>
      </c>
      <c r="G384" s="50">
        <f>ROUND($D384*'2p_turp_aprekins uzn'!$AX$19,2)</f>
        <v>977184</v>
      </c>
      <c r="H384" s="50">
        <f t="shared" si="179"/>
        <v>230517.71</v>
      </c>
      <c r="I384" s="50">
        <f t="shared" si="180"/>
        <v>83142</v>
      </c>
      <c r="J384" s="50">
        <f t="shared" si="181"/>
        <v>279181.46999999997</v>
      </c>
      <c r="K384" s="50">
        <f t="shared" si="182"/>
        <v>19739.12</v>
      </c>
      <c r="L384" s="50">
        <f t="shared" si="183"/>
        <v>31465.32</v>
      </c>
      <c r="M384" s="51">
        <f t="shared" si="177"/>
        <v>1621229.62</v>
      </c>
    </row>
    <row r="385" spans="1:13" s="17" customFormat="1" x14ac:dyDescent="0.2">
      <c r="A385" s="13" t="s">
        <v>173</v>
      </c>
      <c r="B385" s="12" t="s">
        <v>170</v>
      </c>
      <c r="C385" s="12" t="s">
        <v>10</v>
      </c>
      <c r="D385" s="12">
        <v>1</v>
      </c>
      <c r="E385" s="15">
        <v>0</v>
      </c>
      <c r="F385" s="15">
        <v>0</v>
      </c>
      <c r="G385" s="50">
        <f>ROUND($D385*'2p_turp_aprekins uzn'!$AX$19,2)</f>
        <v>162864</v>
      </c>
      <c r="H385" s="50">
        <f t="shared" ref="H385:H387" si="184">ROUND(G385*$H$5,2)</f>
        <v>38419.620000000003</v>
      </c>
      <c r="I385" s="50">
        <f t="shared" si="180"/>
        <v>13857</v>
      </c>
      <c r="J385" s="50">
        <f t="shared" si="181"/>
        <v>46530.239999999998</v>
      </c>
      <c r="K385" s="50">
        <f t="shared" si="182"/>
        <v>3289.85</v>
      </c>
      <c r="L385" s="50">
        <f t="shared" si="183"/>
        <v>5244.22</v>
      </c>
      <c r="M385" s="51">
        <f t="shared" ref="M385:M387" si="185">SUM(G385:L385)</f>
        <v>270204.92999999993</v>
      </c>
    </row>
    <row r="386" spans="1:13" s="17" customFormat="1" x14ac:dyDescent="0.2">
      <c r="A386" s="13" t="s">
        <v>173</v>
      </c>
      <c r="B386" s="12" t="s">
        <v>170</v>
      </c>
      <c r="C386" s="12" t="s">
        <v>20</v>
      </c>
      <c r="D386" s="12">
        <v>1</v>
      </c>
      <c r="E386" s="15">
        <v>0</v>
      </c>
      <c r="F386" s="15">
        <v>0</v>
      </c>
      <c r="G386" s="50">
        <f>ROUND($D386*'2p_turp_aprekins uzn'!$AX$19,2)</f>
        <v>162864</v>
      </c>
      <c r="H386" s="50">
        <f t="shared" si="184"/>
        <v>38419.620000000003</v>
      </c>
      <c r="I386" s="50">
        <f t="shared" si="180"/>
        <v>13857</v>
      </c>
      <c r="J386" s="50">
        <f t="shared" si="181"/>
        <v>46530.239999999998</v>
      </c>
      <c r="K386" s="50">
        <f t="shared" si="182"/>
        <v>3289.85</v>
      </c>
      <c r="L386" s="50">
        <f t="shared" si="183"/>
        <v>5244.22</v>
      </c>
      <c r="M386" s="51">
        <f t="shared" si="185"/>
        <v>270204.92999999993</v>
      </c>
    </row>
    <row r="387" spans="1:13" s="17" customFormat="1" x14ac:dyDescent="0.2">
      <c r="A387" s="13" t="s">
        <v>173</v>
      </c>
      <c r="B387" s="12" t="s">
        <v>170</v>
      </c>
      <c r="C387" s="12" t="s">
        <v>181</v>
      </c>
      <c r="D387" s="12">
        <v>3</v>
      </c>
      <c r="E387" s="15">
        <v>0</v>
      </c>
      <c r="F387" s="15">
        <v>0</v>
      </c>
      <c r="G387" s="50">
        <f>ROUND($D387*'2p_turp_aprekins uzn'!$AX$19,2)</f>
        <v>488592</v>
      </c>
      <c r="H387" s="50">
        <f t="shared" si="184"/>
        <v>115258.85</v>
      </c>
      <c r="I387" s="50">
        <f t="shared" si="180"/>
        <v>41571</v>
      </c>
      <c r="J387" s="50">
        <f t="shared" si="181"/>
        <v>139590.73000000001</v>
      </c>
      <c r="K387" s="50">
        <f t="shared" si="182"/>
        <v>9869.56</v>
      </c>
      <c r="L387" s="50">
        <f t="shared" si="183"/>
        <v>15732.66</v>
      </c>
      <c r="M387" s="51">
        <f t="shared" si="185"/>
        <v>810614.8</v>
      </c>
    </row>
    <row r="388" spans="1:13" s="17" customFormat="1" x14ac:dyDescent="0.2">
      <c r="A388" s="13" t="s">
        <v>173</v>
      </c>
      <c r="B388" s="12" t="s">
        <v>170</v>
      </c>
      <c r="C388" s="12" t="s">
        <v>125</v>
      </c>
      <c r="D388" s="12">
        <v>1</v>
      </c>
      <c r="E388" s="15">
        <v>0</v>
      </c>
      <c r="F388" s="15">
        <v>0</v>
      </c>
      <c r="G388" s="50">
        <f>ROUND($D388*'2p_turp_aprekins uzn'!$AX$26,2)</f>
        <v>98170.8</v>
      </c>
      <c r="H388" s="50">
        <f t="shared" ref="H388:H389" si="186">ROUND($G388*$H$5,2)</f>
        <v>23158.49</v>
      </c>
      <c r="I388" s="50">
        <v>0</v>
      </c>
      <c r="J388" s="50"/>
      <c r="K388" s="50"/>
      <c r="L388" s="50"/>
      <c r="M388" s="51">
        <f t="shared" ref="M388:M390" si="187">SUM(G388:L388)</f>
        <v>121329.29000000001</v>
      </c>
    </row>
    <row r="389" spans="1:13" s="17" customFormat="1" x14ac:dyDescent="0.2">
      <c r="A389" s="13" t="s">
        <v>173</v>
      </c>
      <c r="B389" s="12" t="s">
        <v>170</v>
      </c>
      <c r="C389" s="12" t="s">
        <v>70</v>
      </c>
      <c r="D389" s="12">
        <v>13</v>
      </c>
      <c r="E389" s="15">
        <v>0</v>
      </c>
      <c r="F389" s="15">
        <v>0</v>
      </c>
      <c r="G389" s="50">
        <f>ROUND($D389*'2p_turp_aprekins uzn'!$AX$26,2)</f>
        <v>1276220.3999999999</v>
      </c>
      <c r="H389" s="50">
        <f t="shared" si="186"/>
        <v>301060.39</v>
      </c>
      <c r="I389" s="50">
        <v>0</v>
      </c>
      <c r="J389" s="50">
        <v>0</v>
      </c>
      <c r="K389" s="50">
        <v>0</v>
      </c>
      <c r="L389" s="50">
        <v>0</v>
      </c>
      <c r="M389" s="51">
        <f t="shared" si="187"/>
        <v>1577280.79</v>
      </c>
    </row>
    <row r="390" spans="1:13" s="17" customFormat="1" ht="12" thickBot="1" x14ac:dyDescent="0.25">
      <c r="A390" s="39" t="s">
        <v>173</v>
      </c>
      <c r="B390" s="88" t="s">
        <v>170</v>
      </c>
      <c r="C390" s="88" t="s">
        <v>6</v>
      </c>
      <c r="D390" s="88">
        <v>6</v>
      </c>
      <c r="E390" s="41">
        <v>0</v>
      </c>
      <c r="F390" s="41">
        <v>0</v>
      </c>
      <c r="G390" s="89">
        <f>ROUND($D390*'2p_turp_aprekins uzn'!$AX$31,2)</f>
        <v>392230.8</v>
      </c>
      <c r="H390" s="89">
        <f>ROUND($G390*$H$5,2)</f>
        <v>92527.25</v>
      </c>
      <c r="I390" s="89">
        <v>0</v>
      </c>
      <c r="J390" s="89">
        <v>0</v>
      </c>
      <c r="K390" s="89">
        <v>0</v>
      </c>
      <c r="L390" s="89">
        <v>0</v>
      </c>
      <c r="M390" s="90">
        <f t="shared" si="187"/>
        <v>484758.05</v>
      </c>
    </row>
    <row r="391" spans="1:13" s="17" customFormat="1" ht="12" thickBot="1" x14ac:dyDescent="0.25">
      <c r="A391" s="81" t="s">
        <v>173</v>
      </c>
      <c r="B391" s="92" t="s">
        <v>188</v>
      </c>
      <c r="C391" s="92"/>
      <c r="D391" s="92">
        <f>D382+D383+D384+D385+D387+D386+D388+D389+D390</f>
        <v>33</v>
      </c>
      <c r="E391" s="83">
        <f t="shared" ref="E391:L391" si="188">E382+E383+E384+E385+E387+E386+E388+E389+E390</f>
        <v>0</v>
      </c>
      <c r="F391" s="83">
        <f t="shared" si="188"/>
        <v>0</v>
      </c>
      <c r="G391" s="94">
        <f t="shared" si="188"/>
        <v>3883853.9999999995</v>
      </c>
      <c r="H391" s="94">
        <f t="shared" si="188"/>
        <v>916201.17</v>
      </c>
      <c r="I391" s="94">
        <f t="shared" si="188"/>
        <v>180141</v>
      </c>
      <c r="J391" s="94">
        <f t="shared" si="188"/>
        <v>604893.15999999992</v>
      </c>
      <c r="K391" s="94">
        <f t="shared" si="188"/>
        <v>42768.079999999994</v>
      </c>
      <c r="L391" s="94">
        <f t="shared" si="188"/>
        <v>68174.86</v>
      </c>
      <c r="M391" s="95">
        <f>M382+M383+M384+M385+M387+M386+M388+M389+M390</f>
        <v>5696032.2699999996</v>
      </c>
    </row>
    <row r="392" spans="1:13" x14ac:dyDescent="0.2">
      <c r="A392" s="17"/>
      <c r="B392" s="17"/>
      <c r="C392" s="17"/>
      <c r="D392" s="24"/>
      <c r="E392" s="17"/>
      <c r="F392" s="17"/>
      <c r="G392" s="17"/>
      <c r="H392" s="17"/>
      <c r="I392" s="17"/>
      <c r="J392" s="17"/>
      <c r="K392" s="17"/>
      <c r="L392" s="17"/>
      <c r="M392" s="156"/>
    </row>
    <row r="393" spans="1:13" hidden="1" x14ac:dyDescent="0.2"/>
    <row r="394" spans="1:13" x14ac:dyDescent="0.2">
      <c r="M394" s="157">
        <f>M391+M381+M370+2+M358+M348+M337+M327+M314+M301+M293+M281+M271+M262+M253+M242+M232+M221+M212+M198+M187+M173+M157+M140+M121+M105+M89+M72+M61+M57+M53+M47+M43+M39+M29+M20+M10</f>
        <v>60025444.162500009</v>
      </c>
    </row>
    <row r="395" spans="1:13" x14ac:dyDescent="0.2">
      <c r="M395" s="10"/>
    </row>
    <row r="396" spans="1:13" x14ac:dyDescent="0.2">
      <c r="M396" s="10"/>
    </row>
  </sheetData>
  <mergeCells count="3">
    <mergeCell ref="J4:L4"/>
    <mergeCell ref="D5:F5"/>
    <mergeCell ref="K1:N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76827-A826-48AA-AA2C-4A5CAC1692AC}">
  <dimension ref="A1:AC378"/>
  <sheetViews>
    <sheetView topLeftCell="A6" zoomScale="86" zoomScaleNormal="86" workbookViewId="0">
      <selection sqref="A1:XFD1048576"/>
    </sheetView>
  </sheetViews>
  <sheetFormatPr defaultColWidth="8.85546875" defaultRowHeight="11.25" x14ac:dyDescent="0.2"/>
  <cols>
    <col min="1" max="1" width="29.28515625" style="2" customWidth="1"/>
    <col min="2" max="2" width="27.28515625" style="2" customWidth="1"/>
    <col min="3" max="3" width="31.42578125" style="2" customWidth="1"/>
    <col min="4" max="4" width="8.85546875" style="2"/>
    <col min="5" max="5" width="12.7109375" style="2" customWidth="1"/>
    <col min="6" max="7" width="8.85546875" style="2" customWidth="1"/>
    <col min="8" max="8" width="8.7109375" style="2" customWidth="1"/>
    <col min="9" max="23" width="8.85546875" style="2" customWidth="1"/>
    <col min="24" max="24" width="12.5703125" style="2" customWidth="1"/>
    <col min="25" max="16384" width="8.85546875" style="2"/>
  </cols>
  <sheetData>
    <row r="1" spans="1:29" ht="40.9" customHeight="1" x14ac:dyDescent="0.2">
      <c r="A1" s="3" t="s">
        <v>203</v>
      </c>
      <c r="Y1" s="168" t="s">
        <v>205</v>
      </c>
      <c r="Z1" s="168"/>
      <c r="AA1" s="168"/>
      <c r="AB1" s="168"/>
      <c r="AC1" s="168"/>
    </row>
    <row r="4" spans="1:29" x14ac:dyDescent="0.2">
      <c r="K4" s="6" t="s">
        <v>158</v>
      </c>
    </row>
    <row r="5" spans="1:29" x14ac:dyDescent="0.2">
      <c r="C5" s="3"/>
      <c r="D5" s="7" t="s">
        <v>120</v>
      </c>
      <c r="E5" s="7"/>
      <c r="K5" s="6">
        <v>0.2359</v>
      </c>
      <c r="Q5" s="6">
        <v>0.28570000000000001</v>
      </c>
      <c r="T5" s="6">
        <v>2.0199999999999999E-2</v>
      </c>
      <c r="W5" s="6">
        <v>3.2199999999999999E-2</v>
      </c>
    </row>
    <row r="6" spans="1:29" ht="67.5" customHeight="1" thickBot="1" x14ac:dyDescent="0.25">
      <c r="A6" s="176" t="s">
        <v>0</v>
      </c>
      <c r="B6" s="176" t="s">
        <v>1</v>
      </c>
      <c r="C6" s="176" t="s">
        <v>165</v>
      </c>
      <c r="D6" s="176" t="s">
        <v>162</v>
      </c>
      <c r="E6" s="177" t="s">
        <v>167</v>
      </c>
      <c r="F6" s="177" t="s">
        <v>139</v>
      </c>
      <c r="G6" s="177" t="s">
        <v>141</v>
      </c>
      <c r="H6" s="177" t="s">
        <v>142</v>
      </c>
      <c r="I6" s="177" t="s">
        <v>143</v>
      </c>
      <c r="J6" s="177" t="s">
        <v>144</v>
      </c>
      <c r="K6" s="177" t="s">
        <v>145</v>
      </c>
      <c r="L6" s="177" t="s">
        <v>146</v>
      </c>
      <c r="M6" s="177" t="s">
        <v>147</v>
      </c>
      <c r="N6" s="177" t="s">
        <v>148</v>
      </c>
      <c r="O6" s="177" t="s">
        <v>149</v>
      </c>
      <c r="P6" s="177" t="s">
        <v>150</v>
      </c>
      <c r="Q6" s="177" t="s">
        <v>151</v>
      </c>
      <c r="R6" s="177" t="s">
        <v>152</v>
      </c>
      <c r="S6" s="177" t="s">
        <v>153</v>
      </c>
      <c r="T6" s="177" t="s">
        <v>154</v>
      </c>
      <c r="U6" s="177" t="s">
        <v>155</v>
      </c>
      <c r="V6" s="177" t="s">
        <v>157</v>
      </c>
      <c r="W6" s="177" t="s">
        <v>156</v>
      </c>
      <c r="X6" s="177" t="s">
        <v>140</v>
      </c>
    </row>
    <row r="7" spans="1:29" s="17" customFormat="1" x14ac:dyDescent="0.2">
      <c r="A7" s="18" t="s">
        <v>191</v>
      </c>
      <c r="B7" s="19" t="s">
        <v>3</v>
      </c>
      <c r="C7" s="19" t="s">
        <v>4</v>
      </c>
      <c r="D7" s="20">
        <v>1</v>
      </c>
      <c r="E7" s="21">
        <v>1</v>
      </c>
      <c r="F7" s="22">
        <f>ROUND($D7*'2p_turp_aprekins dez'!$AX$16,2)</f>
        <v>79200</v>
      </c>
      <c r="G7" s="22">
        <f>ROUND($E7*'2p_turp_aprekins dez'!$AX$17,2)</f>
        <v>54864</v>
      </c>
      <c r="H7" s="22">
        <f>SUM(F7:G7)</f>
        <v>134064</v>
      </c>
      <c r="I7" s="22">
        <f>ROUND($F7*$K$5,2)</f>
        <v>18683.28</v>
      </c>
      <c r="J7" s="22">
        <f>ROUND($G7*$K$5,2)</f>
        <v>12942.42</v>
      </c>
      <c r="K7" s="22">
        <f>SUM(I7:J7)</f>
        <v>31625.699999999997</v>
      </c>
      <c r="L7" s="22">
        <v>0</v>
      </c>
      <c r="M7" s="22">
        <v>0</v>
      </c>
      <c r="N7" s="22">
        <f>SUM(L7:M7)</f>
        <v>0</v>
      </c>
      <c r="O7" s="22">
        <f>ROUND($F7*$Q$5,2)</f>
        <v>22627.439999999999</v>
      </c>
      <c r="P7" s="22">
        <f>ROUND($G7*$Q$5,2)</f>
        <v>15674.64</v>
      </c>
      <c r="Q7" s="22">
        <f>SUM(O7:P7)</f>
        <v>38302.080000000002</v>
      </c>
      <c r="R7" s="22">
        <f>ROUND($F7*$T$5,2)</f>
        <v>1599.84</v>
      </c>
      <c r="S7" s="22">
        <f>ROUND($G7*$T$5,2)</f>
        <v>1108.25</v>
      </c>
      <c r="T7" s="22">
        <f>SUM(R7:S7)</f>
        <v>2708.09</v>
      </c>
      <c r="U7" s="22">
        <f>ROUND($F7*$W$5,2)</f>
        <v>2550.2399999999998</v>
      </c>
      <c r="V7" s="22">
        <f>ROUND($G7*$W$5,2)</f>
        <v>1766.62</v>
      </c>
      <c r="W7" s="22">
        <f>SUM(U7:V7)</f>
        <v>4316.8599999999997</v>
      </c>
      <c r="X7" s="23">
        <f>ROUND(H7+K7+N7+Q7+T7+W7,0)</f>
        <v>211017</v>
      </c>
      <c r="Y7" s="24"/>
    </row>
    <row r="8" spans="1:29" s="17" customFormat="1" x14ac:dyDescent="0.2">
      <c r="A8" s="13" t="s">
        <v>191</v>
      </c>
      <c r="B8" s="14" t="s">
        <v>3</v>
      </c>
      <c r="C8" s="14" t="s">
        <v>5</v>
      </c>
      <c r="D8" s="25">
        <v>0</v>
      </c>
      <c r="E8" s="16">
        <v>0</v>
      </c>
      <c r="F8" s="12">
        <v>0</v>
      </c>
      <c r="G8" s="12">
        <v>0</v>
      </c>
      <c r="H8" s="12">
        <f t="shared" ref="H8:H80" si="0">SUM(F8:G8)</f>
        <v>0</v>
      </c>
      <c r="I8" s="12">
        <v>0</v>
      </c>
      <c r="J8" s="12">
        <v>0</v>
      </c>
      <c r="K8" s="12">
        <f t="shared" ref="K8:K80" si="1">SUM(I8:J8)</f>
        <v>0</v>
      </c>
      <c r="L8" s="12">
        <v>0</v>
      </c>
      <c r="M8" s="12">
        <v>0</v>
      </c>
      <c r="N8" s="12">
        <f t="shared" ref="N8:N80" si="2">SUM(L8:M8)</f>
        <v>0</v>
      </c>
      <c r="O8" s="12">
        <v>0</v>
      </c>
      <c r="P8" s="12">
        <v>0</v>
      </c>
      <c r="Q8" s="12">
        <f t="shared" ref="Q8:Q80" si="3">SUM(O8:P8)</f>
        <v>0</v>
      </c>
      <c r="R8" s="12">
        <v>0</v>
      </c>
      <c r="S8" s="12">
        <v>0</v>
      </c>
      <c r="T8" s="12">
        <f t="shared" ref="T8:T80" si="4">SUM(R8:S8)</f>
        <v>0</v>
      </c>
      <c r="U8" s="12">
        <v>0</v>
      </c>
      <c r="V8" s="12">
        <v>0</v>
      </c>
      <c r="W8" s="12">
        <f t="shared" ref="W8:W80" si="5">SUM(U8:V8)</f>
        <v>0</v>
      </c>
      <c r="X8" s="26">
        <f t="shared" ref="X8:X80" si="6">ROUND(H8+K8+N8+Q8+T8+W8,0)</f>
        <v>0</v>
      </c>
      <c r="Y8" s="24"/>
    </row>
    <row r="9" spans="1:29" s="17" customFormat="1" ht="12" thickBot="1" x14ac:dyDescent="0.25">
      <c r="A9" s="27" t="s">
        <v>191</v>
      </c>
      <c r="B9" s="28" t="s">
        <v>3</v>
      </c>
      <c r="C9" s="28" t="s">
        <v>6</v>
      </c>
      <c r="D9" s="29">
        <v>0</v>
      </c>
      <c r="E9" s="30">
        <v>0</v>
      </c>
      <c r="F9" s="31">
        <v>0</v>
      </c>
      <c r="G9" s="31">
        <v>0</v>
      </c>
      <c r="H9" s="31">
        <f t="shared" si="0"/>
        <v>0</v>
      </c>
      <c r="I9" s="31">
        <v>0</v>
      </c>
      <c r="J9" s="31">
        <v>0</v>
      </c>
      <c r="K9" s="31">
        <f t="shared" si="1"/>
        <v>0</v>
      </c>
      <c r="L9" s="31">
        <v>0</v>
      </c>
      <c r="M9" s="31">
        <v>0</v>
      </c>
      <c r="N9" s="31">
        <f t="shared" si="2"/>
        <v>0</v>
      </c>
      <c r="O9" s="31">
        <v>0</v>
      </c>
      <c r="P9" s="31">
        <v>0</v>
      </c>
      <c r="Q9" s="31">
        <f t="shared" si="3"/>
        <v>0</v>
      </c>
      <c r="R9" s="31">
        <v>0</v>
      </c>
      <c r="S9" s="31">
        <v>0</v>
      </c>
      <c r="T9" s="31">
        <f t="shared" si="4"/>
        <v>0</v>
      </c>
      <c r="U9" s="31">
        <v>0</v>
      </c>
      <c r="V9" s="31">
        <v>0</v>
      </c>
      <c r="W9" s="31">
        <f t="shared" si="5"/>
        <v>0</v>
      </c>
      <c r="X9" s="32">
        <f t="shared" si="6"/>
        <v>0</v>
      </c>
      <c r="Y9" s="24"/>
    </row>
    <row r="10" spans="1:29" s="61" customFormat="1" thickBot="1" x14ac:dyDescent="0.2">
      <c r="A10" s="55" t="s">
        <v>191</v>
      </c>
      <c r="B10" s="56" t="s">
        <v>188</v>
      </c>
      <c r="C10" s="56"/>
      <c r="D10" s="57">
        <f>D7+D8+D9</f>
        <v>1</v>
      </c>
      <c r="E10" s="62">
        <f t="shared" ref="E10:W10" si="7">E7+E8+E9</f>
        <v>1</v>
      </c>
      <c r="F10" s="63">
        <f t="shared" si="7"/>
        <v>79200</v>
      </c>
      <c r="G10" s="63">
        <f t="shared" si="7"/>
        <v>54864</v>
      </c>
      <c r="H10" s="63">
        <f t="shared" si="7"/>
        <v>134064</v>
      </c>
      <c r="I10" s="63">
        <f t="shared" si="7"/>
        <v>18683.28</v>
      </c>
      <c r="J10" s="63">
        <f t="shared" si="7"/>
        <v>12942.42</v>
      </c>
      <c r="K10" s="63">
        <f t="shared" si="7"/>
        <v>31625.699999999997</v>
      </c>
      <c r="L10" s="63">
        <f t="shared" si="7"/>
        <v>0</v>
      </c>
      <c r="M10" s="63">
        <f t="shared" si="7"/>
        <v>0</v>
      </c>
      <c r="N10" s="63">
        <f t="shared" si="7"/>
        <v>0</v>
      </c>
      <c r="O10" s="63">
        <f t="shared" si="7"/>
        <v>22627.439999999999</v>
      </c>
      <c r="P10" s="63">
        <f t="shared" si="7"/>
        <v>15674.64</v>
      </c>
      <c r="Q10" s="63">
        <f t="shared" si="7"/>
        <v>38302.080000000002</v>
      </c>
      <c r="R10" s="63">
        <f t="shared" si="7"/>
        <v>1599.84</v>
      </c>
      <c r="S10" s="63">
        <f t="shared" si="7"/>
        <v>1108.25</v>
      </c>
      <c r="T10" s="63">
        <f t="shared" si="7"/>
        <v>2708.09</v>
      </c>
      <c r="U10" s="63">
        <f t="shared" si="7"/>
        <v>2550.2399999999998</v>
      </c>
      <c r="V10" s="63">
        <f t="shared" si="7"/>
        <v>1766.62</v>
      </c>
      <c r="W10" s="63">
        <f t="shared" si="7"/>
        <v>4316.8599999999997</v>
      </c>
      <c r="X10" s="64">
        <f>ROUND(X7+X8+X9,0)</f>
        <v>211017</v>
      </c>
      <c r="Y10" s="60"/>
    </row>
    <row r="11" spans="1:29" s="17" customFormat="1" x14ac:dyDescent="0.2">
      <c r="A11" s="18" t="s">
        <v>191</v>
      </c>
      <c r="B11" s="19" t="s">
        <v>7</v>
      </c>
      <c r="C11" s="19" t="s">
        <v>8</v>
      </c>
      <c r="D11" s="33">
        <v>4</v>
      </c>
      <c r="E11" s="21">
        <v>4</v>
      </c>
      <c r="F11" s="22">
        <f>ROUND($D11*'2p_turp_aprekins dez'!$AX$16,2)</f>
        <v>316800</v>
      </c>
      <c r="G11" s="22">
        <f>ROUND($E11*'2p_turp_aprekins dez'!$AX$17,2)</f>
        <v>219456</v>
      </c>
      <c r="H11" s="22">
        <f t="shared" si="0"/>
        <v>536256</v>
      </c>
      <c r="I11" s="22">
        <f t="shared" ref="I11:I13" si="8">ROUND($F11*$K$5,2)</f>
        <v>74733.119999999995</v>
      </c>
      <c r="J11" s="22">
        <f t="shared" ref="J11:J13" si="9">ROUND($G11*$K$5,2)</f>
        <v>51769.67</v>
      </c>
      <c r="K11" s="22">
        <f t="shared" si="1"/>
        <v>126502.79</v>
      </c>
      <c r="L11" s="22">
        <v>0</v>
      </c>
      <c r="M11" s="22">
        <v>0</v>
      </c>
      <c r="N11" s="22">
        <f t="shared" si="2"/>
        <v>0</v>
      </c>
      <c r="O11" s="22">
        <f t="shared" ref="O11:O16" si="10">ROUND($F11*$Q$5,2)</f>
        <v>90509.759999999995</v>
      </c>
      <c r="P11" s="22">
        <f t="shared" ref="P11:P16" si="11">ROUND($G11*$Q$5,2)</f>
        <v>62698.58</v>
      </c>
      <c r="Q11" s="22">
        <f t="shared" si="3"/>
        <v>153208.34</v>
      </c>
      <c r="R11" s="22">
        <f t="shared" ref="R11:R16" si="12">ROUND($F11*$T$5,2)</f>
        <v>6399.36</v>
      </c>
      <c r="S11" s="22">
        <f t="shared" ref="S11:S16" si="13">ROUND($G11*$T$5,2)</f>
        <v>4433.01</v>
      </c>
      <c r="T11" s="22">
        <f t="shared" si="4"/>
        <v>10832.369999999999</v>
      </c>
      <c r="U11" s="22">
        <f t="shared" ref="U11:U16" si="14">ROUND($F11*$W$5,2)</f>
        <v>10200.959999999999</v>
      </c>
      <c r="V11" s="22">
        <f t="shared" ref="V11:V16" si="15">ROUND($G11*$W$5,2)</f>
        <v>7066.48</v>
      </c>
      <c r="W11" s="22">
        <f t="shared" si="5"/>
        <v>17267.439999999999</v>
      </c>
      <c r="X11" s="23">
        <f t="shared" si="6"/>
        <v>844067</v>
      </c>
      <c r="Y11" s="24"/>
    </row>
    <row r="12" spans="1:29" s="17" customFormat="1" x14ac:dyDescent="0.2">
      <c r="A12" s="13" t="s">
        <v>191</v>
      </c>
      <c r="B12" s="14" t="s">
        <v>7</v>
      </c>
      <c r="C12" s="14" t="s">
        <v>9</v>
      </c>
      <c r="D12" s="15">
        <v>2</v>
      </c>
      <c r="E12" s="16">
        <v>2</v>
      </c>
      <c r="F12" s="34">
        <f>ROUND($D12*'2p_turp_aprekins dez'!$AX$16,2)</f>
        <v>158400</v>
      </c>
      <c r="G12" s="34">
        <f>ROUND($E12*'2p_turp_aprekins dez'!$AX$17,2)</f>
        <v>109728</v>
      </c>
      <c r="H12" s="34">
        <f t="shared" si="0"/>
        <v>268128</v>
      </c>
      <c r="I12" s="34">
        <f t="shared" si="8"/>
        <v>37366.559999999998</v>
      </c>
      <c r="J12" s="34">
        <f t="shared" si="9"/>
        <v>25884.84</v>
      </c>
      <c r="K12" s="34">
        <f t="shared" si="1"/>
        <v>63251.399999999994</v>
      </c>
      <c r="L12" s="34">
        <v>0</v>
      </c>
      <c r="M12" s="34">
        <v>0</v>
      </c>
      <c r="N12" s="34">
        <f t="shared" si="2"/>
        <v>0</v>
      </c>
      <c r="O12" s="34">
        <f t="shared" si="10"/>
        <v>45254.879999999997</v>
      </c>
      <c r="P12" s="34">
        <f t="shared" si="11"/>
        <v>31349.29</v>
      </c>
      <c r="Q12" s="34">
        <f t="shared" si="3"/>
        <v>76604.17</v>
      </c>
      <c r="R12" s="34">
        <f t="shared" si="12"/>
        <v>3199.68</v>
      </c>
      <c r="S12" s="34">
        <f t="shared" si="13"/>
        <v>2216.5100000000002</v>
      </c>
      <c r="T12" s="34">
        <f t="shared" si="4"/>
        <v>5416.1900000000005</v>
      </c>
      <c r="U12" s="34">
        <f t="shared" si="14"/>
        <v>5100.4799999999996</v>
      </c>
      <c r="V12" s="34">
        <f t="shared" si="15"/>
        <v>3533.24</v>
      </c>
      <c r="W12" s="34">
        <f t="shared" si="5"/>
        <v>8633.7199999999993</v>
      </c>
      <c r="X12" s="35">
        <f t="shared" si="6"/>
        <v>422033</v>
      </c>
      <c r="Y12" s="24"/>
    </row>
    <row r="13" spans="1:29" s="17" customFormat="1" x14ac:dyDescent="0.2">
      <c r="A13" s="13" t="s">
        <v>191</v>
      </c>
      <c r="B13" s="14" t="s">
        <v>7</v>
      </c>
      <c r="C13" s="14" t="s">
        <v>10</v>
      </c>
      <c r="D13" s="15">
        <v>2</v>
      </c>
      <c r="E13" s="16">
        <v>2</v>
      </c>
      <c r="F13" s="34">
        <f>ROUND($D13*'2p_turp_aprekins dez'!$AX$16,2)</f>
        <v>158400</v>
      </c>
      <c r="G13" s="34">
        <f>ROUND($E13*'2p_turp_aprekins dez'!$AX$17,2)</f>
        <v>109728</v>
      </c>
      <c r="H13" s="34">
        <f t="shared" si="0"/>
        <v>268128</v>
      </c>
      <c r="I13" s="34">
        <f t="shared" si="8"/>
        <v>37366.559999999998</v>
      </c>
      <c r="J13" s="34">
        <f t="shared" si="9"/>
        <v>25884.84</v>
      </c>
      <c r="K13" s="34">
        <f t="shared" si="1"/>
        <v>63251.399999999994</v>
      </c>
      <c r="L13" s="34">
        <v>0</v>
      </c>
      <c r="M13" s="34">
        <v>0</v>
      </c>
      <c r="N13" s="34">
        <f t="shared" si="2"/>
        <v>0</v>
      </c>
      <c r="O13" s="34">
        <f t="shared" si="10"/>
        <v>45254.879999999997</v>
      </c>
      <c r="P13" s="34">
        <f t="shared" si="11"/>
        <v>31349.29</v>
      </c>
      <c r="Q13" s="34">
        <f t="shared" si="3"/>
        <v>76604.17</v>
      </c>
      <c r="R13" s="34">
        <f t="shared" si="12"/>
        <v>3199.68</v>
      </c>
      <c r="S13" s="34">
        <f t="shared" si="13"/>
        <v>2216.5100000000002</v>
      </c>
      <c r="T13" s="34">
        <f t="shared" si="4"/>
        <v>5416.1900000000005</v>
      </c>
      <c r="U13" s="34">
        <f t="shared" si="14"/>
        <v>5100.4799999999996</v>
      </c>
      <c r="V13" s="34">
        <f t="shared" si="15"/>
        <v>3533.24</v>
      </c>
      <c r="W13" s="34">
        <f t="shared" si="5"/>
        <v>8633.7199999999993</v>
      </c>
      <c r="X13" s="35">
        <f t="shared" si="6"/>
        <v>422033</v>
      </c>
      <c r="Y13" s="24"/>
    </row>
    <row r="14" spans="1:29" s="17" customFormat="1" x14ac:dyDescent="0.2">
      <c r="A14" s="13" t="s">
        <v>191</v>
      </c>
      <c r="B14" s="14" t="s">
        <v>7</v>
      </c>
      <c r="C14" s="14" t="s">
        <v>67</v>
      </c>
      <c r="D14" s="15">
        <v>1</v>
      </c>
      <c r="E14" s="16">
        <v>1</v>
      </c>
      <c r="F14" s="34">
        <f>ROUND($D14*'2p_turp_aprekins dez'!$AX$20,2)</f>
        <v>39600</v>
      </c>
      <c r="G14" s="34">
        <f>ROUND($E14*'2p_turp_aprekins dez'!$AX$21,2)</f>
        <v>27432</v>
      </c>
      <c r="H14" s="34">
        <f t="shared" si="0"/>
        <v>67032</v>
      </c>
      <c r="I14" s="34">
        <f>ROUND($F14*$K$5,2)</f>
        <v>9341.64</v>
      </c>
      <c r="J14" s="34">
        <f>ROUND($G14*$K$5,2)</f>
        <v>6471.21</v>
      </c>
      <c r="K14" s="34">
        <f t="shared" si="1"/>
        <v>15812.849999999999</v>
      </c>
      <c r="L14" s="34">
        <v>0</v>
      </c>
      <c r="M14" s="34">
        <v>0</v>
      </c>
      <c r="N14" s="34">
        <f t="shared" si="2"/>
        <v>0</v>
      </c>
      <c r="O14" s="34">
        <f t="shared" si="10"/>
        <v>11313.72</v>
      </c>
      <c r="P14" s="34">
        <f t="shared" si="11"/>
        <v>7837.32</v>
      </c>
      <c r="Q14" s="34">
        <f t="shared" si="3"/>
        <v>19151.04</v>
      </c>
      <c r="R14" s="34">
        <f t="shared" si="12"/>
        <v>799.92</v>
      </c>
      <c r="S14" s="34">
        <f t="shared" si="13"/>
        <v>554.13</v>
      </c>
      <c r="T14" s="34">
        <f t="shared" si="4"/>
        <v>1354.05</v>
      </c>
      <c r="U14" s="34">
        <f t="shared" si="14"/>
        <v>1275.1199999999999</v>
      </c>
      <c r="V14" s="34">
        <f t="shared" si="15"/>
        <v>883.31</v>
      </c>
      <c r="W14" s="34">
        <f t="shared" si="5"/>
        <v>2158.4299999999998</v>
      </c>
      <c r="X14" s="35">
        <f t="shared" si="6"/>
        <v>105508</v>
      </c>
      <c r="Y14" s="24"/>
    </row>
    <row r="15" spans="1:29" s="17" customFormat="1" x14ac:dyDescent="0.2">
      <c r="A15" s="13" t="s">
        <v>191</v>
      </c>
      <c r="B15" s="14" t="s">
        <v>7</v>
      </c>
      <c r="C15" s="14" t="s">
        <v>195</v>
      </c>
      <c r="D15" s="15">
        <v>1</v>
      </c>
      <c r="E15" s="16">
        <v>1</v>
      </c>
      <c r="F15" s="34">
        <f>'2p_turp_aprekins dez'!AX22</f>
        <v>23870</v>
      </c>
      <c r="G15" s="34">
        <f>'2p_turp_aprekins dez'!AX23</f>
        <v>16535.400000000001</v>
      </c>
      <c r="H15" s="34">
        <f t="shared" si="0"/>
        <v>40405.4</v>
      </c>
      <c r="I15" s="34">
        <f>ROUND($F15*$K$5,2)</f>
        <v>5630.93</v>
      </c>
      <c r="J15" s="34">
        <f>ROUND($G15*$K$5,2)</f>
        <v>3900.7</v>
      </c>
      <c r="K15" s="34">
        <f>SUM(I15:J15)</f>
        <v>9531.630000000001</v>
      </c>
      <c r="L15" s="34">
        <v>0</v>
      </c>
      <c r="M15" s="34">
        <v>0</v>
      </c>
      <c r="N15" s="158">
        <f t="shared" ref="N15" si="16">SUM(L15:M15)</f>
        <v>0</v>
      </c>
      <c r="O15" s="34">
        <f t="shared" si="10"/>
        <v>6819.66</v>
      </c>
      <c r="P15" s="34">
        <f t="shared" si="11"/>
        <v>4724.16</v>
      </c>
      <c r="Q15" s="34">
        <f t="shared" ref="Q15" si="17">SUM(O15:P15)</f>
        <v>11543.82</v>
      </c>
      <c r="R15" s="34">
        <f t="shared" si="12"/>
        <v>482.17</v>
      </c>
      <c r="S15" s="34">
        <f t="shared" si="13"/>
        <v>334.02</v>
      </c>
      <c r="T15" s="34">
        <f t="shared" ref="T15" si="18">SUM(R15:S15)</f>
        <v>816.19</v>
      </c>
      <c r="U15" s="34">
        <f t="shared" si="14"/>
        <v>768.61</v>
      </c>
      <c r="V15" s="34">
        <f t="shared" si="15"/>
        <v>532.44000000000005</v>
      </c>
      <c r="W15" s="34">
        <f t="shared" ref="W15" si="19">SUM(U15:V15)</f>
        <v>1301.0500000000002</v>
      </c>
      <c r="X15" s="35">
        <f t="shared" ref="X15" si="20">ROUND(H15+K15+N15+Q15+T15+W15,0)</f>
        <v>63598</v>
      </c>
      <c r="Y15" s="24"/>
    </row>
    <row r="16" spans="1:29" s="17" customFormat="1" x14ac:dyDescent="0.2">
      <c r="A16" s="13" t="s">
        <v>191</v>
      </c>
      <c r="B16" s="14" t="s">
        <v>7</v>
      </c>
      <c r="C16" s="14" t="s">
        <v>131</v>
      </c>
      <c r="D16" s="15">
        <v>0</v>
      </c>
      <c r="E16" s="16">
        <v>0</v>
      </c>
      <c r="F16" s="34">
        <f>ROUND($D16*'2p_turp_aprekins dez'!$AX$20,2)</f>
        <v>0</v>
      </c>
      <c r="G16" s="34">
        <f>ROUND($E16*'2p_turp_aprekins dez'!$AX$21,2)</f>
        <v>0</v>
      </c>
      <c r="H16" s="34">
        <f t="shared" ref="H16" si="21">SUM(F16:G16)</f>
        <v>0</v>
      </c>
      <c r="I16" s="34">
        <f>ROUND($F16*$K$5,2)</f>
        <v>0</v>
      </c>
      <c r="J16" s="34">
        <f>ROUND($G16*$K$5,2)</f>
        <v>0</v>
      </c>
      <c r="K16" s="34">
        <f t="shared" ref="K16" si="22">SUM(I16:J16)</f>
        <v>0</v>
      </c>
      <c r="L16" s="34">
        <v>0</v>
      </c>
      <c r="M16" s="34">
        <v>0</v>
      </c>
      <c r="N16" s="34">
        <f t="shared" ref="N16" si="23">SUM(L16:M16)</f>
        <v>0</v>
      </c>
      <c r="O16" s="34">
        <f t="shared" si="10"/>
        <v>0</v>
      </c>
      <c r="P16" s="34">
        <f t="shared" si="11"/>
        <v>0</v>
      </c>
      <c r="Q16" s="34">
        <f t="shared" ref="Q16" si="24">SUM(O16:P16)</f>
        <v>0</v>
      </c>
      <c r="R16" s="34">
        <f t="shared" si="12"/>
        <v>0</v>
      </c>
      <c r="S16" s="34">
        <f t="shared" si="13"/>
        <v>0</v>
      </c>
      <c r="T16" s="34">
        <f t="shared" ref="T16" si="25">SUM(R16:S16)</f>
        <v>0</v>
      </c>
      <c r="U16" s="34">
        <f t="shared" si="14"/>
        <v>0</v>
      </c>
      <c r="V16" s="34">
        <f t="shared" si="15"/>
        <v>0</v>
      </c>
      <c r="W16" s="34">
        <f t="shared" ref="W16" si="26">SUM(U16:V16)</f>
        <v>0</v>
      </c>
      <c r="X16" s="35">
        <f t="shared" si="6"/>
        <v>0</v>
      </c>
      <c r="Y16" s="24"/>
    </row>
    <row r="17" spans="1:25" s="17" customFormat="1" x14ac:dyDescent="0.2">
      <c r="A17" s="13" t="s">
        <v>191</v>
      </c>
      <c r="B17" s="14" t="s">
        <v>7</v>
      </c>
      <c r="C17" s="14" t="s">
        <v>5</v>
      </c>
      <c r="D17" s="15">
        <f>2-2</f>
        <v>0</v>
      </c>
      <c r="E17" s="16">
        <v>0</v>
      </c>
      <c r="F17" s="34">
        <v>0</v>
      </c>
      <c r="G17" s="34">
        <v>0</v>
      </c>
      <c r="H17" s="34">
        <f t="shared" si="0"/>
        <v>0</v>
      </c>
      <c r="I17" s="34">
        <v>0</v>
      </c>
      <c r="J17" s="34">
        <v>0</v>
      </c>
      <c r="K17" s="34">
        <f t="shared" si="1"/>
        <v>0</v>
      </c>
      <c r="L17" s="34">
        <v>0</v>
      </c>
      <c r="M17" s="34">
        <v>0</v>
      </c>
      <c r="N17" s="34">
        <f t="shared" si="2"/>
        <v>0</v>
      </c>
      <c r="O17" s="34">
        <v>0</v>
      </c>
      <c r="P17" s="34">
        <v>0</v>
      </c>
      <c r="Q17" s="34">
        <f t="shared" si="3"/>
        <v>0</v>
      </c>
      <c r="R17" s="34">
        <v>0</v>
      </c>
      <c r="S17" s="34">
        <v>0</v>
      </c>
      <c r="T17" s="34">
        <f t="shared" si="4"/>
        <v>0</v>
      </c>
      <c r="U17" s="34">
        <v>0</v>
      </c>
      <c r="V17" s="34">
        <v>0</v>
      </c>
      <c r="W17" s="34">
        <f t="shared" si="5"/>
        <v>0</v>
      </c>
      <c r="X17" s="35">
        <f t="shared" si="6"/>
        <v>0</v>
      </c>
      <c r="Y17" s="24"/>
    </row>
    <row r="18" spans="1:25" s="17" customFormat="1" x14ac:dyDescent="0.2">
      <c r="A18" s="13" t="s">
        <v>191</v>
      </c>
      <c r="B18" s="14" t="s">
        <v>7</v>
      </c>
      <c r="C18" s="14" t="s">
        <v>11</v>
      </c>
      <c r="D18" s="15">
        <v>6</v>
      </c>
      <c r="E18" s="16">
        <v>6</v>
      </c>
      <c r="F18" s="34">
        <f>ROUND($D18*'2p_turp_aprekins dez'!$AX$28,2)</f>
        <v>286440</v>
      </c>
      <c r="G18" s="34">
        <f>ROUND($E18*'2p_turp_aprekins dez'!$AX$29,2)</f>
        <v>198424.8</v>
      </c>
      <c r="H18" s="34">
        <f>SUM(F18:G18)</f>
        <v>484864.8</v>
      </c>
      <c r="I18" s="34">
        <f>ROUND($F18*$K$5,2)</f>
        <v>67571.199999999997</v>
      </c>
      <c r="J18" s="34">
        <f>ROUND($G18*$K$5,2)</f>
        <v>46808.41</v>
      </c>
      <c r="K18" s="34">
        <f t="shared" si="1"/>
        <v>114379.61</v>
      </c>
      <c r="L18" s="34">
        <v>0</v>
      </c>
      <c r="M18" s="34">
        <v>0</v>
      </c>
      <c r="N18" s="34">
        <f t="shared" si="2"/>
        <v>0</v>
      </c>
      <c r="O18" s="34">
        <f>ROUND($F18*$Q$5,2)</f>
        <v>81835.91</v>
      </c>
      <c r="P18" s="34">
        <f>ROUND($G18*$Q$5,2)</f>
        <v>56689.97</v>
      </c>
      <c r="Q18" s="34">
        <f t="shared" si="3"/>
        <v>138525.88</v>
      </c>
      <c r="R18" s="34">
        <f>ROUND($F18*$T$5,2)</f>
        <v>5786.09</v>
      </c>
      <c r="S18" s="34">
        <f>ROUND($G18*$T$5,2)</f>
        <v>4008.18</v>
      </c>
      <c r="T18" s="34">
        <f t="shared" si="4"/>
        <v>9794.27</v>
      </c>
      <c r="U18" s="34">
        <f>ROUND($F18*$W$5,2)</f>
        <v>9223.3700000000008</v>
      </c>
      <c r="V18" s="34">
        <f>ROUND($G18*$W$5,2)</f>
        <v>6389.28</v>
      </c>
      <c r="W18" s="34">
        <f t="shared" si="5"/>
        <v>15612.650000000001</v>
      </c>
      <c r="X18" s="35">
        <f t="shared" si="6"/>
        <v>763177</v>
      </c>
      <c r="Y18" s="24"/>
    </row>
    <row r="19" spans="1:25" s="17" customFormat="1" x14ac:dyDescent="0.2">
      <c r="A19" s="13" t="s">
        <v>191</v>
      </c>
      <c r="B19" s="14" t="s">
        <v>7</v>
      </c>
      <c r="C19" s="14" t="s">
        <v>6</v>
      </c>
      <c r="D19" s="15">
        <v>0</v>
      </c>
      <c r="E19" s="16">
        <v>0</v>
      </c>
      <c r="F19" s="34">
        <v>0</v>
      </c>
      <c r="G19" s="34">
        <v>0</v>
      </c>
      <c r="H19" s="34">
        <f t="shared" si="0"/>
        <v>0</v>
      </c>
      <c r="I19" s="34">
        <v>0</v>
      </c>
      <c r="J19" s="34">
        <v>0</v>
      </c>
      <c r="K19" s="34">
        <f t="shared" si="1"/>
        <v>0</v>
      </c>
      <c r="L19" s="34">
        <v>0</v>
      </c>
      <c r="M19" s="34">
        <v>0</v>
      </c>
      <c r="N19" s="34">
        <f t="shared" si="2"/>
        <v>0</v>
      </c>
      <c r="O19" s="34">
        <v>0</v>
      </c>
      <c r="P19" s="34">
        <v>0</v>
      </c>
      <c r="Q19" s="34">
        <f t="shared" si="3"/>
        <v>0</v>
      </c>
      <c r="R19" s="34">
        <v>0</v>
      </c>
      <c r="S19" s="34">
        <v>0</v>
      </c>
      <c r="T19" s="34">
        <f t="shared" si="4"/>
        <v>0</v>
      </c>
      <c r="U19" s="34">
        <v>0</v>
      </c>
      <c r="V19" s="34">
        <v>0</v>
      </c>
      <c r="W19" s="34">
        <f t="shared" si="5"/>
        <v>0</v>
      </c>
      <c r="X19" s="35">
        <f t="shared" si="6"/>
        <v>0</v>
      </c>
      <c r="Y19" s="24"/>
    </row>
    <row r="20" spans="1:25" s="17" customFormat="1" ht="12" thickBot="1" x14ac:dyDescent="0.25">
      <c r="A20" s="27" t="s">
        <v>191</v>
      </c>
      <c r="B20" s="28" t="s">
        <v>7</v>
      </c>
      <c r="C20" s="28" t="s">
        <v>12</v>
      </c>
      <c r="D20" s="36">
        <v>0</v>
      </c>
      <c r="E20" s="30">
        <v>0</v>
      </c>
      <c r="F20" s="37">
        <v>0</v>
      </c>
      <c r="G20" s="37">
        <v>0</v>
      </c>
      <c r="H20" s="37">
        <f t="shared" si="0"/>
        <v>0</v>
      </c>
      <c r="I20" s="37">
        <v>0</v>
      </c>
      <c r="J20" s="37">
        <v>0</v>
      </c>
      <c r="K20" s="37">
        <f t="shared" si="1"/>
        <v>0</v>
      </c>
      <c r="L20" s="37">
        <v>0</v>
      </c>
      <c r="M20" s="37">
        <v>0</v>
      </c>
      <c r="N20" s="37">
        <f t="shared" si="2"/>
        <v>0</v>
      </c>
      <c r="O20" s="37">
        <v>0</v>
      </c>
      <c r="P20" s="37">
        <v>0</v>
      </c>
      <c r="Q20" s="37">
        <f t="shared" si="3"/>
        <v>0</v>
      </c>
      <c r="R20" s="37">
        <v>0</v>
      </c>
      <c r="S20" s="37">
        <v>0</v>
      </c>
      <c r="T20" s="37">
        <f t="shared" si="4"/>
        <v>0</v>
      </c>
      <c r="U20" s="37">
        <v>0</v>
      </c>
      <c r="V20" s="37">
        <v>0</v>
      </c>
      <c r="W20" s="37">
        <f t="shared" si="5"/>
        <v>0</v>
      </c>
      <c r="X20" s="38">
        <f t="shared" si="6"/>
        <v>0</v>
      </c>
      <c r="Y20" s="24"/>
    </row>
    <row r="21" spans="1:25" s="61" customFormat="1" thickBot="1" x14ac:dyDescent="0.2">
      <c r="A21" s="68" t="s">
        <v>191</v>
      </c>
      <c r="B21" s="56" t="s">
        <v>188</v>
      </c>
      <c r="C21" s="56"/>
      <c r="D21" s="65">
        <f>D11+D12+D13+D14+D15+D16+D17+D18+D19+D20</f>
        <v>16</v>
      </c>
      <c r="E21" s="58">
        <f t="shared" ref="E21:W21" si="27">E11+E12+E13+E14+E15+E16+E17+E18+E19+E20</f>
        <v>16</v>
      </c>
      <c r="F21" s="66">
        <f t="shared" si="27"/>
        <v>983510</v>
      </c>
      <c r="G21" s="66">
        <f t="shared" si="27"/>
        <v>681304.2</v>
      </c>
      <c r="H21" s="66">
        <f t="shared" si="27"/>
        <v>1664814.2</v>
      </c>
      <c r="I21" s="66">
        <f t="shared" si="27"/>
        <v>232010.01</v>
      </c>
      <c r="J21" s="66">
        <f t="shared" si="27"/>
        <v>160719.66999999998</v>
      </c>
      <c r="K21" s="66">
        <f t="shared" si="27"/>
        <v>392729.68</v>
      </c>
      <c r="L21" s="66">
        <f t="shared" si="27"/>
        <v>0</v>
      </c>
      <c r="M21" s="66">
        <f t="shared" si="27"/>
        <v>0</v>
      </c>
      <c r="N21" s="66">
        <f t="shared" si="27"/>
        <v>0</v>
      </c>
      <c r="O21" s="66">
        <f t="shared" si="27"/>
        <v>280988.81</v>
      </c>
      <c r="P21" s="66">
        <f t="shared" si="27"/>
        <v>194648.61000000002</v>
      </c>
      <c r="Q21" s="66">
        <f t="shared" si="27"/>
        <v>475637.42</v>
      </c>
      <c r="R21" s="66">
        <f t="shared" si="27"/>
        <v>19866.900000000001</v>
      </c>
      <c r="S21" s="66">
        <f t="shared" si="27"/>
        <v>13762.36</v>
      </c>
      <c r="T21" s="66">
        <f t="shared" si="27"/>
        <v>33629.259999999995</v>
      </c>
      <c r="U21" s="66">
        <f t="shared" si="27"/>
        <v>31669.019999999997</v>
      </c>
      <c r="V21" s="66">
        <f t="shared" si="27"/>
        <v>21937.989999999998</v>
      </c>
      <c r="W21" s="66">
        <f t="shared" si="27"/>
        <v>53607.01</v>
      </c>
      <c r="X21" s="67">
        <f>ROUND(X11+X12+X13+X14+X15+X16+X17+X18+X19+X20,0)</f>
        <v>2620416</v>
      </c>
      <c r="Y21" s="60"/>
    </row>
    <row r="22" spans="1:25" s="17" customFormat="1" x14ac:dyDescent="0.2">
      <c r="A22" s="18" t="s">
        <v>191</v>
      </c>
      <c r="B22" s="19" t="s">
        <v>13</v>
      </c>
      <c r="C22" s="19" t="s">
        <v>14</v>
      </c>
      <c r="D22" s="33">
        <v>0</v>
      </c>
      <c r="E22" s="21">
        <v>0</v>
      </c>
      <c r="F22" s="22">
        <v>0</v>
      </c>
      <c r="G22" s="22">
        <v>0</v>
      </c>
      <c r="H22" s="22">
        <f t="shared" si="0"/>
        <v>0</v>
      </c>
      <c r="I22" s="22">
        <v>0</v>
      </c>
      <c r="J22" s="22">
        <v>0</v>
      </c>
      <c r="K22" s="22">
        <f t="shared" si="1"/>
        <v>0</v>
      </c>
      <c r="L22" s="22">
        <v>0</v>
      </c>
      <c r="M22" s="22">
        <v>0</v>
      </c>
      <c r="N22" s="22">
        <f t="shared" si="2"/>
        <v>0</v>
      </c>
      <c r="O22" s="22">
        <v>0</v>
      </c>
      <c r="P22" s="22">
        <v>0</v>
      </c>
      <c r="Q22" s="22">
        <f t="shared" si="3"/>
        <v>0</v>
      </c>
      <c r="R22" s="22">
        <v>0</v>
      </c>
      <c r="S22" s="22">
        <v>0</v>
      </c>
      <c r="T22" s="22">
        <f t="shared" si="4"/>
        <v>0</v>
      </c>
      <c r="U22" s="22">
        <v>0</v>
      </c>
      <c r="V22" s="22">
        <v>0</v>
      </c>
      <c r="W22" s="22">
        <f t="shared" si="5"/>
        <v>0</v>
      </c>
      <c r="X22" s="23">
        <f t="shared" si="6"/>
        <v>0</v>
      </c>
      <c r="Y22" s="24"/>
    </row>
    <row r="23" spans="1:25" s="17" customFormat="1" x14ac:dyDescent="0.2">
      <c r="A23" s="13" t="s">
        <v>191</v>
      </c>
      <c r="B23" s="14" t="s">
        <v>13</v>
      </c>
      <c r="C23" s="14" t="s">
        <v>15</v>
      </c>
      <c r="D23" s="15">
        <v>0</v>
      </c>
      <c r="E23" s="16">
        <v>0</v>
      </c>
      <c r="F23" s="34">
        <v>0</v>
      </c>
      <c r="G23" s="34">
        <v>0</v>
      </c>
      <c r="H23" s="34">
        <f t="shared" si="0"/>
        <v>0</v>
      </c>
      <c r="I23" s="34">
        <v>0</v>
      </c>
      <c r="J23" s="34">
        <v>0</v>
      </c>
      <c r="K23" s="34">
        <f t="shared" si="1"/>
        <v>0</v>
      </c>
      <c r="L23" s="34">
        <v>0</v>
      </c>
      <c r="M23" s="34">
        <v>0</v>
      </c>
      <c r="N23" s="34">
        <f t="shared" si="2"/>
        <v>0</v>
      </c>
      <c r="O23" s="34">
        <v>0</v>
      </c>
      <c r="P23" s="34">
        <v>0</v>
      </c>
      <c r="Q23" s="34">
        <f t="shared" si="3"/>
        <v>0</v>
      </c>
      <c r="R23" s="34">
        <v>0</v>
      </c>
      <c r="S23" s="34">
        <v>0</v>
      </c>
      <c r="T23" s="34">
        <f t="shared" si="4"/>
        <v>0</v>
      </c>
      <c r="U23" s="34">
        <v>0</v>
      </c>
      <c r="V23" s="34">
        <v>0</v>
      </c>
      <c r="W23" s="34">
        <f t="shared" si="5"/>
        <v>0</v>
      </c>
      <c r="X23" s="35">
        <f t="shared" si="6"/>
        <v>0</v>
      </c>
      <c r="Y23" s="24"/>
    </row>
    <row r="24" spans="1:25" s="17" customFormat="1" x14ac:dyDescent="0.2">
      <c r="A24" s="13" t="s">
        <v>191</v>
      </c>
      <c r="B24" s="14" t="s">
        <v>13</v>
      </c>
      <c r="C24" s="14" t="s">
        <v>10</v>
      </c>
      <c r="D24" s="15">
        <v>1</v>
      </c>
      <c r="E24" s="16">
        <v>1</v>
      </c>
      <c r="F24" s="34">
        <f>ROUND($D24*'2p_turp_aprekins dez'!$AX$16,2)</f>
        <v>79200</v>
      </c>
      <c r="G24" s="34">
        <f>ROUND($E24*'2p_turp_aprekins dez'!$AX$17,2)</f>
        <v>54864</v>
      </c>
      <c r="H24" s="34">
        <f t="shared" si="0"/>
        <v>134064</v>
      </c>
      <c r="I24" s="34">
        <f t="shared" ref="I24:I25" si="28">ROUND($F24*$K$5,2)</f>
        <v>18683.28</v>
      </c>
      <c r="J24" s="34">
        <f t="shared" ref="J24:J25" si="29">ROUND($G24*$K$5,2)</f>
        <v>12942.42</v>
      </c>
      <c r="K24" s="34">
        <f t="shared" si="1"/>
        <v>31625.699999999997</v>
      </c>
      <c r="L24" s="34">
        <v>0</v>
      </c>
      <c r="M24" s="34">
        <v>0</v>
      </c>
      <c r="N24" s="34">
        <f t="shared" si="2"/>
        <v>0</v>
      </c>
      <c r="O24" s="34">
        <f>ROUND($F24*$Q$5,2)</f>
        <v>22627.439999999999</v>
      </c>
      <c r="P24" s="34">
        <f>ROUND($G24*$Q$5,2)</f>
        <v>15674.64</v>
      </c>
      <c r="Q24" s="34">
        <f t="shared" si="3"/>
        <v>38302.080000000002</v>
      </c>
      <c r="R24" s="34">
        <f>ROUND($F24*$T$5,2)</f>
        <v>1599.84</v>
      </c>
      <c r="S24" s="34">
        <f>ROUND($G24*$T$5,2)</f>
        <v>1108.25</v>
      </c>
      <c r="T24" s="34">
        <f t="shared" si="4"/>
        <v>2708.09</v>
      </c>
      <c r="U24" s="34">
        <f>ROUND($F24*$W$5,2)</f>
        <v>2550.2399999999998</v>
      </c>
      <c r="V24" s="34">
        <f>ROUND($G24*$W$5,2)</f>
        <v>1766.62</v>
      </c>
      <c r="W24" s="34">
        <f t="shared" si="5"/>
        <v>4316.8599999999997</v>
      </c>
      <c r="X24" s="35">
        <f t="shared" si="6"/>
        <v>211017</v>
      </c>
      <c r="Y24" s="24"/>
    </row>
    <row r="25" spans="1:25" s="17" customFormat="1" x14ac:dyDescent="0.2">
      <c r="A25" s="13" t="s">
        <v>191</v>
      </c>
      <c r="B25" s="14" t="s">
        <v>13</v>
      </c>
      <c r="C25" s="14" t="s">
        <v>67</v>
      </c>
      <c r="D25" s="15">
        <v>0</v>
      </c>
      <c r="E25" s="16">
        <v>0</v>
      </c>
      <c r="F25" s="34">
        <f>ROUND($D25*'2p_turp_aprekins dez'!$AX$16,2)</f>
        <v>0</v>
      </c>
      <c r="G25" s="34">
        <f>ROUND($E25*'2p_turp_aprekins dez'!$AX$17,2)</f>
        <v>0</v>
      </c>
      <c r="H25" s="34">
        <f t="shared" si="0"/>
        <v>0</v>
      </c>
      <c r="I25" s="34">
        <f t="shared" si="28"/>
        <v>0</v>
      </c>
      <c r="J25" s="34">
        <f t="shared" si="29"/>
        <v>0</v>
      </c>
      <c r="K25" s="34">
        <f t="shared" si="1"/>
        <v>0</v>
      </c>
      <c r="L25" s="34">
        <v>0</v>
      </c>
      <c r="M25" s="34">
        <v>0</v>
      </c>
      <c r="N25" s="34">
        <f t="shared" si="2"/>
        <v>0</v>
      </c>
      <c r="O25" s="34">
        <f>ROUND($F25*$Q$5,2)</f>
        <v>0</v>
      </c>
      <c r="P25" s="34">
        <f>ROUND($G25*$Q$5,2)</f>
        <v>0</v>
      </c>
      <c r="Q25" s="34">
        <f t="shared" si="3"/>
        <v>0</v>
      </c>
      <c r="R25" s="34">
        <f>ROUND($F25*$T$5,2)</f>
        <v>0</v>
      </c>
      <c r="S25" s="34">
        <f>ROUND($G25*$T$5,2)</f>
        <v>0</v>
      </c>
      <c r="T25" s="34">
        <f t="shared" si="4"/>
        <v>0</v>
      </c>
      <c r="U25" s="34">
        <f>ROUND($F25*$W$5,2)</f>
        <v>0</v>
      </c>
      <c r="V25" s="34">
        <f>ROUND($G25*$W$5,2)</f>
        <v>0</v>
      </c>
      <c r="W25" s="34">
        <f t="shared" si="5"/>
        <v>0</v>
      </c>
      <c r="X25" s="35">
        <f t="shared" si="6"/>
        <v>0</v>
      </c>
      <c r="Y25" s="24"/>
    </row>
    <row r="26" spans="1:25" s="17" customFormat="1" x14ac:dyDescent="0.2">
      <c r="A26" s="13" t="s">
        <v>191</v>
      </c>
      <c r="B26" s="14" t="s">
        <v>13</v>
      </c>
      <c r="C26" s="14" t="s">
        <v>125</v>
      </c>
      <c r="D26" s="15">
        <v>0</v>
      </c>
      <c r="E26" s="16">
        <v>0</v>
      </c>
      <c r="F26" s="34">
        <v>0</v>
      </c>
      <c r="G26" s="34">
        <v>0</v>
      </c>
      <c r="H26" s="34">
        <f t="shared" si="0"/>
        <v>0</v>
      </c>
      <c r="I26" s="34">
        <v>0</v>
      </c>
      <c r="J26" s="34">
        <v>0</v>
      </c>
      <c r="K26" s="34">
        <f t="shared" si="1"/>
        <v>0</v>
      </c>
      <c r="L26" s="34">
        <v>0</v>
      </c>
      <c r="M26" s="34">
        <v>0</v>
      </c>
      <c r="N26" s="34">
        <f t="shared" si="2"/>
        <v>0</v>
      </c>
      <c r="O26" s="34">
        <v>0</v>
      </c>
      <c r="P26" s="34">
        <v>0</v>
      </c>
      <c r="Q26" s="34">
        <f t="shared" si="3"/>
        <v>0</v>
      </c>
      <c r="R26" s="34">
        <v>0</v>
      </c>
      <c r="S26" s="34">
        <v>0</v>
      </c>
      <c r="T26" s="34">
        <f t="shared" si="4"/>
        <v>0</v>
      </c>
      <c r="U26" s="34">
        <v>0</v>
      </c>
      <c r="V26" s="34">
        <v>0</v>
      </c>
      <c r="W26" s="34">
        <f t="shared" si="5"/>
        <v>0</v>
      </c>
      <c r="X26" s="35">
        <f t="shared" si="6"/>
        <v>0</v>
      </c>
      <c r="Y26" s="24"/>
    </row>
    <row r="27" spans="1:25" s="17" customFormat="1" x14ac:dyDescent="0.2">
      <c r="A27" s="13" t="s">
        <v>191</v>
      </c>
      <c r="B27" s="14" t="s">
        <v>13</v>
      </c>
      <c r="C27" s="14" t="s">
        <v>5</v>
      </c>
      <c r="D27" s="15">
        <v>0</v>
      </c>
      <c r="E27" s="16">
        <v>0</v>
      </c>
      <c r="F27" s="34">
        <v>0</v>
      </c>
      <c r="G27" s="34">
        <v>0</v>
      </c>
      <c r="H27" s="34">
        <f t="shared" si="0"/>
        <v>0</v>
      </c>
      <c r="I27" s="34">
        <v>0</v>
      </c>
      <c r="J27" s="34">
        <v>0</v>
      </c>
      <c r="K27" s="34">
        <f t="shared" si="1"/>
        <v>0</v>
      </c>
      <c r="L27" s="34">
        <v>0</v>
      </c>
      <c r="M27" s="34">
        <v>0</v>
      </c>
      <c r="N27" s="34">
        <f t="shared" si="2"/>
        <v>0</v>
      </c>
      <c r="O27" s="34">
        <v>0</v>
      </c>
      <c r="P27" s="34">
        <v>0</v>
      </c>
      <c r="Q27" s="34">
        <f t="shared" si="3"/>
        <v>0</v>
      </c>
      <c r="R27" s="34">
        <v>0</v>
      </c>
      <c r="S27" s="34">
        <v>0</v>
      </c>
      <c r="T27" s="34">
        <f t="shared" si="4"/>
        <v>0</v>
      </c>
      <c r="U27" s="34">
        <v>0</v>
      </c>
      <c r="V27" s="34">
        <v>0</v>
      </c>
      <c r="W27" s="34">
        <f t="shared" si="5"/>
        <v>0</v>
      </c>
      <c r="X27" s="35">
        <f t="shared" si="6"/>
        <v>0</v>
      </c>
      <c r="Y27" s="24"/>
    </row>
    <row r="28" spans="1:25" s="17" customFormat="1" x14ac:dyDescent="0.2">
      <c r="A28" s="13" t="s">
        <v>191</v>
      </c>
      <c r="B28" s="14" t="s">
        <v>13</v>
      </c>
      <c r="C28" s="14" t="s">
        <v>6</v>
      </c>
      <c r="D28" s="15">
        <v>0</v>
      </c>
      <c r="E28" s="16">
        <v>0</v>
      </c>
      <c r="F28" s="34">
        <v>0</v>
      </c>
      <c r="G28" s="34">
        <v>0</v>
      </c>
      <c r="H28" s="34">
        <f t="shared" si="0"/>
        <v>0</v>
      </c>
      <c r="I28" s="34">
        <v>0</v>
      </c>
      <c r="J28" s="34">
        <v>0</v>
      </c>
      <c r="K28" s="34">
        <f t="shared" si="1"/>
        <v>0</v>
      </c>
      <c r="L28" s="34">
        <v>0</v>
      </c>
      <c r="M28" s="34">
        <v>0</v>
      </c>
      <c r="N28" s="34">
        <f t="shared" si="2"/>
        <v>0</v>
      </c>
      <c r="O28" s="34">
        <v>0</v>
      </c>
      <c r="P28" s="34">
        <v>0</v>
      </c>
      <c r="Q28" s="34">
        <f t="shared" si="3"/>
        <v>0</v>
      </c>
      <c r="R28" s="34">
        <v>0</v>
      </c>
      <c r="S28" s="34">
        <v>0</v>
      </c>
      <c r="T28" s="34">
        <f t="shared" si="4"/>
        <v>0</v>
      </c>
      <c r="U28" s="34">
        <v>0</v>
      </c>
      <c r="V28" s="34">
        <v>0</v>
      </c>
      <c r="W28" s="34">
        <f t="shared" si="5"/>
        <v>0</v>
      </c>
      <c r="X28" s="35">
        <f t="shared" si="6"/>
        <v>0</v>
      </c>
      <c r="Y28" s="24"/>
    </row>
    <row r="29" spans="1:25" s="17" customFormat="1" ht="12" thickBot="1" x14ac:dyDescent="0.25">
      <c r="A29" s="27" t="s">
        <v>191</v>
      </c>
      <c r="B29" s="28" t="s">
        <v>13</v>
      </c>
      <c r="C29" s="28" t="s">
        <v>12</v>
      </c>
      <c r="D29" s="36">
        <v>0</v>
      </c>
      <c r="E29" s="30">
        <v>0</v>
      </c>
      <c r="F29" s="37">
        <v>0</v>
      </c>
      <c r="G29" s="37">
        <v>0</v>
      </c>
      <c r="H29" s="37">
        <f t="shared" si="0"/>
        <v>0</v>
      </c>
      <c r="I29" s="37">
        <v>0</v>
      </c>
      <c r="J29" s="37">
        <v>0</v>
      </c>
      <c r="K29" s="37">
        <f t="shared" si="1"/>
        <v>0</v>
      </c>
      <c r="L29" s="37">
        <v>0</v>
      </c>
      <c r="M29" s="37">
        <v>0</v>
      </c>
      <c r="N29" s="37">
        <f t="shared" si="2"/>
        <v>0</v>
      </c>
      <c r="O29" s="37">
        <v>0</v>
      </c>
      <c r="P29" s="37">
        <v>0</v>
      </c>
      <c r="Q29" s="37">
        <f t="shared" si="3"/>
        <v>0</v>
      </c>
      <c r="R29" s="37">
        <v>0</v>
      </c>
      <c r="S29" s="37">
        <v>0</v>
      </c>
      <c r="T29" s="37">
        <f t="shared" si="4"/>
        <v>0</v>
      </c>
      <c r="U29" s="37">
        <v>0</v>
      </c>
      <c r="V29" s="37">
        <v>0</v>
      </c>
      <c r="W29" s="37">
        <f t="shared" si="5"/>
        <v>0</v>
      </c>
      <c r="X29" s="38">
        <f t="shared" si="6"/>
        <v>0</v>
      </c>
      <c r="Y29" s="24"/>
    </row>
    <row r="30" spans="1:25" s="17" customFormat="1" ht="12" thickBot="1" x14ac:dyDescent="0.25">
      <c r="A30" s="55" t="s">
        <v>191</v>
      </c>
      <c r="B30" s="56" t="s">
        <v>188</v>
      </c>
      <c r="C30" s="56"/>
      <c r="D30" s="65">
        <f>D22+D23+D24+D25+D26+D27+D28+D29</f>
        <v>1</v>
      </c>
      <c r="E30" s="58">
        <f t="shared" ref="E30:W30" si="30">E22+E23+E24+E25+E26+E27+E28+E29</f>
        <v>1</v>
      </c>
      <c r="F30" s="66">
        <f t="shared" si="30"/>
        <v>79200</v>
      </c>
      <c r="G30" s="66">
        <f t="shared" si="30"/>
        <v>54864</v>
      </c>
      <c r="H30" s="66">
        <f t="shared" si="30"/>
        <v>134064</v>
      </c>
      <c r="I30" s="66">
        <f t="shared" si="30"/>
        <v>18683.28</v>
      </c>
      <c r="J30" s="66">
        <f t="shared" si="30"/>
        <v>12942.42</v>
      </c>
      <c r="K30" s="66">
        <f t="shared" si="30"/>
        <v>31625.699999999997</v>
      </c>
      <c r="L30" s="66">
        <f t="shared" si="30"/>
        <v>0</v>
      </c>
      <c r="M30" s="66">
        <f t="shared" si="30"/>
        <v>0</v>
      </c>
      <c r="N30" s="66">
        <f t="shared" si="30"/>
        <v>0</v>
      </c>
      <c r="O30" s="66">
        <f t="shared" si="30"/>
        <v>22627.439999999999</v>
      </c>
      <c r="P30" s="66">
        <f t="shared" si="30"/>
        <v>15674.64</v>
      </c>
      <c r="Q30" s="66">
        <f t="shared" si="30"/>
        <v>38302.080000000002</v>
      </c>
      <c r="R30" s="66">
        <f t="shared" si="30"/>
        <v>1599.84</v>
      </c>
      <c r="S30" s="66">
        <f t="shared" si="30"/>
        <v>1108.25</v>
      </c>
      <c r="T30" s="66">
        <f t="shared" si="30"/>
        <v>2708.09</v>
      </c>
      <c r="U30" s="66">
        <f t="shared" si="30"/>
        <v>2550.2399999999998</v>
      </c>
      <c r="V30" s="66">
        <f t="shared" si="30"/>
        <v>1766.62</v>
      </c>
      <c r="W30" s="66">
        <f t="shared" si="30"/>
        <v>4316.8599999999997</v>
      </c>
      <c r="X30" s="67">
        <f>ROUND(X22+X23+X24+X25+X26+X27+X28+X29,0)</f>
        <v>211017</v>
      </c>
      <c r="Y30" s="24"/>
    </row>
    <row r="31" spans="1:25" s="17" customFormat="1" x14ac:dyDescent="0.2">
      <c r="A31" s="18" t="s">
        <v>191</v>
      </c>
      <c r="B31" s="19" t="s">
        <v>17</v>
      </c>
      <c r="C31" s="19" t="s">
        <v>18</v>
      </c>
      <c r="D31" s="33">
        <v>0</v>
      </c>
      <c r="E31" s="21">
        <v>0</v>
      </c>
      <c r="F31" s="22">
        <v>0</v>
      </c>
      <c r="G31" s="22">
        <v>0</v>
      </c>
      <c r="H31" s="22">
        <f t="shared" si="0"/>
        <v>0</v>
      </c>
      <c r="I31" s="22">
        <v>0</v>
      </c>
      <c r="J31" s="22">
        <v>0</v>
      </c>
      <c r="K31" s="22">
        <f t="shared" si="1"/>
        <v>0</v>
      </c>
      <c r="L31" s="22">
        <v>0</v>
      </c>
      <c r="M31" s="22">
        <v>0</v>
      </c>
      <c r="N31" s="22">
        <f t="shared" si="2"/>
        <v>0</v>
      </c>
      <c r="O31" s="22">
        <v>0</v>
      </c>
      <c r="P31" s="22">
        <v>0</v>
      </c>
      <c r="Q31" s="22">
        <f t="shared" si="3"/>
        <v>0</v>
      </c>
      <c r="R31" s="22">
        <v>0</v>
      </c>
      <c r="S31" s="22">
        <v>0</v>
      </c>
      <c r="T31" s="22">
        <f t="shared" si="4"/>
        <v>0</v>
      </c>
      <c r="U31" s="22">
        <v>0</v>
      </c>
      <c r="V31" s="22">
        <v>0</v>
      </c>
      <c r="W31" s="22">
        <f t="shared" si="5"/>
        <v>0</v>
      </c>
      <c r="X31" s="23">
        <f t="shared" si="6"/>
        <v>0</v>
      </c>
      <c r="Y31" s="24"/>
    </row>
    <row r="32" spans="1:25" s="17" customFormat="1" x14ac:dyDescent="0.2">
      <c r="A32" s="13" t="s">
        <v>191</v>
      </c>
      <c r="B32" s="14" t="s">
        <v>17</v>
      </c>
      <c r="C32" s="14" t="s">
        <v>15</v>
      </c>
      <c r="D32" s="15">
        <v>0</v>
      </c>
      <c r="E32" s="16">
        <v>0</v>
      </c>
      <c r="F32" s="34">
        <v>0</v>
      </c>
      <c r="G32" s="34">
        <v>0</v>
      </c>
      <c r="H32" s="34">
        <f t="shared" si="0"/>
        <v>0</v>
      </c>
      <c r="I32" s="34">
        <v>0</v>
      </c>
      <c r="J32" s="34">
        <v>0</v>
      </c>
      <c r="K32" s="34">
        <f t="shared" si="1"/>
        <v>0</v>
      </c>
      <c r="L32" s="34">
        <v>0</v>
      </c>
      <c r="M32" s="34">
        <v>0</v>
      </c>
      <c r="N32" s="34">
        <f t="shared" si="2"/>
        <v>0</v>
      </c>
      <c r="O32" s="34">
        <v>0</v>
      </c>
      <c r="P32" s="34">
        <v>0</v>
      </c>
      <c r="Q32" s="34">
        <f t="shared" si="3"/>
        <v>0</v>
      </c>
      <c r="R32" s="34">
        <v>0</v>
      </c>
      <c r="S32" s="34">
        <v>0</v>
      </c>
      <c r="T32" s="34">
        <f t="shared" si="4"/>
        <v>0</v>
      </c>
      <c r="U32" s="34">
        <v>0</v>
      </c>
      <c r="V32" s="34">
        <v>0</v>
      </c>
      <c r="W32" s="34">
        <f t="shared" si="5"/>
        <v>0</v>
      </c>
      <c r="X32" s="35">
        <f t="shared" si="6"/>
        <v>0</v>
      </c>
      <c r="Y32" s="24"/>
    </row>
    <row r="33" spans="1:25" s="17" customFormat="1" x14ac:dyDescent="0.2">
      <c r="A33" s="13" t="s">
        <v>191</v>
      </c>
      <c r="B33" s="14" t="s">
        <v>17</v>
      </c>
      <c r="C33" s="14" t="s">
        <v>10</v>
      </c>
      <c r="D33" s="15">
        <v>1</v>
      </c>
      <c r="E33" s="16">
        <v>1</v>
      </c>
      <c r="F33" s="34">
        <f>ROUND($D33*'2p_turp_aprekins dez'!$AX$16,2)</f>
        <v>79200</v>
      </c>
      <c r="G33" s="34">
        <f>ROUND($E33*'2p_turp_aprekins dez'!$AX$17,2)</f>
        <v>54864</v>
      </c>
      <c r="H33" s="34">
        <f t="shared" si="0"/>
        <v>134064</v>
      </c>
      <c r="I33" s="34">
        <f>ROUND($F33*$K$5,2)</f>
        <v>18683.28</v>
      </c>
      <c r="J33" s="34">
        <f>ROUND($G33*$K$5,2)</f>
        <v>12942.42</v>
      </c>
      <c r="K33" s="34">
        <f>SUM(I33:J33)</f>
        <v>31625.699999999997</v>
      </c>
      <c r="L33" s="34">
        <v>0</v>
      </c>
      <c r="M33" s="34">
        <v>0</v>
      </c>
      <c r="N33" s="34">
        <f>SUM(L33:M33)</f>
        <v>0</v>
      </c>
      <c r="O33" s="34">
        <f>ROUND($F33*$Q$5,2)</f>
        <v>22627.439999999999</v>
      </c>
      <c r="P33" s="34">
        <f>ROUND($G33*$Q$5,2)</f>
        <v>15674.64</v>
      </c>
      <c r="Q33" s="34">
        <f>SUM(O33:P33)</f>
        <v>38302.080000000002</v>
      </c>
      <c r="R33" s="34">
        <f>ROUND($F33*$T$5,2)</f>
        <v>1599.84</v>
      </c>
      <c r="S33" s="34">
        <f>ROUND($G33*$T$5,2)</f>
        <v>1108.25</v>
      </c>
      <c r="T33" s="34">
        <f>SUM(R33:S33)</f>
        <v>2708.09</v>
      </c>
      <c r="U33" s="34">
        <f>ROUND($F33*$W$5,2)</f>
        <v>2550.2399999999998</v>
      </c>
      <c r="V33" s="34">
        <f>ROUND($G33*$W$5,2)</f>
        <v>1766.62</v>
      </c>
      <c r="W33" s="34">
        <f>SUM(U33:V33)</f>
        <v>4316.8599999999997</v>
      </c>
      <c r="X33" s="35">
        <f t="shared" si="6"/>
        <v>211017</v>
      </c>
      <c r="Y33" s="24"/>
    </row>
    <row r="34" spans="1:25" s="17" customFormat="1" x14ac:dyDescent="0.2">
      <c r="A34" s="13" t="s">
        <v>191</v>
      </c>
      <c r="B34" s="14" t="s">
        <v>17</v>
      </c>
      <c r="C34" s="14" t="s">
        <v>67</v>
      </c>
      <c r="D34" s="15">
        <v>1</v>
      </c>
      <c r="E34" s="16">
        <v>1</v>
      </c>
      <c r="F34" s="34">
        <f>ROUND($D34*'2p_turp_aprekins dez'!$AX$20,2)</f>
        <v>39600</v>
      </c>
      <c r="G34" s="34">
        <f>ROUND($E34*'2p_turp_aprekins dez'!$AX$21,2)</f>
        <v>27432</v>
      </c>
      <c r="H34" s="34">
        <f t="shared" si="0"/>
        <v>67032</v>
      </c>
      <c r="I34" s="34">
        <f>ROUND($F34*$K$5,2)</f>
        <v>9341.64</v>
      </c>
      <c r="J34" s="34">
        <f>ROUND($G34*$K$5,2)</f>
        <v>6471.21</v>
      </c>
      <c r="K34" s="34">
        <f t="shared" si="1"/>
        <v>15812.849999999999</v>
      </c>
      <c r="L34" s="34">
        <v>0</v>
      </c>
      <c r="M34" s="34">
        <v>0</v>
      </c>
      <c r="N34" s="34">
        <f t="shared" si="2"/>
        <v>0</v>
      </c>
      <c r="O34" s="34">
        <f>ROUND($F34*$Q$5,2)</f>
        <v>11313.72</v>
      </c>
      <c r="P34" s="34">
        <f>ROUND($G34*$Q$5,2)</f>
        <v>7837.32</v>
      </c>
      <c r="Q34" s="34">
        <f t="shared" si="3"/>
        <v>19151.04</v>
      </c>
      <c r="R34" s="34">
        <f>ROUND($F34*$T$5,2)</f>
        <v>799.92</v>
      </c>
      <c r="S34" s="34">
        <f>ROUND($G34*$T$5,2)</f>
        <v>554.13</v>
      </c>
      <c r="T34" s="34">
        <f t="shared" si="4"/>
        <v>1354.05</v>
      </c>
      <c r="U34" s="34">
        <f>ROUND($F34*$W$5,2)</f>
        <v>1275.1199999999999</v>
      </c>
      <c r="V34" s="34">
        <f>ROUND($G34*$W$5,2)</f>
        <v>883.31</v>
      </c>
      <c r="W34" s="34">
        <f t="shared" si="5"/>
        <v>2158.4299999999998</v>
      </c>
      <c r="X34" s="35">
        <f t="shared" si="6"/>
        <v>105508</v>
      </c>
      <c r="Y34" s="24"/>
    </row>
    <row r="35" spans="1:25" s="17" customFormat="1" x14ac:dyDescent="0.2">
      <c r="A35" s="13" t="s">
        <v>191</v>
      </c>
      <c r="B35" s="14" t="s">
        <v>17</v>
      </c>
      <c r="C35" s="14" t="s">
        <v>125</v>
      </c>
      <c r="D35" s="15">
        <v>0</v>
      </c>
      <c r="E35" s="16">
        <v>0</v>
      </c>
      <c r="F35" s="34">
        <v>0</v>
      </c>
      <c r="G35" s="34">
        <v>0</v>
      </c>
      <c r="H35" s="34">
        <f t="shared" si="0"/>
        <v>0</v>
      </c>
      <c r="I35" s="34">
        <v>0</v>
      </c>
      <c r="J35" s="34">
        <v>0</v>
      </c>
      <c r="K35" s="34">
        <f t="shared" si="1"/>
        <v>0</v>
      </c>
      <c r="L35" s="34">
        <v>0</v>
      </c>
      <c r="M35" s="34">
        <v>0</v>
      </c>
      <c r="N35" s="34">
        <f t="shared" si="2"/>
        <v>0</v>
      </c>
      <c r="O35" s="34">
        <v>0</v>
      </c>
      <c r="P35" s="34">
        <v>0</v>
      </c>
      <c r="Q35" s="34">
        <f t="shared" si="3"/>
        <v>0</v>
      </c>
      <c r="R35" s="34">
        <v>0</v>
      </c>
      <c r="S35" s="34">
        <v>0</v>
      </c>
      <c r="T35" s="34">
        <f t="shared" si="4"/>
        <v>0</v>
      </c>
      <c r="U35" s="34">
        <v>0</v>
      </c>
      <c r="V35" s="34">
        <v>0</v>
      </c>
      <c r="W35" s="34">
        <f t="shared" si="5"/>
        <v>0</v>
      </c>
      <c r="X35" s="35">
        <f t="shared" si="6"/>
        <v>0</v>
      </c>
      <c r="Y35" s="24"/>
    </row>
    <row r="36" spans="1:25" s="17" customFormat="1" x14ac:dyDescent="0.2">
      <c r="A36" s="13" t="s">
        <v>191</v>
      </c>
      <c r="B36" s="14" t="s">
        <v>17</v>
      </c>
      <c r="C36" s="14" t="s">
        <v>5</v>
      </c>
      <c r="D36" s="15">
        <v>0</v>
      </c>
      <c r="E36" s="16">
        <v>0</v>
      </c>
      <c r="F36" s="34">
        <v>0</v>
      </c>
      <c r="G36" s="34">
        <v>0</v>
      </c>
      <c r="H36" s="34">
        <f t="shared" si="0"/>
        <v>0</v>
      </c>
      <c r="I36" s="34">
        <v>0</v>
      </c>
      <c r="J36" s="34">
        <v>0</v>
      </c>
      <c r="K36" s="34">
        <f t="shared" si="1"/>
        <v>0</v>
      </c>
      <c r="L36" s="34">
        <v>0</v>
      </c>
      <c r="M36" s="34">
        <v>0</v>
      </c>
      <c r="N36" s="34">
        <f t="shared" si="2"/>
        <v>0</v>
      </c>
      <c r="O36" s="34">
        <v>0</v>
      </c>
      <c r="P36" s="34">
        <v>0</v>
      </c>
      <c r="Q36" s="34">
        <f t="shared" si="3"/>
        <v>0</v>
      </c>
      <c r="R36" s="34">
        <v>0</v>
      </c>
      <c r="S36" s="34">
        <v>0</v>
      </c>
      <c r="T36" s="34">
        <f t="shared" si="4"/>
        <v>0</v>
      </c>
      <c r="U36" s="34">
        <v>0</v>
      </c>
      <c r="V36" s="34">
        <v>0</v>
      </c>
      <c r="W36" s="34">
        <f t="shared" si="5"/>
        <v>0</v>
      </c>
      <c r="X36" s="35">
        <f t="shared" si="6"/>
        <v>0</v>
      </c>
      <c r="Y36" s="24"/>
    </row>
    <row r="37" spans="1:25" s="17" customFormat="1" x14ac:dyDescent="0.2">
      <c r="A37" s="13" t="s">
        <v>191</v>
      </c>
      <c r="B37" s="14" t="s">
        <v>17</v>
      </c>
      <c r="C37" s="14" t="s">
        <v>11</v>
      </c>
      <c r="D37" s="15">
        <v>0</v>
      </c>
      <c r="E37" s="16">
        <v>0</v>
      </c>
      <c r="F37" s="34">
        <v>0</v>
      </c>
      <c r="G37" s="34">
        <v>0</v>
      </c>
      <c r="H37" s="34">
        <f t="shared" si="0"/>
        <v>0</v>
      </c>
      <c r="I37" s="34">
        <v>0</v>
      </c>
      <c r="J37" s="34">
        <v>0</v>
      </c>
      <c r="K37" s="34">
        <f t="shared" si="1"/>
        <v>0</v>
      </c>
      <c r="L37" s="34">
        <v>0</v>
      </c>
      <c r="M37" s="34">
        <v>0</v>
      </c>
      <c r="N37" s="34">
        <f t="shared" si="2"/>
        <v>0</v>
      </c>
      <c r="O37" s="34">
        <v>0</v>
      </c>
      <c r="P37" s="34">
        <v>0</v>
      </c>
      <c r="Q37" s="34">
        <f t="shared" si="3"/>
        <v>0</v>
      </c>
      <c r="R37" s="34">
        <v>0</v>
      </c>
      <c r="S37" s="34">
        <v>0</v>
      </c>
      <c r="T37" s="34">
        <f t="shared" si="4"/>
        <v>0</v>
      </c>
      <c r="U37" s="34">
        <v>0</v>
      </c>
      <c r="V37" s="34">
        <v>0</v>
      </c>
      <c r="W37" s="34">
        <f t="shared" si="5"/>
        <v>0</v>
      </c>
      <c r="X37" s="35">
        <f t="shared" si="6"/>
        <v>0</v>
      </c>
      <c r="Y37" s="24"/>
    </row>
    <row r="38" spans="1:25" s="17" customFormat="1" x14ac:dyDescent="0.2">
      <c r="A38" s="13" t="s">
        <v>191</v>
      </c>
      <c r="B38" s="14" t="s">
        <v>17</v>
      </c>
      <c r="C38" s="14" t="s">
        <v>6</v>
      </c>
      <c r="D38" s="15">
        <v>0</v>
      </c>
      <c r="E38" s="16">
        <v>0</v>
      </c>
      <c r="F38" s="34">
        <v>0</v>
      </c>
      <c r="G38" s="34">
        <v>0</v>
      </c>
      <c r="H38" s="34">
        <f t="shared" si="0"/>
        <v>0</v>
      </c>
      <c r="I38" s="34">
        <v>0</v>
      </c>
      <c r="J38" s="34">
        <v>0</v>
      </c>
      <c r="K38" s="34">
        <f t="shared" si="1"/>
        <v>0</v>
      </c>
      <c r="L38" s="34">
        <v>0</v>
      </c>
      <c r="M38" s="34">
        <v>0</v>
      </c>
      <c r="N38" s="34">
        <f t="shared" si="2"/>
        <v>0</v>
      </c>
      <c r="O38" s="34">
        <v>0</v>
      </c>
      <c r="P38" s="34">
        <v>0</v>
      </c>
      <c r="Q38" s="34">
        <f t="shared" si="3"/>
        <v>0</v>
      </c>
      <c r="R38" s="34">
        <v>0</v>
      </c>
      <c r="S38" s="34">
        <v>0</v>
      </c>
      <c r="T38" s="34">
        <f t="shared" si="4"/>
        <v>0</v>
      </c>
      <c r="U38" s="34">
        <v>0</v>
      </c>
      <c r="V38" s="34">
        <v>0</v>
      </c>
      <c r="W38" s="34">
        <f t="shared" si="5"/>
        <v>0</v>
      </c>
      <c r="X38" s="35">
        <f t="shared" si="6"/>
        <v>0</v>
      </c>
      <c r="Y38" s="24"/>
    </row>
    <row r="39" spans="1:25" s="17" customFormat="1" ht="12" thickBot="1" x14ac:dyDescent="0.25">
      <c r="A39" s="27" t="s">
        <v>191</v>
      </c>
      <c r="B39" s="28" t="s">
        <v>17</v>
      </c>
      <c r="C39" s="28" t="s">
        <v>12</v>
      </c>
      <c r="D39" s="36">
        <v>0</v>
      </c>
      <c r="E39" s="30">
        <v>0</v>
      </c>
      <c r="F39" s="37">
        <v>0</v>
      </c>
      <c r="G39" s="37">
        <v>0</v>
      </c>
      <c r="H39" s="37">
        <f t="shared" si="0"/>
        <v>0</v>
      </c>
      <c r="I39" s="37">
        <v>0</v>
      </c>
      <c r="J39" s="37">
        <v>0</v>
      </c>
      <c r="K39" s="37">
        <f t="shared" si="1"/>
        <v>0</v>
      </c>
      <c r="L39" s="37">
        <v>0</v>
      </c>
      <c r="M39" s="37">
        <v>0</v>
      </c>
      <c r="N39" s="37">
        <f t="shared" si="2"/>
        <v>0</v>
      </c>
      <c r="O39" s="37">
        <v>0</v>
      </c>
      <c r="P39" s="37">
        <v>0</v>
      </c>
      <c r="Q39" s="37">
        <f t="shared" si="3"/>
        <v>0</v>
      </c>
      <c r="R39" s="37">
        <v>0</v>
      </c>
      <c r="S39" s="37">
        <v>0</v>
      </c>
      <c r="T39" s="37">
        <f t="shared" si="4"/>
        <v>0</v>
      </c>
      <c r="U39" s="37">
        <v>0</v>
      </c>
      <c r="V39" s="37">
        <v>0</v>
      </c>
      <c r="W39" s="37">
        <f t="shared" si="5"/>
        <v>0</v>
      </c>
      <c r="X39" s="38">
        <f t="shared" si="6"/>
        <v>0</v>
      </c>
      <c r="Y39" s="24"/>
    </row>
    <row r="40" spans="1:25" s="17" customFormat="1" ht="12" thickBot="1" x14ac:dyDescent="0.25">
      <c r="A40" s="55" t="s">
        <v>191</v>
      </c>
      <c r="B40" s="56" t="s">
        <v>188</v>
      </c>
      <c r="C40" s="56"/>
      <c r="D40" s="65">
        <f>D31+D32+D33+D34+D35+D36+D37+D38+D39</f>
        <v>2</v>
      </c>
      <c r="E40" s="58">
        <f t="shared" ref="E40:W40" si="31">E31+E32+E33+E34+E35+E36+E37+E38+E39</f>
        <v>2</v>
      </c>
      <c r="F40" s="66">
        <f t="shared" si="31"/>
        <v>118800</v>
      </c>
      <c r="G40" s="66">
        <f t="shared" si="31"/>
        <v>82296</v>
      </c>
      <c r="H40" s="66">
        <f t="shared" si="31"/>
        <v>201096</v>
      </c>
      <c r="I40" s="66">
        <f t="shared" si="31"/>
        <v>28024.92</v>
      </c>
      <c r="J40" s="66">
        <f t="shared" si="31"/>
        <v>19413.63</v>
      </c>
      <c r="K40" s="66">
        <f t="shared" si="31"/>
        <v>47438.549999999996</v>
      </c>
      <c r="L40" s="66">
        <f t="shared" si="31"/>
        <v>0</v>
      </c>
      <c r="M40" s="66">
        <f t="shared" si="31"/>
        <v>0</v>
      </c>
      <c r="N40" s="66">
        <f t="shared" si="31"/>
        <v>0</v>
      </c>
      <c r="O40" s="66">
        <f t="shared" si="31"/>
        <v>33941.159999999996</v>
      </c>
      <c r="P40" s="66">
        <f t="shared" si="31"/>
        <v>23511.96</v>
      </c>
      <c r="Q40" s="66">
        <f t="shared" si="31"/>
        <v>57453.120000000003</v>
      </c>
      <c r="R40" s="66">
        <f t="shared" si="31"/>
        <v>2399.7599999999998</v>
      </c>
      <c r="S40" s="66">
        <f t="shared" si="31"/>
        <v>1662.38</v>
      </c>
      <c r="T40" s="66">
        <f t="shared" si="31"/>
        <v>4062.1400000000003</v>
      </c>
      <c r="U40" s="66">
        <f t="shared" si="31"/>
        <v>3825.3599999999997</v>
      </c>
      <c r="V40" s="66">
        <f t="shared" si="31"/>
        <v>2649.93</v>
      </c>
      <c r="W40" s="66">
        <f t="shared" si="31"/>
        <v>6475.2899999999991</v>
      </c>
      <c r="X40" s="67">
        <f>ROUND(X31+X32+X33+X34+X35+X36+X37+X38+X39,0)</f>
        <v>316525</v>
      </c>
      <c r="Y40" s="24"/>
    </row>
    <row r="41" spans="1:25" s="17" customFormat="1" x14ac:dyDescent="0.2">
      <c r="A41" s="18" t="s">
        <v>191</v>
      </c>
      <c r="B41" s="19" t="s">
        <v>19</v>
      </c>
      <c r="C41" s="19" t="s">
        <v>68</v>
      </c>
      <c r="D41" s="20">
        <v>1</v>
      </c>
      <c r="E41" s="21">
        <v>1</v>
      </c>
      <c r="F41" s="22">
        <f>ROUND($D41*'2p_turp_aprekins dez'!$AX$16,2)</f>
        <v>79200</v>
      </c>
      <c r="G41" s="22">
        <f>ROUND($E41*'2p_turp_aprekins dez'!$AX$17,2)</f>
        <v>54864</v>
      </c>
      <c r="H41" s="22">
        <f t="shared" si="0"/>
        <v>134064</v>
      </c>
      <c r="I41" s="22">
        <f>ROUND($F41*$K$5,2)</f>
        <v>18683.28</v>
      </c>
      <c r="J41" s="22">
        <f>ROUND($G41*$K$5,2)</f>
        <v>12942.42</v>
      </c>
      <c r="K41" s="22">
        <f>SUM(I41:J41)</f>
        <v>31625.699999999997</v>
      </c>
      <c r="L41" s="22">
        <v>0</v>
      </c>
      <c r="M41" s="22">
        <v>0</v>
      </c>
      <c r="N41" s="22">
        <f>SUM(L41:M41)</f>
        <v>0</v>
      </c>
      <c r="O41" s="22">
        <f>ROUND($F41*$Q$5,2)</f>
        <v>22627.439999999999</v>
      </c>
      <c r="P41" s="22">
        <f>ROUND($G41*$Q$5,2)</f>
        <v>15674.64</v>
      </c>
      <c r="Q41" s="22">
        <f>SUM(O41:P41)</f>
        <v>38302.080000000002</v>
      </c>
      <c r="R41" s="22">
        <f>ROUND($F41*$T$5,2)</f>
        <v>1599.84</v>
      </c>
      <c r="S41" s="22">
        <f>ROUND($G41*$T$5,2)</f>
        <v>1108.25</v>
      </c>
      <c r="T41" s="22">
        <f>SUM(R41:S41)</f>
        <v>2708.09</v>
      </c>
      <c r="U41" s="22">
        <f>ROUND($F41*$W$5,2)</f>
        <v>2550.2399999999998</v>
      </c>
      <c r="V41" s="22">
        <f>ROUND($G41*$W$5,2)</f>
        <v>1766.62</v>
      </c>
      <c r="W41" s="22">
        <f>SUM(U41:V41)</f>
        <v>4316.8599999999997</v>
      </c>
      <c r="X41" s="23">
        <f t="shared" si="6"/>
        <v>211017</v>
      </c>
      <c r="Y41" s="24"/>
    </row>
    <row r="42" spans="1:25" s="17" customFormat="1" x14ac:dyDescent="0.2">
      <c r="A42" s="13" t="s">
        <v>191</v>
      </c>
      <c r="B42" s="14" t="s">
        <v>19</v>
      </c>
      <c r="C42" s="14" t="s">
        <v>70</v>
      </c>
      <c r="D42" s="25">
        <v>0</v>
      </c>
      <c r="E42" s="16">
        <v>0</v>
      </c>
      <c r="F42" s="34">
        <v>0</v>
      </c>
      <c r="G42" s="34">
        <v>0</v>
      </c>
      <c r="H42" s="34">
        <f t="shared" si="0"/>
        <v>0</v>
      </c>
      <c r="I42" s="34">
        <v>0</v>
      </c>
      <c r="J42" s="34">
        <v>0</v>
      </c>
      <c r="K42" s="34">
        <f t="shared" si="1"/>
        <v>0</v>
      </c>
      <c r="L42" s="34">
        <v>0</v>
      </c>
      <c r="M42" s="34">
        <v>0</v>
      </c>
      <c r="N42" s="34">
        <f t="shared" si="2"/>
        <v>0</v>
      </c>
      <c r="O42" s="34">
        <v>0</v>
      </c>
      <c r="P42" s="34">
        <v>0</v>
      </c>
      <c r="Q42" s="34">
        <f t="shared" si="3"/>
        <v>0</v>
      </c>
      <c r="R42" s="34">
        <v>0</v>
      </c>
      <c r="S42" s="34">
        <v>0</v>
      </c>
      <c r="T42" s="34">
        <f t="shared" si="4"/>
        <v>0</v>
      </c>
      <c r="U42" s="34">
        <v>0</v>
      </c>
      <c r="V42" s="34">
        <v>0</v>
      </c>
      <c r="W42" s="34">
        <f t="shared" si="5"/>
        <v>0</v>
      </c>
      <c r="X42" s="35">
        <f t="shared" si="6"/>
        <v>0</v>
      </c>
      <c r="Y42" s="24"/>
    </row>
    <row r="43" spans="1:25" s="17" customFormat="1" ht="12" thickBot="1" x14ac:dyDescent="0.25">
      <c r="A43" s="39" t="s">
        <v>191</v>
      </c>
      <c r="B43" s="40" t="s">
        <v>19</v>
      </c>
      <c r="C43" s="40" t="s">
        <v>6</v>
      </c>
      <c r="D43" s="103">
        <v>0</v>
      </c>
      <c r="E43" s="42">
        <v>0</v>
      </c>
      <c r="F43" s="43">
        <v>0</v>
      </c>
      <c r="G43" s="43">
        <v>0</v>
      </c>
      <c r="H43" s="43">
        <f t="shared" si="0"/>
        <v>0</v>
      </c>
      <c r="I43" s="43">
        <v>0</v>
      </c>
      <c r="J43" s="43">
        <v>0</v>
      </c>
      <c r="K43" s="43">
        <f t="shared" si="1"/>
        <v>0</v>
      </c>
      <c r="L43" s="43">
        <v>0</v>
      </c>
      <c r="M43" s="43">
        <v>0</v>
      </c>
      <c r="N43" s="43">
        <f t="shared" si="2"/>
        <v>0</v>
      </c>
      <c r="O43" s="43">
        <v>0</v>
      </c>
      <c r="P43" s="43">
        <v>0</v>
      </c>
      <c r="Q43" s="43">
        <f t="shared" si="3"/>
        <v>0</v>
      </c>
      <c r="R43" s="43">
        <v>0</v>
      </c>
      <c r="S43" s="43">
        <v>0</v>
      </c>
      <c r="T43" s="43">
        <f t="shared" si="4"/>
        <v>0</v>
      </c>
      <c r="U43" s="43">
        <v>0</v>
      </c>
      <c r="V43" s="43">
        <v>0</v>
      </c>
      <c r="W43" s="43">
        <f t="shared" si="5"/>
        <v>0</v>
      </c>
      <c r="X43" s="44">
        <f t="shared" si="6"/>
        <v>0</v>
      </c>
      <c r="Y43" s="24"/>
    </row>
    <row r="44" spans="1:25" s="17" customFormat="1" ht="12" thickBot="1" x14ac:dyDescent="0.25">
      <c r="A44" s="81" t="s">
        <v>191</v>
      </c>
      <c r="B44" s="82" t="s">
        <v>188</v>
      </c>
      <c r="C44" s="82"/>
      <c r="D44" s="83"/>
      <c r="E44" s="84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6">
        <f>ROUND(X41+X42+X43,0)</f>
        <v>211017</v>
      </c>
      <c r="Y44" s="24"/>
    </row>
    <row r="45" spans="1:25" s="17" customFormat="1" x14ac:dyDescent="0.2">
      <c r="A45" s="69" t="s">
        <v>191</v>
      </c>
      <c r="B45" s="70" t="s">
        <v>21</v>
      </c>
      <c r="C45" s="70" t="s">
        <v>68</v>
      </c>
      <c r="D45" s="166">
        <v>1</v>
      </c>
      <c r="E45" s="72">
        <v>1</v>
      </c>
      <c r="F45" s="73">
        <f>ROUND($D45*'2p_turp_aprekins dez'!$AX$16,2)</f>
        <v>79200</v>
      </c>
      <c r="G45" s="73">
        <f>ROUND($E45*'2p_turp_aprekins dez'!$AX$17,2)</f>
        <v>54864</v>
      </c>
      <c r="H45" s="73">
        <f t="shared" si="0"/>
        <v>134064</v>
      </c>
      <c r="I45" s="73">
        <f>ROUND($F45*$K$5,2)</f>
        <v>18683.28</v>
      </c>
      <c r="J45" s="73">
        <f>ROUND($G45*$K$5,2)</f>
        <v>12942.42</v>
      </c>
      <c r="K45" s="73">
        <f>SUM(I45:J45)</f>
        <v>31625.699999999997</v>
      </c>
      <c r="L45" s="73">
        <v>0</v>
      </c>
      <c r="M45" s="73">
        <v>0</v>
      </c>
      <c r="N45" s="73">
        <f>SUM(L45:M45)</f>
        <v>0</v>
      </c>
      <c r="O45" s="73">
        <f>ROUND($F45*$Q$5,2)</f>
        <v>22627.439999999999</v>
      </c>
      <c r="P45" s="73">
        <f>ROUND($G45*$Q$5,2)</f>
        <v>15674.64</v>
      </c>
      <c r="Q45" s="73">
        <f>SUM(O45:P45)</f>
        <v>38302.080000000002</v>
      </c>
      <c r="R45" s="73">
        <f>ROUND($F45*$T$5,2)</f>
        <v>1599.84</v>
      </c>
      <c r="S45" s="73">
        <f>ROUND($G45*$T$5,2)</f>
        <v>1108.25</v>
      </c>
      <c r="T45" s="73">
        <f>SUM(R45:S45)</f>
        <v>2708.09</v>
      </c>
      <c r="U45" s="73">
        <f>ROUND($F45*$W$5,2)</f>
        <v>2550.2399999999998</v>
      </c>
      <c r="V45" s="73">
        <f>ROUND($G45*$W$5,2)</f>
        <v>1766.62</v>
      </c>
      <c r="W45" s="73">
        <f>SUM(U45:V45)</f>
        <v>4316.8599999999997</v>
      </c>
      <c r="X45" s="74">
        <f t="shared" si="6"/>
        <v>211017</v>
      </c>
      <c r="Y45" s="24"/>
    </row>
    <row r="46" spans="1:25" s="17" customFormat="1" x14ac:dyDescent="0.2">
      <c r="A46" s="13" t="s">
        <v>191</v>
      </c>
      <c r="B46" s="14" t="s">
        <v>21</v>
      </c>
      <c r="C46" s="14" t="s">
        <v>5</v>
      </c>
      <c r="D46" s="25">
        <v>0</v>
      </c>
      <c r="E46" s="16">
        <v>0</v>
      </c>
      <c r="F46" s="34">
        <v>0</v>
      </c>
      <c r="G46" s="34">
        <v>0</v>
      </c>
      <c r="H46" s="34">
        <f t="shared" si="0"/>
        <v>0</v>
      </c>
      <c r="I46" s="34">
        <v>0</v>
      </c>
      <c r="J46" s="34">
        <v>0</v>
      </c>
      <c r="K46" s="34">
        <f t="shared" si="1"/>
        <v>0</v>
      </c>
      <c r="L46" s="34">
        <v>0</v>
      </c>
      <c r="M46" s="34">
        <v>0</v>
      </c>
      <c r="N46" s="34">
        <f t="shared" si="2"/>
        <v>0</v>
      </c>
      <c r="O46" s="34">
        <v>0</v>
      </c>
      <c r="P46" s="34">
        <v>0</v>
      </c>
      <c r="Q46" s="34">
        <f t="shared" si="3"/>
        <v>0</v>
      </c>
      <c r="R46" s="34">
        <v>0</v>
      </c>
      <c r="S46" s="34">
        <v>0</v>
      </c>
      <c r="T46" s="34">
        <f t="shared" si="4"/>
        <v>0</v>
      </c>
      <c r="U46" s="34">
        <v>0</v>
      </c>
      <c r="V46" s="34">
        <v>0</v>
      </c>
      <c r="W46" s="34">
        <f t="shared" si="5"/>
        <v>0</v>
      </c>
      <c r="X46" s="35">
        <f t="shared" si="6"/>
        <v>0</v>
      </c>
      <c r="Y46" s="24"/>
    </row>
    <row r="47" spans="1:25" s="17" customFormat="1" ht="12" thickBot="1" x14ac:dyDescent="0.25">
      <c r="A47" s="27" t="s">
        <v>191</v>
      </c>
      <c r="B47" s="28" t="s">
        <v>21</v>
      </c>
      <c r="C47" s="28" t="s">
        <v>6</v>
      </c>
      <c r="D47" s="29">
        <v>0</v>
      </c>
      <c r="E47" s="30">
        <v>0</v>
      </c>
      <c r="F47" s="37">
        <v>0</v>
      </c>
      <c r="G47" s="37">
        <v>0</v>
      </c>
      <c r="H47" s="37">
        <f t="shared" si="0"/>
        <v>0</v>
      </c>
      <c r="I47" s="37">
        <v>0</v>
      </c>
      <c r="J47" s="37">
        <v>0</v>
      </c>
      <c r="K47" s="37">
        <f t="shared" si="1"/>
        <v>0</v>
      </c>
      <c r="L47" s="37">
        <v>0</v>
      </c>
      <c r="M47" s="37">
        <v>0</v>
      </c>
      <c r="N47" s="37">
        <f t="shared" si="2"/>
        <v>0</v>
      </c>
      <c r="O47" s="37">
        <v>0</v>
      </c>
      <c r="P47" s="37">
        <v>0</v>
      </c>
      <c r="Q47" s="37">
        <f t="shared" si="3"/>
        <v>0</v>
      </c>
      <c r="R47" s="37">
        <v>0</v>
      </c>
      <c r="S47" s="37">
        <v>0</v>
      </c>
      <c r="T47" s="37">
        <f t="shared" si="4"/>
        <v>0</v>
      </c>
      <c r="U47" s="37">
        <v>0</v>
      </c>
      <c r="V47" s="37">
        <v>0</v>
      </c>
      <c r="W47" s="37">
        <f t="shared" si="5"/>
        <v>0</v>
      </c>
      <c r="X47" s="38">
        <f t="shared" si="6"/>
        <v>0</v>
      </c>
      <c r="Y47" s="24"/>
    </row>
    <row r="48" spans="1:25" s="17" customFormat="1" ht="12" thickBot="1" x14ac:dyDescent="0.25">
      <c r="A48" s="55" t="s">
        <v>191</v>
      </c>
      <c r="B48" s="56" t="s">
        <v>188</v>
      </c>
      <c r="C48" s="56"/>
      <c r="D48" s="57">
        <f>D41+D42+D43+D45+D46+D47</f>
        <v>2</v>
      </c>
      <c r="E48" s="58">
        <f t="shared" ref="E48:W48" si="32">E41+E42+E43+E45+E46+E47</f>
        <v>2</v>
      </c>
      <c r="F48" s="66">
        <f t="shared" si="32"/>
        <v>158400</v>
      </c>
      <c r="G48" s="66">
        <f t="shared" si="32"/>
        <v>109728</v>
      </c>
      <c r="H48" s="66">
        <f t="shared" si="32"/>
        <v>268128</v>
      </c>
      <c r="I48" s="66">
        <f t="shared" si="32"/>
        <v>37366.559999999998</v>
      </c>
      <c r="J48" s="66">
        <f t="shared" si="32"/>
        <v>25884.84</v>
      </c>
      <c r="K48" s="66">
        <f t="shared" si="32"/>
        <v>63251.399999999994</v>
      </c>
      <c r="L48" s="66">
        <f t="shared" si="32"/>
        <v>0</v>
      </c>
      <c r="M48" s="66">
        <f t="shared" si="32"/>
        <v>0</v>
      </c>
      <c r="N48" s="66">
        <f t="shared" si="32"/>
        <v>0</v>
      </c>
      <c r="O48" s="66">
        <f t="shared" si="32"/>
        <v>45254.879999999997</v>
      </c>
      <c r="P48" s="66">
        <f t="shared" si="32"/>
        <v>31349.279999999999</v>
      </c>
      <c r="Q48" s="66">
        <f t="shared" si="32"/>
        <v>76604.160000000003</v>
      </c>
      <c r="R48" s="66">
        <f t="shared" si="32"/>
        <v>3199.68</v>
      </c>
      <c r="S48" s="66">
        <f t="shared" si="32"/>
        <v>2216.5</v>
      </c>
      <c r="T48" s="66">
        <f t="shared" si="32"/>
        <v>5416.18</v>
      </c>
      <c r="U48" s="66">
        <f t="shared" si="32"/>
        <v>5100.4799999999996</v>
      </c>
      <c r="V48" s="66">
        <f t="shared" si="32"/>
        <v>3533.24</v>
      </c>
      <c r="W48" s="66">
        <f t="shared" si="32"/>
        <v>8633.7199999999993</v>
      </c>
      <c r="X48" s="67">
        <f>ROUND(X45+X46+X47,0)</f>
        <v>211017</v>
      </c>
      <c r="Y48" s="24"/>
    </row>
    <row r="49" spans="1:25" s="17" customFormat="1" x14ac:dyDescent="0.2">
      <c r="A49" s="18" t="s">
        <v>191</v>
      </c>
      <c r="B49" s="19" t="s">
        <v>22</v>
      </c>
      <c r="C49" s="19" t="s">
        <v>68</v>
      </c>
      <c r="D49" s="20">
        <v>0</v>
      </c>
      <c r="E49" s="21">
        <v>0</v>
      </c>
      <c r="F49" s="22">
        <v>0</v>
      </c>
      <c r="G49" s="22">
        <v>0</v>
      </c>
      <c r="H49" s="22">
        <f t="shared" si="0"/>
        <v>0</v>
      </c>
      <c r="I49" s="22">
        <v>0</v>
      </c>
      <c r="J49" s="22">
        <v>0</v>
      </c>
      <c r="K49" s="22">
        <f t="shared" si="1"/>
        <v>0</v>
      </c>
      <c r="L49" s="22">
        <v>0</v>
      </c>
      <c r="M49" s="22">
        <v>0</v>
      </c>
      <c r="N49" s="22">
        <f t="shared" si="2"/>
        <v>0</v>
      </c>
      <c r="O49" s="22">
        <v>0</v>
      </c>
      <c r="P49" s="22">
        <v>0</v>
      </c>
      <c r="Q49" s="22">
        <f t="shared" si="3"/>
        <v>0</v>
      </c>
      <c r="R49" s="22">
        <v>0</v>
      </c>
      <c r="S49" s="22">
        <v>0</v>
      </c>
      <c r="T49" s="22">
        <f t="shared" si="4"/>
        <v>0</v>
      </c>
      <c r="U49" s="22">
        <v>0</v>
      </c>
      <c r="V49" s="22">
        <v>0</v>
      </c>
      <c r="W49" s="22">
        <f t="shared" si="5"/>
        <v>0</v>
      </c>
      <c r="X49" s="23">
        <f t="shared" si="6"/>
        <v>0</v>
      </c>
      <c r="Y49" s="24"/>
    </row>
    <row r="50" spans="1:25" s="17" customFormat="1" x14ac:dyDescent="0.2">
      <c r="A50" s="13" t="s">
        <v>191</v>
      </c>
      <c r="B50" s="14" t="s">
        <v>22</v>
      </c>
      <c r="C50" s="14" t="s">
        <v>23</v>
      </c>
      <c r="D50" s="25">
        <v>0</v>
      </c>
      <c r="E50" s="16">
        <v>0</v>
      </c>
      <c r="F50" s="34">
        <v>0</v>
      </c>
      <c r="G50" s="34">
        <v>0</v>
      </c>
      <c r="H50" s="34">
        <f t="shared" si="0"/>
        <v>0</v>
      </c>
      <c r="I50" s="34">
        <v>0</v>
      </c>
      <c r="J50" s="34">
        <v>0</v>
      </c>
      <c r="K50" s="34">
        <f t="shared" si="1"/>
        <v>0</v>
      </c>
      <c r="L50" s="34">
        <v>0</v>
      </c>
      <c r="M50" s="34">
        <v>0</v>
      </c>
      <c r="N50" s="34">
        <f t="shared" si="2"/>
        <v>0</v>
      </c>
      <c r="O50" s="34">
        <v>0</v>
      </c>
      <c r="P50" s="34">
        <v>0</v>
      </c>
      <c r="Q50" s="34">
        <f t="shared" si="3"/>
        <v>0</v>
      </c>
      <c r="R50" s="34">
        <v>0</v>
      </c>
      <c r="S50" s="34">
        <v>0</v>
      </c>
      <c r="T50" s="34">
        <f t="shared" si="4"/>
        <v>0</v>
      </c>
      <c r="U50" s="34">
        <v>0</v>
      </c>
      <c r="V50" s="34">
        <v>0</v>
      </c>
      <c r="W50" s="34">
        <f t="shared" si="5"/>
        <v>0</v>
      </c>
      <c r="X50" s="35">
        <f t="shared" si="6"/>
        <v>0</v>
      </c>
      <c r="Y50" s="24"/>
    </row>
    <row r="51" spans="1:25" s="17" customFormat="1" x14ac:dyDescent="0.2">
      <c r="A51" s="13" t="s">
        <v>191</v>
      </c>
      <c r="B51" s="14" t="s">
        <v>22</v>
      </c>
      <c r="C51" s="14" t="s">
        <v>70</v>
      </c>
      <c r="D51" s="25">
        <v>0</v>
      </c>
      <c r="E51" s="16">
        <v>0</v>
      </c>
      <c r="F51" s="34">
        <v>0</v>
      </c>
      <c r="G51" s="34">
        <v>0</v>
      </c>
      <c r="H51" s="34">
        <f t="shared" si="0"/>
        <v>0</v>
      </c>
      <c r="I51" s="34">
        <v>0</v>
      </c>
      <c r="J51" s="34">
        <v>0</v>
      </c>
      <c r="K51" s="34">
        <f t="shared" si="1"/>
        <v>0</v>
      </c>
      <c r="L51" s="34">
        <v>0</v>
      </c>
      <c r="M51" s="34">
        <v>0</v>
      </c>
      <c r="N51" s="34">
        <f t="shared" si="2"/>
        <v>0</v>
      </c>
      <c r="O51" s="34">
        <v>0</v>
      </c>
      <c r="P51" s="34">
        <v>0</v>
      </c>
      <c r="Q51" s="34">
        <f t="shared" si="3"/>
        <v>0</v>
      </c>
      <c r="R51" s="34">
        <v>0</v>
      </c>
      <c r="S51" s="34">
        <v>0</v>
      </c>
      <c r="T51" s="34">
        <f t="shared" si="4"/>
        <v>0</v>
      </c>
      <c r="U51" s="34">
        <v>0</v>
      </c>
      <c r="V51" s="34">
        <v>0</v>
      </c>
      <c r="W51" s="34">
        <f t="shared" si="5"/>
        <v>0</v>
      </c>
      <c r="X51" s="35">
        <f t="shared" si="6"/>
        <v>0</v>
      </c>
      <c r="Y51" s="24"/>
    </row>
    <row r="52" spans="1:25" s="17" customFormat="1" ht="12" thickBot="1" x14ac:dyDescent="0.25">
      <c r="A52" s="27" t="s">
        <v>191</v>
      </c>
      <c r="B52" s="28" t="s">
        <v>22</v>
      </c>
      <c r="C52" s="28" t="s">
        <v>6</v>
      </c>
      <c r="D52" s="29">
        <v>0</v>
      </c>
      <c r="E52" s="30">
        <v>0</v>
      </c>
      <c r="F52" s="37">
        <v>0</v>
      </c>
      <c r="G52" s="37">
        <v>0</v>
      </c>
      <c r="H52" s="37">
        <f t="shared" si="0"/>
        <v>0</v>
      </c>
      <c r="I52" s="37">
        <v>0</v>
      </c>
      <c r="J52" s="37">
        <v>0</v>
      </c>
      <c r="K52" s="37">
        <f t="shared" si="1"/>
        <v>0</v>
      </c>
      <c r="L52" s="37">
        <v>0</v>
      </c>
      <c r="M52" s="37">
        <v>0</v>
      </c>
      <c r="N52" s="37">
        <f t="shared" si="2"/>
        <v>0</v>
      </c>
      <c r="O52" s="37">
        <v>0</v>
      </c>
      <c r="P52" s="37">
        <v>0</v>
      </c>
      <c r="Q52" s="37">
        <f t="shared" si="3"/>
        <v>0</v>
      </c>
      <c r="R52" s="37">
        <v>0</v>
      </c>
      <c r="S52" s="37">
        <v>0</v>
      </c>
      <c r="T52" s="37">
        <f t="shared" si="4"/>
        <v>0</v>
      </c>
      <c r="U52" s="37">
        <v>0</v>
      </c>
      <c r="V52" s="37">
        <v>0</v>
      </c>
      <c r="W52" s="37">
        <f t="shared" si="5"/>
        <v>0</v>
      </c>
      <c r="X52" s="38">
        <f t="shared" si="6"/>
        <v>0</v>
      </c>
      <c r="Y52" s="24"/>
    </row>
    <row r="53" spans="1:25" s="17" customFormat="1" ht="12" thickBot="1" x14ac:dyDescent="0.25">
      <c r="A53" s="55" t="s">
        <v>191</v>
      </c>
      <c r="B53" s="56" t="s">
        <v>188</v>
      </c>
      <c r="C53" s="56"/>
      <c r="D53" s="57">
        <f>D49+D50+D51+D52</f>
        <v>0</v>
      </c>
      <c r="E53" s="58">
        <f t="shared" ref="E53:W53" si="33">E49+E50+E51+E52</f>
        <v>0</v>
      </c>
      <c r="F53" s="66">
        <f t="shared" si="33"/>
        <v>0</v>
      </c>
      <c r="G53" s="66">
        <f t="shared" si="33"/>
        <v>0</v>
      </c>
      <c r="H53" s="66">
        <f t="shared" si="33"/>
        <v>0</v>
      </c>
      <c r="I53" s="66">
        <f t="shared" si="33"/>
        <v>0</v>
      </c>
      <c r="J53" s="66">
        <f t="shared" si="33"/>
        <v>0</v>
      </c>
      <c r="K53" s="66">
        <f t="shared" si="33"/>
        <v>0</v>
      </c>
      <c r="L53" s="66">
        <f t="shared" si="33"/>
        <v>0</v>
      </c>
      <c r="M53" s="66">
        <f t="shared" si="33"/>
        <v>0</v>
      </c>
      <c r="N53" s="66">
        <f t="shared" si="33"/>
        <v>0</v>
      </c>
      <c r="O53" s="66">
        <f t="shared" si="33"/>
        <v>0</v>
      </c>
      <c r="P53" s="66">
        <f t="shared" si="33"/>
        <v>0</v>
      </c>
      <c r="Q53" s="66">
        <f t="shared" si="33"/>
        <v>0</v>
      </c>
      <c r="R53" s="66">
        <f t="shared" si="33"/>
        <v>0</v>
      </c>
      <c r="S53" s="66">
        <f t="shared" si="33"/>
        <v>0</v>
      </c>
      <c r="T53" s="66">
        <f t="shared" si="33"/>
        <v>0</v>
      </c>
      <c r="U53" s="66">
        <f t="shared" si="33"/>
        <v>0</v>
      </c>
      <c r="V53" s="66">
        <f t="shared" si="33"/>
        <v>0</v>
      </c>
      <c r="W53" s="66">
        <f t="shared" si="33"/>
        <v>0</v>
      </c>
      <c r="X53" s="67">
        <f>ROUND(X49+X50+X52+X51,0)</f>
        <v>0</v>
      </c>
      <c r="Y53" s="24"/>
    </row>
    <row r="54" spans="1:25" s="17" customFormat="1" x14ac:dyDescent="0.2">
      <c r="A54" s="18" t="s">
        <v>191</v>
      </c>
      <c r="B54" s="19" t="s">
        <v>24</v>
      </c>
      <c r="C54" s="19" t="s">
        <v>68</v>
      </c>
      <c r="D54" s="20">
        <v>1</v>
      </c>
      <c r="E54" s="21">
        <v>1</v>
      </c>
      <c r="F54" s="22">
        <f>ROUND($D54*'2p_turp_aprekins dez'!$AX$16,2)</f>
        <v>79200</v>
      </c>
      <c r="G54" s="22">
        <f>ROUND($E54*'2p_turp_aprekins dez'!$AX$17,2)</f>
        <v>54864</v>
      </c>
      <c r="H54" s="22">
        <f t="shared" si="0"/>
        <v>134064</v>
      </c>
      <c r="I54" s="22">
        <f>ROUND($F54*$K$5,2)</f>
        <v>18683.28</v>
      </c>
      <c r="J54" s="22">
        <f>ROUND($G54*$K$5,2)</f>
        <v>12942.42</v>
      </c>
      <c r="K54" s="22">
        <f>SUM(I54:J54)</f>
        <v>31625.699999999997</v>
      </c>
      <c r="L54" s="22">
        <v>0</v>
      </c>
      <c r="M54" s="22">
        <v>0</v>
      </c>
      <c r="N54" s="22">
        <f>SUM(L54:M54)</f>
        <v>0</v>
      </c>
      <c r="O54" s="22">
        <f>ROUND($F54*$Q$5,2)</f>
        <v>22627.439999999999</v>
      </c>
      <c r="P54" s="22">
        <f>ROUND($G54*$Q$5,2)</f>
        <v>15674.64</v>
      </c>
      <c r="Q54" s="22">
        <f>SUM(O54:P54)</f>
        <v>38302.080000000002</v>
      </c>
      <c r="R54" s="22">
        <f>ROUND($F54*$T$5,2)</f>
        <v>1599.84</v>
      </c>
      <c r="S54" s="22">
        <f>ROUND($G54*$T$5,2)</f>
        <v>1108.25</v>
      </c>
      <c r="T54" s="22">
        <f>SUM(R54:S54)</f>
        <v>2708.09</v>
      </c>
      <c r="U54" s="22">
        <f>ROUND($F54*$W$5,2)</f>
        <v>2550.2399999999998</v>
      </c>
      <c r="V54" s="22">
        <f>ROUND($G54*$W$5,2)</f>
        <v>1766.62</v>
      </c>
      <c r="W54" s="22">
        <f>SUM(U54:V54)</f>
        <v>4316.8599999999997</v>
      </c>
      <c r="X54" s="23">
        <f t="shared" si="6"/>
        <v>211017</v>
      </c>
      <c r="Y54" s="24"/>
    </row>
    <row r="55" spans="1:25" s="17" customFormat="1" x14ac:dyDescent="0.2">
      <c r="A55" s="13" t="s">
        <v>191</v>
      </c>
      <c r="B55" s="14" t="s">
        <v>24</v>
      </c>
      <c r="C55" s="14" t="s">
        <v>70</v>
      </c>
      <c r="D55" s="25">
        <v>0</v>
      </c>
      <c r="E55" s="16">
        <v>0</v>
      </c>
      <c r="F55" s="34">
        <v>0</v>
      </c>
      <c r="G55" s="34">
        <v>0</v>
      </c>
      <c r="H55" s="34">
        <f t="shared" si="0"/>
        <v>0</v>
      </c>
      <c r="I55" s="34">
        <v>0</v>
      </c>
      <c r="J55" s="34">
        <v>0</v>
      </c>
      <c r="K55" s="34">
        <f t="shared" si="1"/>
        <v>0</v>
      </c>
      <c r="L55" s="34">
        <v>0</v>
      </c>
      <c r="M55" s="34">
        <v>0</v>
      </c>
      <c r="N55" s="34">
        <f t="shared" si="2"/>
        <v>0</v>
      </c>
      <c r="O55" s="34">
        <v>0</v>
      </c>
      <c r="P55" s="34">
        <v>0</v>
      </c>
      <c r="Q55" s="34">
        <f t="shared" si="3"/>
        <v>0</v>
      </c>
      <c r="R55" s="34">
        <v>0</v>
      </c>
      <c r="S55" s="34">
        <v>0</v>
      </c>
      <c r="T55" s="34">
        <f t="shared" si="4"/>
        <v>0</v>
      </c>
      <c r="U55" s="34">
        <v>0</v>
      </c>
      <c r="V55" s="34">
        <v>0</v>
      </c>
      <c r="W55" s="34">
        <f t="shared" si="5"/>
        <v>0</v>
      </c>
      <c r="X55" s="35">
        <f t="shared" si="6"/>
        <v>0</v>
      </c>
      <c r="Y55" s="24"/>
    </row>
    <row r="56" spans="1:25" s="17" customFormat="1" ht="12" thickBot="1" x14ac:dyDescent="0.25">
      <c r="A56" s="39" t="s">
        <v>191</v>
      </c>
      <c r="B56" s="40" t="s">
        <v>24</v>
      </c>
      <c r="C56" s="40" t="s">
        <v>6</v>
      </c>
      <c r="D56" s="103">
        <v>0</v>
      </c>
      <c r="E56" s="42">
        <v>0</v>
      </c>
      <c r="F56" s="43">
        <v>0</v>
      </c>
      <c r="G56" s="43">
        <v>0</v>
      </c>
      <c r="H56" s="43">
        <f t="shared" si="0"/>
        <v>0</v>
      </c>
      <c r="I56" s="43">
        <v>0</v>
      </c>
      <c r="J56" s="43">
        <v>0</v>
      </c>
      <c r="K56" s="43">
        <f t="shared" si="1"/>
        <v>0</v>
      </c>
      <c r="L56" s="43">
        <v>0</v>
      </c>
      <c r="M56" s="43">
        <v>0</v>
      </c>
      <c r="N56" s="43">
        <f t="shared" si="2"/>
        <v>0</v>
      </c>
      <c r="O56" s="43">
        <v>0</v>
      </c>
      <c r="P56" s="43">
        <v>0</v>
      </c>
      <c r="Q56" s="43">
        <f t="shared" si="3"/>
        <v>0</v>
      </c>
      <c r="R56" s="43">
        <v>0</v>
      </c>
      <c r="S56" s="43">
        <v>0</v>
      </c>
      <c r="T56" s="43">
        <f t="shared" si="4"/>
        <v>0</v>
      </c>
      <c r="U56" s="43">
        <v>0</v>
      </c>
      <c r="V56" s="43">
        <v>0</v>
      </c>
      <c r="W56" s="43">
        <f t="shared" si="5"/>
        <v>0</v>
      </c>
      <c r="X56" s="44">
        <f t="shared" si="6"/>
        <v>0</v>
      </c>
      <c r="Y56" s="24"/>
    </row>
    <row r="57" spans="1:25" s="17" customFormat="1" ht="12" thickBot="1" x14ac:dyDescent="0.25">
      <c r="A57" s="81" t="s">
        <v>191</v>
      </c>
      <c r="B57" s="82" t="s">
        <v>188</v>
      </c>
      <c r="C57" s="82"/>
      <c r="D57" s="104"/>
      <c r="E57" s="84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6">
        <f>ROUND(X54+X55+X56,0)</f>
        <v>211017</v>
      </c>
      <c r="Y57" s="24"/>
    </row>
    <row r="58" spans="1:25" s="17" customFormat="1" x14ac:dyDescent="0.2">
      <c r="A58" s="69" t="s">
        <v>191</v>
      </c>
      <c r="B58" s="70" t="s">
        <v>25</v>
      </c>
      <c r="C58" s="70" t="s">
        <v>68</v>
      </c>
      <c r="D58" s="166">
        <v>1</v>
      </c>
      <c r="E58" s="72">
        <v>1</v>
      </c>
      <c r="F58" s="73">
        <f>ROUND($D58*'2p_turp_aprekins dez'!$AX$16,2)</f>
        <v>79200</v>
      </c>
      <c r="G58" s="73">
        <f>ROUND($E58*'2p_turp_aprekins dez'!$AX$17,2)</f>
        <v>54864</v>
      </c>
      <c r="H58" s="73">
        <f t="shared" si="0"/>
        <v>134064</v>
      </c>
      <c r="I58" s="73">
        <f>ROUND($F58*$K$5,2)</f>
        <v>18683.28</v>
      </c>
      <c r="J58" s="73">
        <f>ROUND($G58*$K$5,2)</f>
        <v>12942.42</v>
      </c>
      <c r="K58" s="73">
        <f>SUM(I58:J58)</f>
        <v>31625.699999999997</v>
      </c>
      <c r="L58" s="73">
        <v>0</v>
      </c>
      <c r="M58" s="73">
        <v>0</v>
      </c>
      <c r="N58" s="73">
        <f>SUM(L58:M58)</f>
        <v>0</v>
      </c>
      <c r="O58" s="73">
        <f>ROUND($F58*$Q$5,2)</f>
        <v>22627.439999999999</v>
      </c>
      <c r="P58" s="73">
        <f>ROUND($G58*$Q$5,2)</f>
        <v>15674.64</v>
      </c>
      <c r="Q58" s="73">
        <f>SUM(O58:P58)</f>
        <v>38302.080000000002</v>
      </c>
      <c r="R58" s="73">
        <f>ROUND($F58*$T$5,2)</f>
        <v>1599.84</v>
      </c>
      <c r="S58" s="73">
        <f>ROUND($G58*$T$5,2)</f>
        <v>1108.25</v>
      </c>
      <c r="T58" s="73">
        <f>SUM(R58:S58)</f>
        <v>2708.09</v>
      </c>
      <c r="U58" s="73">
        <f>ROUND($F58*$W$5,2)</f>
        <v>2550.2399999999998</v>
      </c>
      <c r="V58" s="73">
        <f>ROUND($G58*$W$5,2)</f>
        <v>1766.62</v>
      </c>
      <c r="W58" s="73">
        <f>SUM(U58:V58)</f>
        <v>4316.8599999999997</v>
      </c>
      <c r="X58" s="74">
        <f t="shared" si="6"/>
        <v>211017</v>
      </c>
      <c r="Y58" s="24"/>
    </row>
    <row r="59" spans="1:25" s="17" customFormat="1" x14ac:dyDescent="0.2">
      <c r="A59" s="13" t="s">
        <v>191</v>
      </c>
      <c r="B59" s="14" t="s">
        <v>25</v>
      </c>
      <c r="C59" s="14" t="s">
        <v>70</v>
      </c>
      <c r="D59" s="25">
        <v>0</v>
      </c>
      <c r="E59" s="16">
        <v>0</v>
      </c>
      <c r="F59" s="34">
        <v>0</v>
      </c>
      <c r="G59" s="34">
        <v>0</v>
      </c>
      <c r="H59" s="34">
        <f t="shared" si="0"/>
        <v>0</v>
      </c>
      <c r="I59" s="34">
        <v>0</v>
      </c>
      <c r="J59" s="34">
        <v>0</v>
      </c>
      <c r="K59" s="34">
        <f t="shared" si="1"/>
        <v>0</v>
      </c>
      <c r="L59" s="34">
        <v>0</v>
      </c>
      <c r="M59" s="34">
        <v>0</v>
      </c>
      <c r="N59" s="34">
        <f t="shared" si="2"/>
        <v>0</v>
      </c>
      <c r="O59" s="34">
        <v>0</v>
      </c>
      <c r="P59" s="34">
        <v>0</v>
      </c>
      <c r="Q59" s="34">
        <f t="shared" si="3"/>
        <v>0</v>
      </c>
      <c r="R59" s="34">
        <v>0</v>
      </c>
      <c r="S59" s="34">
        <v>0</v>
      </c>
      <c r="T59" s="34">
        <f t="shared" si="4"/>
        <v>0</v>
      </c>
      <c r="U59" s="34">
        <v>0</v>
      </c>
      <c r="V59" s="34">
        <v>0</v>
      </c>
      <c r="W59" s="34">
        <f t="shared" si="5"/>
        <v>0</v>
      </c>
      <c r="X59" s="35">
        <f t="shared" si="6"/>
        <v>0</v>
      </c>
      <c r="Y59" s="24"/>
    </row>
    <row r="60" spans="1:25" s="17" customFormat="1" ht="12" thickBot="1" x14ac:dyDescent="0.25">
      <c r="A60" s="27" t="s">
        <v>191</v>
      </c>
      <c r="B60" s="28" t="s">
        <v>25</v>
      </c>
      <c r="C60" s="28" t="s">
        <v>6</v>
      </c>
      <c r="D60" s="29">
        <v>0</v>
      </c>
      <c r="E60" s="30">
        <v>0</v>
      </c>
      <c r="F60" s="37">
        <v>0</v>
      </c>
      <c r="G60" s="37">
        <v>0</v>
      </c>
      <c r="H60" s="37">
        <f t="shared" si="0"/>
        <v>0</v>
      </c>
      <c r="I60" s="37">
        <v>0</v>
      </c>
      <c r="J60" s="37">
        <v>0</v>
      </c>
      <c r="K60" s="37">
        <f t="shared" si="1"/>
        <v>0</v>
      </c>
      <c r="L60" s="37">
        <v>0</v>
      </c>
      <c r="M60" s="37">
        <v>0</v>
      </c>
      <c r="N60" s="37">
        <f t="shared" si="2"/>
        <v>0</v>
      </c>
      <c r="O60" s="37">
        <v>0</v>
      </c>
      <c r="P60" s="37">
        <v>0</v>
      </c>
      <c r="Q60" s="37">
        <f t="shared" si="3"/>
        <v>0</v>
      </c>
      <c r="R60" s="37">
        <v>0</v>
      </c>
      <c r="S60" s="37">
        <v>0</v>
      </c>
      <c r="T60" s="37">
        <f t="shared" si="4"/>
        <v>0</v>
      </c>
      <c r="U60" s="37">
        <v>0</v>
      </c>
      <c r="V60" s="37">
        <v>0</v>
      </c>
      <c r="W60" s="37">
        <f t="shared" si="5"/>
        <v>0</v>
      </c>
      <c r="X60" s="38">
        <f t="shared" si="6"/>
        <v>0</v>
      </c>
      <c r="Y60" s="24"/>
    </row>
    <row r="61" spans="1:25" s="17" customFormat="1" ht="12" thickBot="1" x14ac:dyDescent="0.25">
      <c r="A61" s="55" t="s">
        <v>191</v>
      </c>
      <c r="B61" s="56" t="s">
        <v>188</v>
      </c>
      <c r="C61" s="56"/>
      <c r="D61" s="57">
        <f>D54+D55+D56+D59+D58+D60</f>
        <v>2</v>
      </c>
      <c r="E61" s="58">
        <f t="shared" ref="E61:W61" si="34">E54+E55+E56+E59+E58+E60</f>
        <v>2</v>
      </c>
      <c r="F61" s="66">
        <f t="shared" si="34"/>
        <v>158400</v>
      </c>
      <c r="G61" s="66">
        <f t="shared" si="34"/>
        <v>109728</v>
      </c>
      <c r="H61" s="66">
        <f t="shared" si="34"/>
        <v>268128</v>
      </c>
      <c r="I61" s="66">
        <f t="shared" si="34"/>
        <v>37366.559999999998</v>
      </c>
      <c r="J61" s="66">
        <f t="shared" si="34"/>
        <v>25884.84</v>
      </c>
      <c r="K61" s="66">
        <f t="shared" si="34"/>
        <v>63251.399999999994</v>
      </c>
      <c r="L61" s="66">
        <f t="shared" si="34"/>
        <v>0</v>
      </c>
      <c r="M61" s="66">
        <f t="shared" si="34"/>
        <v>0</v>
      </c>
      <c r="N61" s="66">
        <f t="shared" si="34"/>
        <v>0</v>
      </c>
      <c r="O61" s="66">
        <f t="shared" si="34"/>
        <v>45254.879999999997</v>
      </c>
      <c r="P61" s="66">
        <f t="shared" si="34"/>
        <v>31349.279999999999</v>
      </c>
      <c r="Q61" s="66">
        <f t="shared" si="34"/>
        <v>76604.160000000003</v>
      </c>
      <c r="R61" s="66">
        <f t="shared" si="34"/>
        <v>3199.68</v>
      </c>
      <c r="S61" s="66">
        <f t="shared" si="34"/>
        <v>2216.5</v>
      </c>
      <c r="T61" s="66">
        <f t="shared" si="34"/>
        <v>5416.18</v>
      </c>
      <c r="U61" s="66">
        <f t="shared" si="34"/>
        <v>5100.4799999999996</v>
      </c>
      <c r="V61" s="66">
        <f t="shared" si="34"/>
        <v>3533.24</v>
      </c>
      <c r="W61" s="66">
        <f t="shared" si="34"/>
        <v>8633.7199999999993</v>
      </c>
      <c r="X61" s="67">
        <f>ROUND(X58+X59+X60,0)</f>
        <v>211017</v>
      </c>
      <c r="Y61" s="24"/>
    </row>
    <row r="62" spans="1:25" s="17" customFormat="1" x14ac:dyDescent="0.2">
      <c r="A62" s="18" t="s">
        <v>179</v>
      </c>
      <c r="B62" s="19" t="s">
        <v>26</v>
      </c>
      <c r="C62" s="19" t="s">
        <v>27</v>
      </c>
      <c r="D62" s="33">
        <v>0</v>
      </c>
      <c r="E62" s="21">
        <v>0</v>
      </c>
      <c r="F62" s="22">
        <v>0</v>
      </c>
      <c r="G62" s="22">
        <v>0</v>
      </c>
      <c r="H62" s="22">
        <f t="shared" si="0"/>
        <v>0</v>
      </c>
      <c r="I62" s="22">
        <v>0</v>
      </c>
      <c r="J62" s="22">
        <v>0</v>
      </c>
      <c r="K62" s="22">
        <f t="shared" si="1"/>
        <v>0</v>
      </c>
      <c r="L62" s="22">
        <v>0</v>
      </c>
      <c r="M62" s="22">
        <v>0</v>
      </c>
      <c r="N62" s="22">
        <f t="shared" si="2"/>
        <v>0</v>
      </c>
      <c r="O62" s="22">
        <v>0</v>
      </c>
      <c r="P62" s="22">
        <v>0</v>
      </c>
      <c r="Q62" s="22">
        <f t="shared" si="3"/>
        <v>0</v>
      </c>
      <c r="R62" s="22">
        <v>0</v>
      </c>
      <c r="S62" s="22">
        <v>0</v>
      </c>
      <c r="T62" s="22">
        <f t="shared" si="4"/>
        <v>0</v>
      </c>
      <c r="U62" s="22">
        <v>0</v>
      </c>
      <c r="V62" s="22">
        <v>0</v>
      </c>
      <c r="W62" s="22">
        <f t="shared" si="5"/>
        <v>0</v>
      </c>
      <c r="X62" s="23">
        <f t="shared" si="6"/>
        <v>0</v>
      </c>
      <c r="Y62" s="24"/>
    </row>
    <row r="63" spans="1:25" s="17" customFormat="1" x14ac:dyDescent="0.2">
      <c r="A63" s="13" t="s">
        <v>179</v>
      </c>
      <c r="B63" s="14" t="s">
        <v>26</v>
      </c>
      <c r="C63" s="14" t="s">
        <v>28</v>
      </c>
      <c r="D63" s="15">
        <v>0</v>
      </c>
      <c r="E63" s="16">
        <v>0</v>
      </c>
      <c r="F63" s="34">
        <v>0</v>
      </c>
      <c r="G63" s="34">
        <v>0</v>
      </c>
      <c r="H63" s="34">
        <f t="shared" si="0"/>
        <v>0</v>
      </c>
      <c r="I63" s="34">
        <v>0</v>
      </c>
      <c r="J63" s="34">
        <v>0</v>
      </c>
      <c r="K63" s="34">
        <f t="shared" si="1"/>
        <v>0</v>
      </c>
      <c r="L63" s="34">
        <v>0</v>
      </c>
      <c r="M63" s="34">
        <v>0</v>
      </c>
      <c r="N63" s="34">
        <f t="shared" si="2"/>
        <v>0</v>
      </c>
      <c r="O63" s="34">
        <v>0</v>
      </c>
      <c r="P63" s="34">
        <v>0</v>
      </c>
      <c r="Q63" s="34">
        <f t="shared" si="3"/>
        <v>0</v>
      </c>
      <c r="R63" s="34">
        <v>0</v>
      </c>
      <c r="S63" s="34">
        <v>0</v>
      </c>
      <c r="T63" s="34">
        <f t="shared" si="4"/>
        <v>0</v>
      </c>
      <c r="U63" s="34">
        <v>0</v>
      </c>
      <c r="V63" s="34">
        <v>0</v>
      </c>
      <c r="W63" s="34">
        <f t="shared" si="5"/>
        <v>0</v>
      </c>
      <c r="X63" s="35">
        <f t="shared" si="6"/>
        <v>0</v>
      </c>
      <c r="Y63" s="24"/>
    </row>
    <row r="64" spans="1:25" s="17" customFormat="1" x14ac:dyDescent="0.2">
      <c r="A64" s="13" t="s">
        <v>179</v>
      </c>
      <c r="B64" s="14" t="s">
        <v>26</v>
      </c>
      <c r="C64" s="14" t="s">
        <v>8</v>
      </c>
      <c r="D64" s="15">
        <v>1</v>
      </c>
      <c r="E64" s="16">
        <v>1</v>
      </c>
      <c r="F64" s="34">
        <f>ROUND($D64*'2p_turp_aprekins dez'!$AX$16,2)</f>
        <v>79200</v>
      </c>
      <c r="G64" s="34">
        <f>ROUND($E64*'2p_turp_aprekins dez'!$AX$17,2)</f>
        <v>54864</v>
      </c>
      <c r="H64" s="34">
        <f t="shared" si="0"/>
        <v>134064</v>
      </c>
      <c r="I64" s="34">
        <f>ROUND($F64*$K$5,2)</f>
        <v>18683.28</v>
      </c>
      <c r="J64" s="34">
        <f>ROUND($G64*$K$5,2)</f>
        <v>12942.42</v>
      </c>
      <c r="K64" s="34">
        <f>SUM(I64:J64)</f>
        <v>31625.699999999997</v>
      </c>
      <c r="L64" s="34">
        <v>0</v>
      </c>
      <c r="M64" s="34">
        <v>0</v>
      </c>
      <c r="N64" s="34">
        <f>SUM(L64:M64)</f>
        <v>0</v>
      </c>
      <c r="O64" s="34">
        <f>ROUND($F64*$Q$5,2)</f>
        <v>22627.439999999999</v>
      </c>
      <c r="P64" s="34">
        <f>ROUND($G64*$Q$5,2)</f>
        <v>15674.64</v>
      </c>
      <c r="Q64" s="34">
        <f>SUM(O64:P64)</f>
        <v>38302.080000000002</v>
      </c>
      <c r="R64" s="34">
        <f>ROUND($F64*$T$5,2)</f>
        <v>1599.84</v>
      </c>
      <c r="S64" s="34">
        <f>ROUND($G64*$T$5,2)</f>
        <v>1108.25</v>
      </c>
      <c r="T64" s="34">
        <f>SUM(R64:S64)</f>
        <v>2708.09</v>
      </c>
      <c r="U64" s="34">
        <f>ROUND($F64*$W$5,2)</f>
        <v>2550.2399999999998</v>
      </c>
      <c r="V64" s="34">
        <f>ROUND($G64*$W$5,2)</f>
        <v>1766.62</v>
      </c>
      <c r="W64" s="34">
        <f>SUM(U64:V64)</f>
        <v>4316.8599999999997</v>
      </c>
      <c r="X64" s="35">
        <f t="shared" si="6"/>
        <v>211017</v>
      </c>
      <c r="Y64" s="24"/>
    </row>
    <row r="65" spans="1:25" s="17" customFormat="1" x14ac:dyDescent="0.2">
      <c r="A65" s="13" t="s">
        <v>179</v>
      </c>
      <c r="B65" s="14" t="s">
        <v>26</v>
      </c>
      <c r="C65" s="14" t="s">
        <v>176</v>
      </c>
      <c r="D65" s="15">
        <v>1</v>
      </c>
      <c r="E65" s="16">
        <v>1</v>
      </c>
      <c r="F65" s="34">
        <f>ROUND($D65*'2p_turp_aprekins dez'!$AX$16,2)</f>
        <v>79200</v>
      </c>
      <c r="G65" s="34">
        <f>ROUND($E65*'2p_turp_aprekins dez'!$AX$17,2)</f>
        <v>54864</v>
      </c>
      <c r="H65" s="34">
        <f t="shared" ref="H65" si="35">SUM(F65:G65)</f>
        <v>134064</v>
      </c>
      <c r="I65" s="34">
        <f>ROUND($F65*$K$5,2)</f>
        <v>18683.28</v>
      </c>
      <c r="J65" s="34">
        <f>ROUND($G65*$K$5,2)</f>
        <v>12942.42</v>
      </c>
      <c r="K65" s="34">
        <f>SUM(I65:J65)</f>
        <v>31625.699999999997</v>
      </c>
      <c r="L65" s="34">
        <v>0</v>
      </c>
      <c r="M65" s="34">
        <v>0</v>
      </c>
      <c r="N65" s="34">
        <f>SUM(L65:M65)</f>
        <v>0</v>
      </c>
      <c r="O65" s="34">
        <f>ROUND($F65*$Q$5,2)</f>
        <v>22627.439999999999</v>
      </c>
      <c r="P65" s="34">
        <f>ROUND($G65*$Q$5,2)</f>
        <v>15674.64</v>
      </c>
      <c r="Q65" s="34">
        <f>SUM(O65:P65)</f>
        <v>38302.080000000002</v>
      </c>
      <c r="R65" s="34">
        <f>ROUND($F65*$T$5,2)</f>
        <v>1599.84</v>
      </c>
      <c r="S65" s="34">
        <f>ROUND($G65*$T$5,2)</f>
        <v>1108.25</v>
      </c>
      <c r="T65" s="34">
        <f>SUM(R65:S65)</f>
        <v>2708.09</v>
      </c>
      <c r="U65" s="34">
        <f>ROUND($F65*$W$5,2)</f>
        <v>2550.2399999999998</v>
      </c>
      <c r="V65" s="34">
        <f>ROUND($G65*$W$5,2)</f>
        <v>1766.62</v>
      </c>
      <c r="W65" s="34">
        <f>SUM(U65:V65)</f>
        <v>4316.8599999999997</v>
      </c>
      <c r="X65" s="35">
        <f t="shared" si="6"/>
        <v>211017</v>
      </c>
      <c r="Y65" s="24"/>
    </row>
    <row r="66" spans="1:25" s="17" customFormat="1" x14ac:dyDescent="0.2">
      <c r="A66" s="13" t="s">
        <v>179</v>
      </c>
      <c r="B66" s="14" t="s">
        <v>26</v>
      </c>
      <c r="C66" s="14" t="s">
        <v>10</v>
      </c>
      <c r="D66" s="15">
        <v>0</v>
      </c>
      <c r="E66" s="16">
        <v>0</v>
      </c>
      <c r="F66" s="34">
        <v>0</v>
      </c>
      <c r="G66" s="34">
        <v>0</v>
      </c>
      <c r="H66" s="34">
        <f t="shared" si="0"/>
        <v>0</v>
      </c>
      <c r="I66" s="34">
        <v>0</v>
      </c>
      <c r="J66" s="34">
        <v>0</v>
      </c>
      <c r="K66" s="34">
        <f t="shared" si="1"/>
        <v>0</v>
      </c>
      <c r="L66" s="34">
        <v>0</v>
      </c>
      <c r="M66" s="34">
        <v>0</v>
      </c>
      <c r="N66" s="34">
        <f t="shared" si="2"/>
        <v>0</v>
      </c>
      <c r="O66" s="34">
        <v>0</v>
      </c>
      <c r="P66" s="34">
        <v>0</v>
      </c>
      <c r="Q66" s="34">
        <f t="shared" si="3"/>
        <v>0</v>
      </c>
      <c r="R66" s="34">
        <v>0</v>
      </c>
      <c r="S66" s="34">
        <v>0</v>
      </c>
      <c r="T66" s="34">
        <f t="shared" si="4"/>
        <v>0</v>
      </c>
      <c r="U66" s="34">
        <v>0</v>
      </c>
      <c r="V66" s="34">
        <v>0</v>
      </c>
      <c r="W66" s="34">
        <f t="shared" si="5"/>
        <v>0</v>
      </c>
      <c r="X66" s="35">
        <f t="shared" si="6"/>
        <v>0</v>
      </c>
      <c r="Y66" s="24"/>
    </row>
    <row r="67" spans="1:25" s="17" customFormat="1" x14ac:dyDescent="0.2">
      <c r="A67" s="13" t="s">
        <v>179</v>
      </c>
      <c r="B67" s="14" t="s">
        <v>26</v>
      </c>
      <c r="C67" s="14" t="s">
        <v>67</v>
      </c>
      <c r="D67" s="15">
        <v>1</v>
      </c>
      <c r="E67" s="16">
        <v>1</v>
      </c>
      <c r="F67" s="34">
        <f>ROUND($D67*'2p_turp_aprekins dez'!$AX$20,2)</f>
        <v>39600</v>
      </c>
      <c r="G67" s="34">
        <f>ROUND($E67*'2p_turp_aprekins dez'!$AX$21,2)</f>
        <v>27432</v>
      </c>
      <c r="H67" s="34">
        <f t="shared" si="0"/>
        <v>67032</v>
      </c>
      <c r="I67" s="34">
        <f>ROUND($F67*$K$5,2)</f>
        <v>9341.64</v>
      </c>
      <c r="J67" s="34">
        <f>ROUND($G67*$K$5,2)</f>
        <v>6471.21</v>
      </c>
      <c r="K67" s="34">
        <f t="shared" si="1"/>
        <v>15812.849999999999</v>
      </c>
      <c r="L67" s="34">
        <v>0</v>
      </c>
      <c r="M67" s="34">
        <v>0</v>
      </c>
      <c r="N67" s="34">
        <f t="shared" si="2"/>
        <v>0</v>
      </c>
      <c r="O67" s="34">
        <f>ROUND($F67*$Q$5,2)</f>
        <v>11313.72</v>
      </c>
      <c r="P67" s="34">
        <f>ROUND($G67*$Q$5,2)</f>
        <v>7837.32</v>
      </c>
      <c r="Q67" s="34">
        <f t="shared" si="3"/>
        <v>19151.04</v>
      </c>
      <c r="R67" s="34">
        <f>ROUND($F67*$T$5,2)</f>
        <v>799.92</v>
      </c>
      <c r="S67" s="34">
        <f>ROUND($G67*$T$5,2)</f>
        <v>554.13</v>
      </c>
      <c r="T67" s="34">
        <f t="shared" si="4"/>
        <v>1354.05</v>
      </c>
      <c r="U67" s="34">
        <f>ROUND($F67*$W$5,2)</f>
        <v>1275.1199999999999</v>
      </c>
      <c r="V67" s="34">
        <f>ROUND($G67*$W$5,2)</f>
        <v>883.31</v>
      </c>
      <c r="W67" s="34">
        <f t="shared" si="5"/>
        <v>2158.4299999999998</v>
      </c>
      <c r="X67" s="35">
        <f t="shared" si="6"/>
        <v>105508</v>
      </c>
      <c r="Y67" s="24"/>
    </row>
    <row r="68" spans="1:25" s="17" customFormat="1" x14ac:dyDescent="0.2">
      <c r="A68" s="13" t="s">
        <v>179</v>
      </c>
      <c r="B68" s="14" t="s">
        <v>26</v>
      </c>
      <c r="C68" s="14" t="s">
        <v>125</v>
      </c>
      <c r="D68" s="15">
        <v>0</v>
      </c>
      <c r="E68" s="16">
        <v>0</v>
      </c>
      <c r="F68" s="34">
        <v>0</v>
      </c>
      <c r="G68" s="34">
        <v>0</v>
      </c>
      <c r="H68" s="34">
        <f t="shared" si="0"/>
        <v>0</v>
      </c>
      <c r="I68" s="34">
        <v>0</v>
      </c>
      <c r="J68" s="34">
        <v>0</v>
      </c>
      <c r="K68" s="34">
        <f t="shared" si="1"/>
        <v>0</v>
      </c>
      <c r="L68" s="34">
        <v>0</v>
      </c>
      <c r="M68" s="34">
        <v>0</v>
      </c>
      <c r="N68" s="34">
        <f t="shared" si="2"/>
        <v>0</v>
      </c>
      <c r="O68" s="34">
        <v>0</v>
      </c>
      <c r="P68" s="34">
        <v>0</v>
      </c>
      <c r="Q68" s="34">
        <f t="shared" si="3"/>
        <v>0</v>
      </c>
      <c r="R68" s="34">
        <v>0</v>
      </c>
      <c r="S68" s="34">
        <v>0</v>
      </c>
      <c r="T68" s="34">
        <f t="shared" si="4"/>
        <v>0</v>
      </c>
      <c r="U68" s="34">
        <v>0</v>
      </c>
      <c r="V68" s="34">
        <v>0</v>
      </c>
      <c r="W68" s="34">
        <f t="shared" si="5"/>
        <v>0</v>
      </c>
      <c r="X68" s="35">
        <f t="shared" si="6"/>
        <v>0</v>
      </c>
      <c r="Y68" s="24"/>
    </row>
    <row r="69" spans="1:25" s="17" customFormat="1" x14ac:dyDescent="0.2">
      <c r="A69" s="13" t="s">
        <v>179</v>
      </c>
      <c r="B69" s="14" t="s">
        <v>26</v>
      </c>
      <c r="C69" s="14" t="s">
        <v>70</v>
      </c>
      <c r="D69" s="15">
        <v>0</v>
      </c>
      <c r="E69" s="16">
        <v>0</v>
      </c>
      <c r="F69" s="34">
        <v>0</v>
      </c>
      <c r="G69" s="34">
        <v>0</v>
      </c>
      <c r="H69" s="34">
        <f t="shared" si="0"/>
        <v>0</v>
      </c>
      <c r="I69" s="34">
        <v>0</v>
      </c>
      <c r="J69" s="34">
        <v>0</v>
      </c>
      <c r="K69" s="34">
        <f t="shared" si="1"/>
        <v>0</v>
      </c>
      <c r="L69" s="34">
        <v>0</v>
      </c>
      <c r="M69" s="34">
        <v>0</v>
      </c>
      <c r="N69" s="34">
        <f t="shared" si="2"/>
        <v>0</v>
      </c>
      <c r="O69" s="34">
        <v>0</v>
      </c>
      <c r="P69" s="34">
        <v>0</v>
      </c>
      <c r="Q69" s="34">
        <f t="shared" si="3"/>
        <v>0</v>
      </c>
      <c r="R69" s="34">
        <v>0</v>
      </c>
      <c r="S69" s="34">
        <v>0</v>
      </c>
      <c r="T69" s="34">
        <f t="shared" si="4"/>
        <v>0</v>
      </c>
      <c r="U69" s="34">
        <v>0</v>
      </c>
      <c r="V69" s="34">
        <v>0</v>
      </c>
      <c r="W69" s="34">
        <f t="shared" si="5"/>
        <v>0</v>
      </c>
      <c r="X69" s="35">
        <f t="shared" si="6"/>
        <v>0</v>
      </c>
      <c r="Y69" s="24"/>
    </row>
    <row r="70" spans="1:25" s="17" customFormat="1" x14ac:dyDescent="0.2">
      <c r="A70" s="13" t="s">
        <v>179</v>
      </c>
      <c r="B70" s="14" t="s">
        <v>26</v>
      </c>
      <c r="C70" s="14" t="s">
        <v>11</v>
      </c>
      <c r="D70" s="15">
        <v>1</v>
      </c>
      <c r="E70" s="16">
        <v>1</v>
      </c>
      <c r="F70" s="34">
        <f>ROUND($D70*'2p_turp_aprekins dez'!$AX$28,2)</f>
        <v>47740</v>
      </c>
      <c r="G70" s="34">
        <f>ROUND($E70*'2p_turp_aprekins dez'!$AX$29,2)</f>
        <v>33070.800000000003</v>
      </c>
      <c r="H70" s="34">
        <f t="shared" si="0"/>
        <v>80810.8</v>
      </c>
      <c r="I70" s="34">
        <f>ROUND($F70*$K$5,2)</f>
        <v>11261.87</v>
      </c>
      <c r="J70" s="34">
        <f>ROUND($G70*$K$5,2)</f>
        <v>7801.4</v>
      </c>
      <c r="K70" s="34">
        <f t="shared" si="1"/>
        <v>19063.27</v>
      </c>
      <c r="L70" s="34">
        <v>0</v>
      </c>
      <c r="M70" s="34">
        <v>0</v>
      </c>
      <c r="N70" s="34">
        <f t="shared" si="2"/>
        <v>0</v>
      </c>
      <c r="O70" s="34">
        <f>ROUND($F70*$Q$5,2)</f>
        <v>13639.32</v>
      </c>
      <c r="P70" s="34">
        <f>ROUND($G70*$Q$5,2)</f>
        <v>9448.33</v>
      </c>
      <c r="Q70" s="34">
        <f t="shared" si="3"/>
        <v>23087.65</v>
      </c>
      <c r="R70" s="34">
        <f>ROUND($F70*$T$5,2)</f>
        <v>964.35</v>
      </c>
      <c r="S70" s="34">
        <f>ROUND($G70*$T$5,2)</f>
        <v>668.03</v>
      </c>
      <c r="T70" s="34">
        <f t="shared" si="4"/>
        <v>1632.38</v>
      </c>
      <c r="U70" s="34">
        <f>ROUND($F70*$W$5,2)</f>
        <v>1537.23</v>
      </c>
      <c r="V70" s="34">
        <f>ROUND($G70*$W$5,2)</f>
        <v>1064.8800000000001</v>
      </c>
      <c r="W70" s="34">
        <f t="shared" si="5"/>
        <v>2602.11</v>
      </c>
      <c r="X70" s="35">
        <f t="shared" si="6"/>
        <v>127196</v>
      </c>
      <c r="Y70" s="24"/>
    </row>
    <row r="71" spans="1:25" s="17" customFormat="1" ht="12" thickBot="1" x14ac:dyDescent="0.25">
      <c r="A71" s="27" t="s">
        <v>179</v>
      </c>
      <c r="B71" s="28" t="s">
        <v>26</v>
      </c>
      <c r="C71" s="28" t="s">
        <v>6</v>
      </c>
      <c r="D71" s="36">
        <v>0</v>
      </c>
      <c r="E71" s="30">
        <v>0</v>
      </c>
      <c r="F71" s="37">
        <v>0</v>
      </c>
      <c r="G71" s="37">
        <v>0</v>
      </c>
      <c r="H71" s="37">
        <f t="shared" si="0"/>
        <v>0</v>
      </c>
      <c r="I71" s="37">
        <v>0</v>
      </c>
      <c r="J71" s="37">
        <v>0</v>
      </c>
      <c r="K71" s="37">
        <f t="shared" si="1"/>
        <v>0</v>
      </c>
      <c r="L71" s="37">
        <v>0</v>
      </c>
      <c r="M71" s="37">
        <v>0</v>
      </c>
      <c r="N71" s="37">
        <f t="shared" si="2"/>
        <v>0</v>
      </c>
      <c r="O71" s="37">
        <v>0</v>
      </c>
      <c r="P71" s="37">
        <v>0</v>
      </c>
      <c r="Q71" s="37">
        <f t="shared" si="3"/>
        <v>0</v>
      </c>
      <c r="R71" s="37">
        <v>0</v>
      </c>
      <c r="S71" s="37">
        <v>0</v>
      </c>
      <c r="T71" s="37">
        <f t="shared" si="4"/>
        <v>0</v>
      </c>
      <c r="U71" s="37">
        <v>0</v>
      </c>
      <c r="V71" s="37">
        <v>0</v>
      </c>
      <c r="W71" s="37">
        <f t="shared" si="5"/>
        <v>0</v>
      </c>
      <c r="X71" s="38">
        <f t="shared" si="6"/>
        <v>0</v>
      </c>
      <c r="Y71" s="24"/>
    </row>
    <row r="72" spans="1:25" s="17" customFormat="1" ht="12" thickBot="1" x14ac:dyDescent="0.25">
      <c r="A72" s="81" t="s">
        <v>179</v>
      </c>
      <c r="B72" s="82" t="s">
        <v>188</v>
      </c>
      <c r="C72" s="82"/>
      <c r="D72" s="83">
        <f>D62+D63+D64+D65+D66+D67+D68+D69+D70+D71</f>
        <v>4</v>
      </c>
      <c r="E72" s="107">
        <f t="shared" ref="E72:W72" si="36">E62+E63+E64+E65+E66+E67+E68+E69+E70+E71</f>
        <v>4</v>
      </c>
      <c r="F72" s="106">
        <f t="shared" si="36"/>
        <v>245740</v>
      </c>
      <c r="G72" s="66">
        <f t="shared" si="36"/>
        <v>170230.8</v>
      </c>
      <c r="H72" s="66">
        <f t="shared" si="36"/>
        <v>415970.8</v>
      </c>
      <c r="I72" s="66">
        <f t="shared" si="36"/>
        <v>57970.07</v>
      </c>
      <c r="J72" s="66">
        <f t="shared" si="36"/>
        <v>40157.449999999997</v>
      </c>
      <c r="K72" s="66">
        <f t="shared" si="36"/>
        <v>98127.52</v>
      </c>
      <c r="L72" s="66">
        <f t="shared" si="36"/>
        <v>0</v>
      </c>
      <c r="M72" s="66">
        <f t="shared" si="36"/>
        <v>0</v>
      </c>
      <c r="N72" s="66">
        <f t="shared" si="36"/>
        <v>0</v>
      </c>
      <c r="O72" s="66">
        <f t="shared" si="36"/>
        <v>70207.92</v>
      </c>
      <c r="P72" s="66">
        <f t="shared" si="36"/>
        <v>48634.93</v>
      </c>
      <c r="Q72" s="66">
        <f t="shared" si="36"/>
        <v>118842.85</v>
      </c>
      <c r="R72" s="66">
        <f t="shared" si="36"/>
        <v>4963.95</v>
      </c>
      <c r="S72" s="66">
        <f t="shared" si="36"/>
        <v>3438.66</v>
      </c>
      <c r="T72" s="66">
        <f t="shared" si="36"/>
        <v>8402.61</v>
      </c>
      <c r="U72" s="66">
        <f t="shared" si="36"/>
        <v>7912.83</v>
      </c>
      <c r="V72" s="66">
        <f t="shared" si="36"/>
        <v>5481.4299999999994</v>
      </c>
      <c r="W72" s="105">
        <f t="shared" si="36"/>
        <v>13394.26</v>
      </c>
      <c r="X72" s="108">
        <f>ROUND(X62+X63+X64+X65+X66+X67+X68+X69+X70+X71,0)</f>
        <v>654738</v>
      </c>
      <c r="Y72" s="24"/>
    </row>
    <row r="73" spans="1:25" s="17" customFormat="1" x14ac:dyDescent="0.2">
      <c r="A73" s="18" t="s">
        <v>173</v>
      </c>
      <c r="B73" s="19" t="s">
        <v>33</v>
      </c>
      <c r="C73" s="19" t="s">
        <v>29</v>
      </c>
      <c r="D73" s="33">
        <v>0</v>
      </c>
      <c r="E73" s="21">
        <v>0</v>
      </c>
      <c r="F73" s="22">
        <v>0</v>
      </c>
      <c r="G73" s="22">
        <v>0</v>
      </c>
      <c r="H73" s="22">
        <f t="shared" si="0"/>
        <v>0</v>
      </c>
      <c r="I73" s="22">
        <v>0</v>
      </c>
      <c r="J73" s="22">
        <v>0</v>
      </c>
      <c r="K73" s="22">
        <f t="shared" si="1"/>
        <v>0</v>
      </c>
      <c r="L73" s="22">
        <v>0</v>
      </c>
      <c r="M73" s="22">
        <v>0</v>
      </c>
      <c r="N73" s="22">
        <f t="shared" si="2"/>
        <v>0</v>
      </c>
      <c r="O73" s="22">
        <v>0</v>
      </c>
      <c r="P73" s="22">
        <v>0</v>
      </c>
      <c r="Q73" s="22">
        <f t="shared" si="3"/>
        <v>0</v>
      </c>
      <c r="R73" s="22">
        <v>0</v>
      </c>
      <c r="S73" s="22">
        <v>0</v>
      </c>
      <c r="T73" s="22">
        <f t="shared" si="4"/>
        <v>0</v>
      </c>
      <c r="U73" s="22">
        <v>0</v>
      </c>
      <c r="V73" s="22">
        <v>0</v>
      </c>
      <c r="W73" s="22">
        <f t="shared" si="5"/>
        <v>0</v>
      </c>
      <c r="X73" s="23">
        <f t="shared" si="6"/>
        <v>0</v>
      </c>
      <c r="Y73" s="24"/>
    </row>
    <row r="74" spans="1:25" s="17" customFormat="1" x14ac:dyDescent="0.2">
      <c r="A74" s="13" t="s">
        <v>173</v>
      </c>
      <c r="B74" s="14" t="s">
        <v>33</v>
      </c>
      <c r="C74" s="14" t="s">
        <v>209</v>
      </c>
      <c r="D74" s="15">
        <v>1</v>
      </c>
      <c r="E74" s="16">
        <v>1</v>
      </c>
      <c r="F74" s="34">
        <f>ROUND($D74*'2p_turp_aprekins dez'!$AX$16,2)</f>
        <v>79200</v>
      </c>
      <c r="G74" s="34">
        <f>ROUND($E74*'2p_turp_aprekins dez'!$AX$17,2)</f>
        <v>54864</v>
      </c>
      <c r="H74" s="34">
        <f t="shared" ref="H74" si="37">SUM(F74:G74)</f>
        <v>134064</v>
      </c>
      <c r="I74" s="34">
        <f t="shared" ref="I74:I79" si="38">ROUND($F74*$K$5,2)</f>
        <v>18683.28</v>
      </c>
      <c r="J74" s="34">
        <f t="shared" ref="J74:J79" si="39">ROUND($G74*$K$5,2)</f>
        <v>12942.42</v>
      </c>
      <c r="K74" s="34">
        <f t="shared" ref="K74" si="40">SUM(I74:J74)</f>
        <v>31625.699999999997</v>
      </c>
      <c r="L74" s="34">
        <v>0</v>
      </c>
      <c r="M74" s="34">
        <v>0</v>
      </c>
      <c r="N74" s="34">
        <f t="shared" ref="N74" si="41">SUM(L74:M74)</f>
        <v>0</v>
      </c>
      <c r="O74" s="34">
        <f t="shared" ref="O74:O80" si="42">ROUND($F74*$Q$5,2)</f>
        <v>22627.439999999999</v>
      </c>
      <c r="P74" s="34">
        <f t="shared" ref="P74:P80" si="43">ROUND($G74*$Q$5,2)</f>
        <v>15674.64</v>
      </c>
      <c r="Q74" s="34">
        <f t="shared" ref="Q74" si="44">SUM(O74:P74)</f>
        <v>38302.080000000002</v>
      </c>
      <c r="R74" s="34">
        <f t="shared" ref="R74:R80" si="45">ROUND($F74*$T$5,2)</f>
        <v>1599.84</v>
      </c>
      <c r="S74" s="34">
        <f t="shared" ref="S74:S80" si="46">ROUND($G74*$T$5,2)</f>
        <v>1108.25</v>
      </c>
      <c r="T74" s="34">
        <f t="shared" ref="T74" si="47">SUM(R74:S74)</f>
        <v>2708.09</v>
      </c>
      <c r="U74" s="34">
        <f t="shared" ref="U74:U80" si="48">ROUND($F74*$W$5,2)</f>
        <v>2550.2399999999998</v>
      </c>
      <c r="V74" s="34">
        <f t="shared" ref="V74:V80" si="49">ROUND($G74*$W$5,2)</f>
        <v>1766.62</v>
      </c>
      <c r="W74" s="34">
        <f t="shared" ref="W74" si="50">SUM(U74:V74)</f>
        <v>4316.8599999999997</v>
      </c>
      <c r="X74" s="35">
        <f t="shared" ref="X74" si="51">ROUND(H74+K74+N74+Q74+T74+W74,0)</f>
        <v>211017</v>
      </c>
      <c r="Y74" s="24"/>
    </row>
    <row r="75" spans="1:25" s="17" customFormat="1" x14ac:dyDescent="0.2">
      <c r="A75" s="13" t="s">
        <v>173</v>
      </c>
      <c r="B75" s="14" t="s">
        <v>33</v>
      </c>
      <c r="C75" s="14" t="s">
        <v>8</v>
      </c>
      <c r="D75" s="15">
        <v>1</v>
      </c>
      <c r="E75" s="16">
        <v>1</v>
      </c>
      <c r="F75" s="34">
        <f>ROUND($D75*'2p_turp_aprekins dez'!$AX$16,2)</f>
        <v>79200</v>
      </c>
      <c r="G75" s="34">
        <f>ROUND($E75*'2p_turp_aprekins dez'!$AX$17,2)</f>
        <v>54864</v>
      </c>
      <c r="H75" s="34">
        <f t="shared" si="0"/>
        <v>134064</v>
      </c>
      <c r="I75" s="34">
        <f t="shared" si="38"/>
        <v>18683.28</v>
      </c>
      <c r="J75" s="34">
        <f t="shared" si="39"/>
        <v>12942.42</v>
      </c>
      <c r="K75" s="34">
        <f t="shared" si="1"/>
        <v>31625.699999999997</v>
      </c>
      <c r="L75" s="34">
        <v>0</v>
      </c>
      <c r="M75" s="34">
        <v>0</v>
      </c>
      <c r="N75" s="34">
        <f t="shared" si="2"/>
        <v>0</v>
      </c>
      <c r="O75" s="34">
        <f t="shared" si="42"/>
        <v>22627.439999999999</v>
      </c>
      <c r="P75" s="34">
        <f t="shared" si="43"/>
        <v>15674.64</v>
      </c>
      <c r="Q75" s="34">
        <f t="shared" si="3"/>
        <v>38302.080000000002</v>
      </c>
      <c r="R75" s="34">
        <f t="shared" si="45"/>
        <v>1599.84</v>
      </c>
      <c r="S75" s="34">
        <f t="shared" si="46"/>
        <v>1108.25</v>
      </c>
      <c r="T75" s="34">
        <f t="shared" si="4"/>
        <v>2708.09</v>
      </c>
      <c r="U75" s="34">
        <f t="shared" si="48"/>
        <v>2550.2399999999998</v>
      </c>
      <c r="V75" s="34">
        <f t="shared" si="49"/>
        <v>1766.62</v>
      </c>
      <c r="W75" s="34">
        <f t="shared" si="5"/>
        <v>4316.8599999999997</v>
      </c>
      <c r="X75" s="35">
        <f t="shared" si="6"/>
        <v>211017</v>
      </c>
      <c r="Y75" s="24"/>
    </row>
    <row r="76" spans="1:25" s="17" customFormat="1" x14ac:dyDescent="0.2">
      <c r="A76" s="13" t="s">
        <v>173</v>
      </c>
      <c r="B76" s="14" t="s">
        <v>33</v>
      </c>
      <c r="C76" s="14" t="s">
        <v>15</v>
      </c>
      <c r="D76" s="15">
        <v>1</v>
      </c>
      <c r="E76" s="16">
        <v>1</v>
      </c>
      <c r="F76" s="34">
        <f>ROUND($D76*'2p_turp_aprekins dez'!$AX$16,2)</f>
        <v>79200</v>
      </c>
      <c r="G76" s="34">
        <f>ROUND($E76*'2p_turp_aprekins dez'!$AX$17,2)</f>
        <v>54864</v>
      </c>
      <c r="H76" s="34">
        <f t="shared" si="0"/>
        <v>134064</v>
      </c>
      <c r="I76" s="34">
        <f t="shared" si="38"/>
        <v>18683.28</v>
      </c>
      <c r="J76" s="34">
        <f t="shared" si="39"/>
        <v>12942.42</v>
      </c>
      <c r="K76" s="34">
        <f t="shared" si="1"/>
        <v>31625.699999999997</v>
      </c>
      <c r="L76" s="34">
        <v>0</v>
      </c>
      <c r="M76" s="34">
        <v>0</v>
      </c>
      <c r="N76" s="34">
        <f t="shared" si="2"/>
        <v>0</v>
      </c>
      <c r="O76" s="34">
        <f t="shared" si="42"/>
        <v>22627.439999999999</v>
      </c>
      <c r="P76" s="34">
        <f t="shared" si="43"/>
        <v>15674.64</v>
      </c>
      <c r="Q76" s="34">
        <f t="shared" si="3"/>
        <v>38302.080000000002</v>
      </c>
      <c r="R76" s="34">
        <f t="shared" si="45"/>
        <v>1599.84</v>
      </c>
      <c r="S76" s="34">
        <f t="shared" si="46"/>
        <v>1108.25</v>
      </c>
      <c r="T76" s="34">
        <f t="shared" si="4"/>
        <v>2708.09</v>
      </c>
      <c r="U76" s="34">
        <f t="shared" si="48"/>
        <v>2550.2399999999998</v>
      </c>
      <c r="V76" s="34">
        <f t="shared" si="49"/>
        <v>1766.62</v>
      </c>
      <c r="W76" s="34">
        <f t="shared" si="5"/>
        <v>4316.8599999999997</v>
      </c>
      <c r="X76" s="35">
        <f t="shared" si="6"/>
        <v>211017</v>
      </c>
      <c r="Y76" s="24"/>
    </row>
    <row r="77" spans="1:25" s="17" customFormat="1" x14ac:dyDescent="0.2">
      <c r="A77" s="13" t="s">
        <v>173</v>
      </c>
      <c r="B77" s="14" t="s">
        <v>33</v>
      </c>
      <c r="C77" s="14" t="s">
        <v>30</v>
      </c>
      <c r="D77" s="15">
        <v>1</v>
      </c>
      <c r="E77" s="16">
        <v>1</v>
      </c>
      <c r="F77" s="34">
        <f>ROUND($D77*'2p_turp_aprekins dez'!$AX$16,2)</f>
        <v>79200</v>
      </c>
      <c r="G77" s="34">
        <f>ROUND($E77*'2p_turp_aprekins dez'!$AX$17,2)</f>
        <v>54864</v>
      </c>
      <c r="H77" s="34">
        <f t="shared" si="0"/>
        <v>134064</v>
      </c>
      <c r="I77" s="34">
        <f t="shared" si="38"/>
        <v>18683.28</v>
      </c>
      <c r="J77" s="34">
        <f t="shared" si="39"/>
        <v>12942.42</v>
      </c>
      <c r="K77" s="34">
        <f t="shared" si="1"/>
        <v>31625.699999999997</v>
      </c>
      <c r="L77" s="34">
        <v>0</v>
      </c>
      <c r="M77" s="34">
        <v>0</v>
      </c>
      <c r="N77" s="34">
        <f t="shared" si="2"/>
        <v>0</v>
      </c>
      <c r="O77" s="34">
        <f t="shared" si="42"/>
        <v>22627.439999999999</v>
      </c>
      <c r="P77" s="34">
        <f t="shared" si="43"/>
        <v>15674.64</v>
      </c>
      <c r="Q77" s="34">
        <f t="shared" si="3"/>
        <v>38302.080000000002</v>
      </c>
      <c r="R77" s="34">
        <f t="shared" si="45"/>
        <v>1599.84</v>
      </c>
      <c r="S77" s="34">
        <f t="shared" si="46"/>
        <v>1108.25</v>
      </c>
      <c r="T77" s="34">
        <f t="shared" si="4"/>
        <v>2708.09</v>
      </c>
      <c r="U77" s="34">
        <f t="shared" si="48"/>
        <v>2550.2399999999998</v>
      </c>
      <c r="V77" s="34">
        <f t="shared" si="49"/>
        <v>1766.62</v>
      </c>
      <c r="W77" s="34">
        <f t="shared" si="5"/>
        <v>4316.8599999999997</v>
      </c>
      <c r="X77" s="35">
        <f t="shared" si="6"/>
        <v>211017</v>
      </c>
      <c r="Y77" s="24"/>
    </row>
    <row r="78" spans="1:25" s="17" customFormat="1" x14ac:dyDescent="0.2">
      <c r="A78" s="13" t="s">
        <v>173</v>
      </c>
      <c r="B78" s="14" t="s">
        <v>33</v>
      </c>
      <c r="C78" s="14" t="s">
        <v>176</v>
      </c>
      <c r="D78" s="15">
        <v>1</v>
      </c>
      <c r="E78" s="16">
        <v>1</v>
      </c>
      <c r="F78" s="34">
        <f>ROUND($D78*'2p_turp_aprekins dez'!$AX$16,2)</f>
        <v>79200</v>
      </c>
      <c r="G78" s="34">
        <f>ROUND($E78*'2p_turp_aprekins dez'!$AX$17,2)</f>
        <v>54864</v>
      </c>
      <c r="H78" s="34">
        <f t="shared" si="0"/>
        <v>134064</v>
      </c>
      <c r="I78" s="34">
        <f t="shared" si="38"/>
        <v>18683.28</v>
      </c>
      <c r="J78" s="34">
        <f t="shared" si="39"/>
        <v>12942.42</v>
      </c>
      <c r="K78" s="34">
        <f t="shared" si="1"/>
        <v>31625.699999999997</v>
      </c>
      <c r="L78" s="34">
        <v>0</v>
      </c>
      <c r="M78" s="34">
        <v>0</v>
      </c>
      <c r="N78" s="34">
        <f t="shared" si="2"/>
        <v>0</v>
      </c>
      <c r="O78" s="34">
        <f t="shared" si="42"/>
        <v>22627.439999999999</v>
      </c>
      <c r="P78" s="34">
        <f t="shared" si="43"/>
        <v>15674.64</v>
      </c>
      <c r="Q78" s="34">
        <f t="shared" si="3"/>
        <v>38302.080000000002</v>
      </c>
      <c r="R78" s="34">
        <f t="shared" si="45"/>
        <v>1599.84</v>
      </c>
      <c r="S78" s="34">
        <f t="shared" si="46"/>
        <v>1108.25</v>
      </c>
      <c r="T78" s="34">
        <f t="shared" si="4"/>
        <v>2708.09</v>
      </c>
      <c r="U78" s="34">
        <f t="shared" si="48"/>
        <v>2550.2399999999998</v>
      </c>
      <c r="V78" s="34">
        <f t="shared" si="49"/>
        <v>1766.62</v>
      </c>
      <c r="W78" s="34">
        <f t="shared" si="5"/>
        <v>4316.8599999999997</v>
      </c>
      <c r="X78" s="35">
        <f t="shared" si="6"/>
        <v>211017</v>
      </c>
      <c r="Y78" s="24"/>
    </row>
    <row r="79" spans="1:25" s="17" customFormat="1" x14ac:dyDescent="0.2">
      <c r="A79" s="13" t="s">
        <v>173</v>
      </c>
      <c r="B79" s="14" t="s">
        <v>33</v>
      </c>
      <c r="C79" s="14" t="s">
        <v>210</v>
      </c>
      <c r="D79" s="15">
        <v>1</v>
      </c>
      <c r="E79" s="16">
        <v>1</v>
      </c>
      <c r="F79" s="34">
        <f>ROUND($D79*'2p_turp_aprekins dez'!$AX$16,2)</f>
        <v>79200</v>
      </c>
      <c r="G79" s="34">
        <f>ROUND($E79*'2p_turp_aprekins dez'!$AX$17,2)</f>
        <v>54864</v>
      </c>
      <c r="H79" s="34">
        <f t="shared" si="0"/>
        <v>134064</v>
      </c>
      <c r="I79" s="34">
        <f t="shared" si="38"/>
        <v>18683.28</v>
      </c>
      <c r="J79" s="34">
        <f t="shared" si="39"/>
        <v>12942.42</v>
      </c>
      <c r="K79" s="34">
        <f t="shared" si="1"/>
        <v>31625.699999999997</v>
      </c>
      <c r="L79" s="34">
        <v>0</v>
      </c>
      <c r="M79" s="34">
        <v>0</v>
      </c>
      <c r="N79" s="34">
        <f t="shared" si="2"/>
        <v>0</v>
      </c>
      <c r="O79" s="34">
        <f t="shared" si="42"/>
        <v>22627.439999999999</v>
      </c>
      <c r="P79" s="34">
        <f t="shared" si="43"/>
        <v>15674.64</v>
      </c>
      <c r="Q79" s="34">
        <f t="shared" si="3"/>
        <v>38302.080000000002</v>
      </c>
      <c r="R79" s="34">
        <f t="shared" si="45"/>
        <v>1599.84</v>
      </c>
      <c r="S79" s="34">
        <f t="shared" si="46"/>
        <v>1108.25</v>
      </c>
      <c r="T79" s="34">
        <f t="shared" si="4"/>
        <v>2708.09</v>
      </c>
      <c r="U79" s="34">
        <f t="shared" si="48"/>
        <v>2550.2399999999998</v>
      </c>
      <c r="V79" s="34">
        <f t="shared" si="49"/>
        <v>1766.62</v>
      </c>
      <c r="W79" s="34">
        <f t="shared" si="5"/>
        <v>4316.8599999999997</v>
      </c>
      <c r="X79" s="35">
        <f t="shared" si="6"/>
        <v>211017</v>
      </c>
      <c r="Y79" s="24"/>
    </row>
    <row r="80" spans="1:25" s="17" customFormat="1" x14ac:dyDescent="0.2">
      <c r="A80" s="13" t="s">
        <v>173</v>
      </c>
      <c r="B80" s="14" t="s">
        <v>33</v>
      </c>
      <c r="C80" s="14" t="s">
        <v>67</v>
      </c>
      <c r="D80" s="15">
        <v>1</v>
      </c>
      <c r="E80" s="16">
        <v>1</v>
      </c>
      <c r="F80" s="34">
        <f>ROUND($D80*'2p_turp_aprekins dez'!$AX$20,2)</f>
        <v>39600</v>
      </c>
      <c r="G80" s="34">
        <f>ROUND($E80*'2p_turp_aprekins dez'!$AX$21,2)</f>
        <v>27432</v>
      </c>
      <c r="H80" s="34">
        <f t="shared" si="0"/>
        <v>67032</v>
      </c>
      <c r="I80" s="34">
        <f>ROUND($F80*$K$5,2)</f>
        <v>9341.64</v>
      </c>
      <c r="J80" s="34">
        <f>ROUND($G80*$K$5,2)</f>
        <v>6471.21</v>
      </c>
      <c r="K80" s="34">
        <f t="shared" si="1"/>
        <v>15812.849999999999</v>
      </c>
      <c r="L80" s="34">
        <v>0</v>
      </c>
      <c r="M80" s="34">
        <v>0</v>
      </c>
      <c r="N80" s="34">
        <f t="shared" si="2"/>
        <v>0</v>
      </c>
      <c r="O80" s="34">
        <f t="shared" si="42"/>
        <v>11313.72</v>
      </c>
      <c r="P80" s="34">
        <f t="shared" si="43"/>
        <v>7837.32</v>
      </c>
      <c r="Q80" s="34">
        <f t="shared" si="3"/>
        <v>19151.04</v>
      </c>
      <c r="R80" s="34">
        <f t="shared" si="45"/>
        <v>799.92</v>
      </c>
      <c r="S80" s="34">
        <f t="shared" si="46"/>
        <v>554.13</v>
      </c>
      <c r="T80" s="34">
        <f t="shared" si="4"/>
        <v>1354.05</v>
      </c>
      <c r="U80" s="34">
        <f t="shared" si="48"/>
        <v>1275.1199999999999</v>
      </c>
      <c r="V80" s="34">
        <f t="shared" si="49"/>
        <v>883.31</v>
      </c>
      <c r="W80" s="34">
        <f t="shared" si="5"/>
        <v>2158.4299999999998</v>
      </c>
      <c r="X80" s="35">
        <f t="shared" si="6"/>
        <v>105508</v>
      </c>
      <c r="Y80" s="24"/>
    </row>
    <row r="81" spans="1:25" s="17" customFormat="1" x14ac:dyDescent="0.2">
      <c r="A81" s="13" t="s">
        <v>173</v>
      </c>
      <c r="B81" s="14" t="s">
        <v>33</v>
      </c>
      <c r="C81" s="14" t="s">
        <v>125</v>
      </c>
      <c r="D81" s="15">
        <v>0</v>
      </c>
      <c r="E81" s="16">
        <v>0</v>
      </c>
      <c r="F81" s="34">
        <v>0</v>
      </c>
      <c r="G81" s="34">
        <v>0</v>
      </c>
      <c r="H81" s="34">
        <f t="shared" ref="H81:H143" si="52">SUM(F81:G81)</f>
        <v>0</v>
      </c>
      <c r="I81" s="34">
        <v>0</v>
      </c>
      <c r="J81" s="34">
        <v>0</v>
      </c>
      <c r="K81" s="34">
        <f t="shared" ref="K81:K143" si="53">SUM(I81:J81)</f>
        <v>0</v>
      </c>
      <c r="L81" s="34">
        <v>0</v>
      </c>
      <c r="M81" s="34">
        <v>0</v>
      </c>
      <c r="N81" s="34">
        <f t="shared" ref="N81:N143" si="54">SUM(L81:M81)</f>
        <v>0</v>
      </c>
      <c r="O81" s="34">
        <v>0</v>
      </c>
      <c r="P81" s="34">
        <v>0</v>
      </c>
      <c r="Q81" s="34">
        <f t="shared" ref="Q81:Q143" si="55">SUM(O81:P81)</f>
        <v>0</v>
      </c>
      <c r="R81" s="34">
        <v>0</v>
      </c>
      <c r="S81" s="34">
        <v>0</v>
      </c>
      <c r="T81" s="34">
        <f t="shared" ref="T81:T143" si="56">SUM(R81:S81)</f>
        <v>0</v>
      </c>
      <c r="U81" s="34">
        <v>0</v>
      </c>
      <c r="V81" s="34">
        <v>0</v>
      </c>
      <c r="W81" s="34">
        <f t="shared" ref="W81:W143" si="57">SUM(U81:V81)</f>
        <v>0</v>
      </c>
      <c r="X81" s="35">
        <f t="shared" ref="X81:X142" si="58">ROUND(H81+K81+N81+Q81+T81+W81,0)</f>
        <v>0</v>
      </c>
      <c r="Y81" s="24"/>
    </row>
    <row r="82" spans="1:25" s="17" customFormat="1" x14ac:dyDescent="0.2">
      <c r="A82" s="13" t="s">
        <v>173</v>
      </c>
      <c r="B82" s="14" t="s">
        <v>33</v>
      </c>
      <c r="C82" s="14" t="s">
        <v>34</v>
      </c>
      <c r="D82" s="15">
        <v>0</v>
      </c>
      <c r="E82" s="16">
        <v>0</v>
      </c>
      <c r="F82" s="34">
        <f>ROUND($D82*'2p_turp_aprekins dez'!$AX$16,2)</f>
        <v>0</v>
      </c>
      <c r="G82" s="34">
        <f>ROUND($E82*'2p_turp_aprekins dez'!$AX$17,2)</f>
        <v>0</v>
      </c>
      <c r="H82" s="34">
        <f t="shared" si="52"/>
        <v>0</v>
      </c>
      <c r="I82" s="34">
        <f>ROUND($F82*$K$5,2)</f>
        <v>0</v>
      </c>
      <c r="J82" s="34">
        <f>ROUND($G82*$K$5,2)</f>
        <v>0</v>
      </c>
      <c r="K82" s="34">
        <f>SUM(I82:J82)</f>
        <v>0</v>
      </c>
      <c r="L82" s="34">
        <v>0</v>
      </c>
      <c r="M82" s="34">
        <v>0</v>
      </c>
      <c r="N82" s="34">
        <f>SUM(L82:M82)</f>
        <v>0</v>
      </c>
      <c r="O82" s="34">
        <f>ROUND($F82*$Q$5,2)</f>
        <v>0</v>
      </c>
      <c r="P82" s="34">
        <f>ROUND($G82*$Q$5,2)</f>
        <v>0</v>
      </c>
      <c r="Q82" s="34">
        <f>SUM(O82:P82)</f>
        <v>0</v>
      </c>
      <c r="R82" s="34">
        <f>ROUND($F82*$T$5,2)</f>
        <v>0</v>
      </c>
      <c r="S82" s="34">
        <f>ROUND($G82*$T$5,2)</f>
        <v>0</v>
      </c>
      <c r="T82" s="34">
        <f>SUM(R82:S82)</f>
        <v>0</v>
      </c>
      <c r="U82" s="34">
        <f>ROUND($F82*$W$5,2)</f>
        <v>0</v>
      </c>
      <c r="V82" s="34">
        <f>ROUND($G82*$W$5,2)</f>
        <v>0</v>
      </c>
      <c r="W82" s="34">
        <f>SUM(U82:V82)</f>
        <v>0</v>
      </c>
      <c r="X82" s="35">
        <f t="shared" si="58"/>
        <v>0</v>
      </c>
      <c r="Y82" s="24"/>
    </row>
    <row r="83" spans="1:25" s="17" customFormat="1" x14ac:dyDescent="0.2">
      <c r="A83" s="13" t="s">
        <v>173</v>
      </c>
      <c r="B83" s="14" t="s">
        <v>33</v>
      </c>
      <c r="C83" s="14" t="s">
        <v>70</v>
      </c>
      <c r="D83" s="15">
        <v>0</v>
      </c>
      <c r="E83" s="16">
        <v>0</v>
      </c>
      <c r="F83" s="34">
        <v>0</v>
      </c>
      <c r="G83" s="34">
        <v>0</v>
      </c>
      <c r="H83" s="34">
        <f t="shared" si="52"/>
        <v>0</v>
      </c>
      <c r="I83" s="34">
        <v>0</v>
      </c>
      <c r="J83" s="34">
        <v>0</v>
      </c>
      <c r="K83" s="34">
        <f t="shared" si="53"/>
        <v>0</v>
      </c>
      <c r="L83" s="34">
        <v>0</v>
      </c>
      <c r="M83" s="34">
        <v>0</v>
      </c>
      <c r="N83" s="34">
        <f t="shared" si="54"/>
        <v>0</v>
      </c>
      <c r="O83" s="34">
        <v>0</v>
      </c>
      <c r="P83" s="34">
        <v>0</v>
      </c>
      <c r="Q83" s="34">
        <f t="shared" si="55"/>
        <v>0</v>
      </c>
      <c r="R83" s="34">
        <v>0</v>
      </c>
      <c r="S83" s="34">
        <v>0</v>
      </c>
      <c r="T83" s="34">
        <f t="shared" si="56"/>
        <v>0</v>
      </c>
      <c r="U83" s="34">
        <v>0</v>
      </c>
      <c r="V83" s="34">
        <v>0</v>
      </c>
      <c r="W83" s="34">
        <f t="shared" si="57"/>
        <v>0</v>
      </c>
      <c r="X83" s="35">
        <f t="shared" si="58"/>
        <v>0</v>
      </c>
      <c r="Y83" s="24"/>
    </row>
    <row r="84" spans="1:25" s="17" customFormat="1" x14ac:dyDescent="0.2">
      <c r="A84" s="13" t="s">
        <v>173</v>
      </c>
      <c r="B84" s="14" t="s">
        <v>33</v>
      </c>
      <c r="C84" s="14" t="s">
        <v>11</v>
      </c>
      <c r="D84" s="15">
        <v>1</v>
      </c>
      <c r="E84" s="16">
        <v>1</v>
      </c>
      <c r="F84" s="34">
        <f>ROUND($D84*'2p_turp_aprekins dez'!$AX$28,2)</f>
        <v>47740</v>
      </c>
      <c r="G84" s="34">
        <f>ROUND($E84*'2p_turp_aprekins dez'!$AX$29,2)</f>
        <v>33070.800000000003</v>
      </c>
      <c r="H84" s="34">
        <f t="shared" si="52"/>
        <v>80810.8</v>
      </c>
      <c r="I84" s="34">
        <f>ROUND($F84*$K$5,2)</f>
        <v>11261.87</v>
      </c>
      <c r="J84" s="34">
        <f>ROUND($G84*$K$5,2)</f>
        <v>7801.4</v>
      </c>
      <c r="K84" s="34">
        <f t="shared" si="53"/>
        <v>19063.27</v>
      </c>
      <c r="L84" s="34">
        <v>0</v>
      </c>
      <c r="M84" s="34">
        <v>0</v>
      </c>
      <c r="N84" s="34">
        <f t="shared" si="54"/>
        <v>0</v>
      </c>
      <c r="O84" s="34">
        <f>ROUND($F84*$Q$5,2)</f>
        <v>13639.32</v>
      </c>
      <c r="P84" s="34">
        <f>ROUND($G84*$Q$5,2)</f>
        <v>9448.33</v>
      </c>
      <c r="Q84" s="34">
        <f t="shared" si="55"/>
        <v>23087.65</v>
      </c>
      <c r="R84" s="34">
        <f>ROUND($F84*$T$5,2)</f>
        <v>964.35</v>
      </c>
      <c r="S84" s="34">
        <f>ROUND($G84*$T$5,2)</f>
        <v>668.03</v>
      </c>
      <c r="T84" s="34">
        <f t="shared" si="56"/>
        <v>1632.38</v>
      </c>
      <c r="U84" s="34">
        <f>ROUND($F84*$W$5,2)</f>
        <v>1537.23</v>
      </c>
      <c r="V84" s="34">
        <f>ROUND($G84*$W$5,2)</f>
        <v>1064.8800000000001</v>
      </c>
      <c r="W84" s="34">
        <f t="shared" si="57"/>
        <v>2602.11</v>
      </c>
      <c r="X84" s="35">
        <f t="shared" si="58"/>
        <v>127196</v>
      </c>
      <c r="Y84" s="24"/>
    </row>
    <row r="85" spans="1:25" s="17" customFormat="1" x14ac:dyDescent="0.2">
      <c r="A85" s="13" t="s">
        <v>173</v>
      </c>
      <c r="B85" s="14" t="s">
        <v>33</v>
      </c>
      <c r="C85" s="14" t="s">
        <v>6</v>
      </c>
      <c r="D85" s="15">
        <v>0</v>
      </c>
      <c r="E85" s="16">
        <v>0</v>
      </c>
      <c r="F85" s="34">
        <v>0</v>
      </c>
      <c r="G85" s="34">
        <v>0</v>
      </c>
      <c r="H85" s="34">
        <f t="shared" si="52"/>
        <v>0</v>
      </c>
      <c r="I85" s="34">
        <v>0</v>
      </c>
      <c r="J85" s="34">
        <v>0</v>
      </c>
      <c r="K85" s="34">
        <f t="shared" si="53"/>
        <v>0</v>
      </c>
      <c r="L85" s="34">
        <v>0</v>
      </c>
      <c r="M85" s="34">
        <v>0</v>
      </c>
      <c r="N85" s="34">
        <f t="shared" si="54"/>
        <v>0</v>
      </c>
      <c r="O85" s="34">
        <v>0</v>
      </c>
      <c r="P85" s="34">
        <v>0</v>
      </c>
      <c r="Q85" s="34">
        <f t="shared" si="55"/>
        <v>0</v>
      </c>
      <c r="R85" s="34">
        <v>0</v>
      </c>
      <c r="S85" s="34">
        <v>0</v>
      </c>
      <c r="T85" s="34">
        <f t="shared" si="56"/>
        <v>0</v>
      </c>
      <c r="U85" s="34">
        <v>0</v>
      </c>
      <c r="V85" s="34">
        <v>0</v>
      </c>
      <c r="W85" s="34">
        <f t="shared" si="57"/>
        <v>0</v>
      </c>
      <c r="X85" s="35">
        <f t="shared" si="58"/>
        <v>0</v>
      </c>
      <c r="Y85" s="24"/>
    </row>
    <row r="86" spans="1:25" s="17" customFormat="1" ht="12" thickBot="1" x14ac:dyDescent="0.25">
      <c r="A86" s="75" t="s">
        <v>173</v>
      </c>
      <c r="B86" s="76" t="s">
        <v>188</v>
      </c>
      <c r="C86" s="76"/>
      <c r="D86" s="77">
        <f>D73+D74+D75+D76+D77+D78+D79+D80+D81+D82+D83+D84+D85</f>
        <v>8</v>
      </c>
      <c r="E86" s="78">
        <f t="shared" ref="E86:W86" si="59">E73+E74+E75+E76+E77+E78+E79+E80+E81+E82+E83+E84+E85</f>
        <v>8</v>
      </c>
      <c r="F86" s="79">
        <f t="shared" si="59"/>
        <v>562540</v>
      </c>
      <c r="G86" s="79">
        <f t="shared" si="59"/>
        <v>389686.8</v>
      </c>
      <c r="H86" s="79">
        <f t="shared" si="59"/>
        <v>952226.8</v>
      </c>
      <c r="I86" s="79">
        <f t="shared" si="59"/>
        <v>132703.19</v>
      </c>
      <c r="J86" s="79">
        <f t="shared" si="59"/>
        <v>91927.13</v>
      </c>
      <c r="K86" s="79">
        <f t="shared" si="59"/>
        <v>224630.32</v>
      </c>
      <c r="L86" s="79">
        <f t="shared" si="59"/>
        <v>0</v>
      </c>
      <c r="M86" s="79">
        <f t="shared" si="59"/>
        <v>0</v>
      </c>
      <c r="N86" s="79">
        <f t="shared" si="59"/>
        <v>0</v>
      </c>
      <c r="O86" s="79">
        <f t="shared" si="59"/>
        <v>160717.68</v>
      </c>
      <c r="P86" s="79">
        <f t="shared" si="59"/>
        <v>111333.49</v>
      </c>
      <c r="Q86" s="79">
        <f t="shared" si="59"/>
        <v>272051.17000000004</v>
      </c>
      <c r="R86" s="79">
        <f t="shared" si="59"/>
        <v>11363.31</v>
      </c>
      <c r="S86" s="79">
        <f t="shared" si="59"/>
        <v>7871.66</v>
      </c>
      <c r="T86" s="79">
        <f t="shared" si="59"/>
        <v>19234.97</v>
      </c>
      <c r="U86" s="79">
        <f t="shared" si="59"/>
        <v>18113.789999999997</v>
      </c>
      <c r="V86" s="79">
        <f t="shared" si="59"/>
        <v>12547.909999999996</v>
      </c>
      <c r="W86" s="79">
        <f t="shared" si="59"/>
        <v>30661.7</v>
      </c>
      <c r="X86" s="80">
        <f>ROUND(X73+X74+X75+X76+X77+X78+X79+X80+X81+X82+X83+X84+X85,0)</f>
        <v>1498806</v>
      </c>
      <c r="Y86" s="24"/>
    </row>
    <row r="87" spans="1:25" s="17" customFormat="1" x14ac:dyDescent="0.2">
      <c r="A87" s="18" t="s">
        <v>173</v>
      </c>
      <c r="B87" s="19" t="s">
        <v>35</v>
      </c>
      <c r="C87" s="19" t="s">
        <v>29</v>
      </c>
      <c r="D87" s="33">
        <v>0</v>
      </c>
      <c r="E87" s="21">
        <v>0</v>
      </c>
      <c r="F87" s="22">
        <v>0</v>
      </c>
      <c r="G87" s="22">
        <v>0</v>
      </c>
      <c r="H87" s="22">
        <f t="shared" si="52"/>
        <v>0</v>
      </c>
      <c r="I87" s="22">
        <v>0</v>
      </c>
      <c r="J87" s="22">
        <v>0</v>
      </c>
      <c r="K87" s="22">
        <f t="shared" si="53"/>
        <v>0</v>
      </c>
      <c r="L87" s="22">
        <v>0</v>
      </c>
      <c r="M87" s="22">
        <v>0</v>
      </c>
      <c r="N87" s="22">
        <f t="shared" si="54"/>
        <v>0</v>
      </c>
      <c r="O87" s="22">
        <v>0</v>
      </c>
      <c r="P87" s="22">
        <v>0</v>
      </c>
      <c r="Q87" s="22">
        <f t="shared" si="55"/>
        <v>0</v>
      </c>
      <c r="R87" s="22">
        <v>0</v>
      </c>
      <c r="S87" s="22">
        <v>0</v>
      </c>
      <c r="T87" s="22">
        <f t="shared" si="56"/>
        <v>0</v>
      </c>
      <c r="U87" s="22">
        <v>0</v>
      </c>
      <c r="V87" s="22">
        <v>0</v>
      </c>
      <c r="W87" s="22">
        <f t="shared" si="57"/>
        <v>0</v>
      </c>
      <c r="X87" s="23">
        <f t="shared" si="58"/>
        <v>0</v>
      </c>
      <c r="Y87" s="24"/>
    </row>
    <row r="88" spans="1:25" s="17" customFormat="1" x14ac:dyDescent="0.2">
      <c r="A88" s="13" t="s">
        <v>173</v>
      </c>
      <c r="B88" s="14" t="s">
        <v>35</v>
      </c>
      <c r="C88" s="14" t="s">
        <v>27</v>
      </c>
      <c r="D88" s="15">
        <v>0</v>
      </c>
      <c r="E88" s="16">
        <v>0</v>
      </c>
      <c r="F88" s="34">
        <v>0</v>
      </c>
      <c r="G88" s="34">
        <v>0</v>
      </c>
      <c r="H88" s="34">
        <f t="shared" si="52"/>
        <v>0</v>
      </c>
      <c r="I88" s="34">
        <v>0</v>
      </c>
      <c r="J88" s="34">
        <v>0</v>
      </c>
      <c r="K88" s="34">
        <f t="shared" si="53"/>
        <v>0</v>
      </c>
      <c r="L88" s="34">
        <v>0</v>
      </c>
      <c r="M88" s="34">
        <v>0</v>
      </c>
      <c r="N88" s="34">
        <f t="shared" si="54"/>
        <v>0</v>
      </c>
      <c r="O88" s="34">
        <v>0</v>
      </c>
      <c r="P88" s="34">
        <v>0</v>
      </c>
      <c r="Q88" s="34">
        <f t="shared" si="55"/>
        <v>0</v>
      </c>
      <c r="R88" s="34">
        <v>0</v>
      </c>
      <c r="S88" s="34">
        <v>0</v>
      </c>
      <c r="T88" s="34">
        <f t="shared" si="56"/>
        <v>0</v>
      </c>
      <c r="U88" s="34">
        <v>0</v>
      </c>
      <c r="V88" s="34">
        <v>0</v>
      </c>
      <c r="W88" s="34">
        <f t="shared" si="57"/>
        <v>0</v>
      </c>
      <c r="X88" s="35">
        <f t="shared" si="58"/>
        <v>0</v>
      </c>
      <c r="Y88" s="24"/>
    </row>
    <row r="89" spans="1:25" s="17" customFormat="1" x14ac:dyDescent="0.2">
      <c r="A89" s="13" t="s">
        <v>173</v>
      </c>
      <c r="B89" s="14" t="s">
        <v>35</v>
      </c>
      <c r="C89" s="14" t="s">
        <v>8</v>
      </c>
      <c r="D89" s="15">
        <v>1</v>
      </c>
      <c r="E89" s="16">
        <v>1</v>
      </c>
      <c r="F89" s="34">
        <f>ROUND($D89*'2p_turp_aprekins dez'!$AX$16,2)</f>
        <v>79200</v>
      </c>
      <c r="G89" s="34">
        <f>ROUND($E89*'2p_turp_aprekins dez'!$AX$17,2)</f>
        <v>54864</v>
      </c>
      <c r="H89" s="34">
        <f t="shared" si="52"/>
        <v>134064</v>
      </c>
      <c r="I89" s="34">
        <f t="shared" ref="I89:I94" si="60">ROUND($F89*$K$5,2)</f>
        <v>18683.28</v>
      </c>
      <c r="J89" s="34">
        <f t="shared" ref="J89:J94" si="61">ROUND($G89*$K$5,2)</f>
        <v>12942.42</v>
      </c>
      <c r="K89" s="34">
        <f t="shared" si="53"/>
        <v>31625.699999999997</v>
      </c>
      <c r="L89" s="34">
        <v>0</v>
      </c>
      <c r="M89" s="34">
        <v>0</v>
      </c>
      <c r="N89" s="34">
        <f t="shared" si="54"/>
        <v>0</v>
      </c>
      <c r="O89" s="34">
        <f t="shared" ref="O89:O95" si="62">ROUND($F89*$Q$5,2)</f>
        <v>22627.439999999999</v>
      </c>
      <c r="P89" s="34">
        <f t="shared" ref="P89:P95" si="63">ROUND($G89*$Q$5,2)</f>
        <v>15674.64</v>
      </c>
      <c r="Q89" s="34">
        <f t="shared" si="55"/>
        <v>38302.080000000002</v>
      </c>
      <c r="R89" s="34">
        <f t="shared" ref="R89:R95" si="64">ROUND($F89*$T$5,2)</f>
        <v>1599.84</v>
      </c>
      <c r="S89" s="34">
        <f t="shared" ref="S89:S95" si="65">ROUND($G89*$T$5,2)</f>
        <v>1108.25</v>
      </c>
      <c r="T89" s="34">
        <f t="shared" si="56"/>
        <v>2708.09</v>
      </c>
      <c r="U89" s="34">
        <f t="shared" ref="U89:U95" si="66">ROUND($F89*$W$5,2)</f>
        <v>2550.2399999999998</v>
      </c>
      <c r="V89" s="34">
        <f t="shared" ref="V89:V95" si="67">ROUND($G89*$W$5,2)</f>
        <v>1766.62</v>
      </c>
      <c r="W89" s="34">
        <f t="shared" si="57"/>
        <v>4316.8599999999997</v>
      </c>
      <c r="X89" s="35">
        <f t="shared" si="58"/>
        <v>211017</v>
      </c>
      <c r="Y89" s="24"/>
    </row>
    <row r="90" spans="1:25" s="17" customFormat="1" x14ac:dyDescent="0.2">
      <c r="A90" s="13" t="s">
        <v>173</v>
      </c>
      <c r="B90" s="14" t="s">
        <v>35</v>
      </c>
      <c r="C90" s="14" t="s">
        <v>15</v>
      </c>
      <c r="D90" s="15">
        <v>1</v>
      </c>
      <c r="E90" s="16">
        <v>1</v>
      </c>
      <c r="F90" s="34">
        <f>ROUND($D90*'2p_turp_aprekins dez'!$AX$16,2)</f>
        <v>79200</v>
      </c>
      <c r="G90" s="34">
        <f>ROUND($E90*'2p_turp_aprekins dez'!$AX$17,2)</f>
        <v>54864</v>
      </c>
      <c r="H90" s="34">
        <f t="shared" si="52"/>
        <v>134064</v>
      </c>
      <c r="I90" s="34">
        <f t="shared" si="60"/>
        <v>18683.28</v>
      </c>
      <c r="J90" s="34">
        <f t="shared" si="61"/>
        <v>12942.42</v>
      </c>
      <c r="K90" s="34">
        <f t="shared" si="53"/>
        <v>31625.699999999997</v>
      </c>
      <c r="L90" s="34">
        <v>0</v>
      </c>
      <c r="M90" s="34">
        <v>0</v>
      </c>
      <c r="N90" s="34">
        <f t="shared" si="54"/>
        <v>0</v>
      </c>
      <c r="O90" s="34">
        <f t="shared" si="62"/>
        <v>22627.439999999999</v>
      </c>
      <c r="P90" s="34">
        <f t="shared" si="63"/>
        <v>15674.64</v>
      </c>
      <c r="Q90" s="34">
        <f t="shared" si="55"/>
        <v>38302.080000000002</v>
      </c>
      <c r="R90" s="34">
        <f t="shared" si="64"/>
        <v>1599.84</v>
      </c>
      <c r="S90" s="34">
        <f t="shared" si="65"/>
        <v>1108.25</v>
      </c>
      <c r="T90" s="34">
        <f t="shared" si="56"/>
        <v>2708.09</v>
      </c>
      <c r="U90" s="34">
        <f t="shared" si="66"/>
        <v>2550.2399999999998</v>
      </c>
      <c r="V90" s="34">
        <f t="shared" si="67"/>
        <v>1766.62</v>
      </c>
      <c r="W90" s="34">
        <f t="shared" si="57"/>
        <v>4316.8599999999997</v>
      </c>
      <c r="X90" s="35">
        <f t="shared" si="58"/>
        <v>211017</v>
      </c>
      <c r="Y90" s="24"/>
    </row>
    <row r="91" spans="1:25" s="17" customFormat="1" x14ac:dyDescent="0.2">
      <c r="A91" s="13" t="s">
        <v>173</v>
      </c>
      <c r="B91" s="14" t="s">
        <v>35</v>
      </c>
      <c r="C91" s="14" t="s">
        <v>30</v>
      </c>
      <c r="D91" s="15">
        <v>1</v>
      </c>
      <c r="E91" s="16">
        <v>1</v>
      </c>
      <c r="F91" s="34">
        <f>ROUND($D91*'2p_turp_aprekins dez'!$AX$16,2)</f>
        <v>79200</v>
      </c>
      <c r="G91" s="34">
        <f>ROUND($E91*'2p_turp_aprekins dez'!$AX$17,2)</f>
        <v>54864</v>
      </c>
      <c r="H91" s="34">
        <f t="shared" si="52"/>
        <v>134064</v>
      </c>
      <c r="I91" s="34">
        <f t="shared" si="60"/>
        <v>18683.28</v>
      </c>
      <c r="J91" s="34">
        <f t="shared" si="61"/>
        <v>12942.42</v>
      </c>
      <c r="K91" s="34">
        <f t="shared" si="53"/>
        <v>31625.699999999997</v>
      </c>
      <c r="L91" s="34">
        <v>0</v>
      </c>
      <c r="M91" s="34">
        <v>0</v>
      </c>
      <c r="N91" s="34">
        <f t="shared" si="54"/>
        <v>0</v>
      </c>
      <c r="O91" s="34">
        <f t="shared" si="62"/>
        <v>22627.439999999999</v>
      </c>
      <c r="P91" s="34">
        <f t="shared" si="63"/>
        <v>15674.64</v>
      </c>
      <c r="Q91" s="34">
        <f t="shared" si="55"/>
        <v>38302.080000000002</v>
      </c>
      <c r="R91" s="34">
        <f t="shared" si="64"/>
        <v>1599.84</v>
      </c>
      <c r="S91" s="34">
        <f t="shared" si="65"/>
        <v>1108.25</v>
      </c>
      <c r="T91" s="34">
        <f t="shared" si="56"/>
        <v>2708.09</v>
      </c>
      <c r="U91" s="34">
        <f t="shared" si="66"/>
        <v>2550.2399999999998</v>
      </c>
      <c r="V91" s="34">
        <f t="shared" si="67"/>
        <v>1766.62</v>
      </c>
      <c r="W91" s="34">
        <f t="shared" si="57"/>
        <v>4316.8599999999997</v>
      </c>
      <c r="X91" s="35">
        <f t="shared" si="58"/>
        <v>211017</v>
      </c>
      <c r="Y91" s="24"/>
    </row>
    <row r="92" spans="1:25" s="17" customFormat="1" x14ac:dyDescent="0.2">
      <c r="A92" s="13" t="s">
        <v>173</v>
      </c>
      <c r="B92" s="14" t="s">
        <v>35</v>
      </c>
      <c r="C92" s="14" t="s">
        <v>176</v>
      </c>
      <c r="D92" s="15">
        <v>1</v>
      </c>
      <c r="E92" s="16">
        <v>1</v>
      </c>
      <c r="F92" s="34">
        <f>ROUND($D92*'2p_turp_aprekins dez'!$AX$16,2)</f>
        <v>79200</v>
      </c>
      <c r="G92" s="34">
        <f>ROUND($E92*'2p_turp_aprekins dez'!$AX$17,2)</f>
        <v>54864</v>
      </c>
      <c r="H92" s="34">
        <f t="shared" si="52"/>
        <v>134064</v>
      </c>
      <c r="I92" s="34">
        <f t="shared" si="60"/>
        <v>18683.28</v>
      </c>
      <c r="J92" s="34">
        <f t="shared" si="61"/>
        <v>12942.42</v>
      </c>
      <c r="K92" s="34">
        <f t="shared" si="53"/>
        <v>31625.699999999997</v>
      </c>
      <c r="L92" s="34">
        <v>0</v>
      </c>
      <c r="M92" s="34">
        <v>0</v>
      </c>
      <c r="N92" s="34">
        <f t="shared" si="54"/>
        <v>0</v>
      </c>
      <c r="O92" s="34">
        <f t="shared" si="62"/>
        <v>22627.439999999999</v>
      </c>
      <c r="P92" s="34">
        <f t="shared" si="63"/>
        <v>15674.64</v>
      </c>
      <c r="Q92" s="34">
        <f t="shared" si="55"/>
        <v>38302.080000000002</v>
      </c>
      <c r="R92" s="34">
        <f t="shared" si="64"/>
        <v>1599.84</v>
      </c>
      <c r="S92" s="34">
        <f t="shared" si="65"/>
        <v>1108.25</v>
      </c>
      <c r="T92" s="34">
        <f t="shared" si="56"/>
        <v>2708.09</v>
      </c>
      <c r="U92" s="34">
        <f t="shared" si="66"/>
        <v>2550.2399999999998</v>
      </c>
      <c r="V92" s="34">
        <f t="shared" si="67"/>
        <v>1766.62</v>
      </c>
      <c r="W92" s="34">
        <f t="shared" si="57"/>
        <v>4316.8599999999997</v>
      </c>
      <c r="X92" s="35">
        <f t="shared" si="58"/>
        <v>211017</v>
      </c>
      <c r="Y92" s="24"/>
    </row>
    <row r="93" spans="1:25" s="17" customFormat="1" x14ac:dyDescent="0.2">
      <c r="A93" s="13" t="s">
        <v>173</v>
      </c>
      <c r="B93" s="14" t="s">
        <v>35</v>
      </c>
      <c r="C93" s="14" t="s">
        <v>9</v>
      </c>
      <c r="D93" s="15">
        <v>1</v>
      </c>
      <c r="E93" s="16">
        <v>1</v>
      </c>
      <c r="F93" s="34">
        <f>ROUND($D93*'2p_turp_aprekins dez'!$AX$16,2)</f>
        <v>79200</v>
      </c>
      <c r="G93" s="34">
        <f>ROUND($E93*'2p_turp_aprekins dez'!$AX$17,2)</f>
        <v>54864</v>
      </c>
      <c r="H93" s="34">
        <f t="shared" si="52"/>
        <v>134064</v>
      </c>
      <c r="I93" s="34">
        <f t="shared" si="60"/>
        <v>18683.28</v>
      </c>
      <c r="J93" s="34">
        <f t="shared" si="61"/>
        <v>12942.42</v>
      </c>
      <c r="K93" s="34">
        <f t="shared" si="53"/>
        <v>31625.699999999997</v>
      </c>
      <c r="L93" s="34">
        <v>0</v>
      </c>
      <c r="M93" s="34">
        <v>0</v>
      </c>
      <c r="N93" s="34">
        <f t="shared" si="54"/>
        <v>0</v>
      </c>
      <c r="O93" s="34">
        <f t="shared" si="62"/>
        <v>22627.439999999999</v>
      </c>
      <c r="P93" s="34">
        <f t="shared" si="63"/>
        <v>15674.64</v>
      </c>
      <c r="Q93" s="34">
        <f t="shared" si="55"/>
        <v>38302.080000000002</v>
      </c>
      <c r="R93" s="34">
        <f t="shared" si="64"/>
        <v>1599.84</v>
      </c>
      <c r="S93" s="34">
        <f t="shared" si="65"/>
        <v>1108.25</v>
      </c>
      <c r="T93" s="34">
        <f t="shared" si="56"/>
        <v>2708.09</v>
      </c>
      <c r="U93" s="34">
        <f t="shared" si="66"/>
        <v>2550.2399999999998</v>
      </c>
      <c r="V93" s="34">
        <f t="shared" si="67"/>
        <v>1766.62</v>
      </c>
      <c r="W93" s="34">
        <f t="shared" si="57"/>
        <v>4316.8599999999997</v>
      </c>
      <c r="X93" s="35">
        <f t="shared" si="58"/>
        <v>211017</v>
      </c>
      <c r="Y93" s="24"/>
    </row>
    <row r="94" spans="1:25" s="17" customFormat="1" x14ac:dyDescent="0.2">
      <c r="A94" s="13" t="s">
        <v>173</v>
      </c>
      <c r="B94" s="14" t="s">
        <v>35</v>
      </c>
      <c r="C94" s="14" t="s">
        <v>10</v>
      </c>
      <c r="D94" s="15">
        <v>1</v>
      </c>
      <c r="E94" s="16">
        <v>1</v>
      </c>
      <c r="F94" s="34">
        <f>ROUND($D94*'2p_turp_aprekins dez'!$AX$16,2)</f>
        <v>79200</v>
      </c>
      <c r="G94" s="34">
        <f>ROUND($E94*'2p_turp_aprekins dez'!$AX$17,2)</f>
        <v>54864</v>
      </c>
      <c r="H94" s="34">
        <f t="shared" si="52"/>
        <v>134064</v>
      </c>
      <c r="I94" s="34">
        <f t="shared" si="60"/>
        <v>18683.28</v>
      </c>
      <c r="J94" s="34">
        <f t="shared" si="61"/>
        <v>12942.42</v>
      </c>
      <c r="K94" s="34">
        <f t="shared" si="53"/>
        <v>31625.699999999997</v>
      </c>
      <c r="L94" s="34">
        <v>0</v>
      </c>
      <c r="M94" s="34">
        <v>0</v>
      </c>
      <c r="N94" s="34">
        <f t="shared" si="54"/>
        <v>0</v>
      </c>
      <c r="O94" s="34">
        <f t="shared" si="62"/>
        <v>22627.439999999999</v>
      </c>
      <c r="P94" s="34">
        <f t="shared" si="63"/>
        <v>15674.64</v>
      </c>
      <c r="Q94" s="34">
        <f t="shared" si="55"/>
        <v>38302.080000000002</v>
      </c>
      <c r="R94" s="34">
        <f t="shared" si="64"/>
        <v>1599.84</v>
      </c>
      <c r="S94" s="34">
        <f t="shared" si="65"/>
        <v>1108.25</v>
      </c>
      <c r="T94" s="34">
        <f t="shared" si="56"/>
        <v>2708.09</v>
      </c>
      <c r="U94" s="34">
        <f t="shared" si="66"/>
        <v>2550.2399999999998</v>
      </c>
      <c r="V94" s="34">
        <f t="shared" si="67"/>
        <v>1766.62</v>
      </c>
      <c r="W94" s="34">
        <f t="shared" si="57"/>
        <v>4316.8599999999997</v>
      </c>
      <c r="X94" s="35">
        <f t="shared" si="58"/>
        <v>211017</v>
      </c>
      <c r="Y94" s="24"/>
    </row>
    <row r="95" spans="1:25" s="17" customFormat="1" x14ac:dyDescent="0.2">
      <c r="A95" s="13" t="s">
        <v>173</v>
      </c>
      <c r="B95" s="14" t="s">
        <v>35</v>
      </c>
      <c r="C95" s="14" t="s">
        <v>67</v>
      </c>
      <c r="D95" s="15">
        <v>1</v>
      </c>
      <c r="E95" s="16">
        <v>1</v>
      </c>
      <c r="F95" s="34">
        <f>ROUND($D95*'2p_turp_aprekins dez'!$AX$20,2)</f>
        <v>39600</v>
      </c>
      <c r="G95" s="34">
        <f>ROUND($E95*'2p_turp_aprekins dez'!$AX$21,2)</f>
        <v>27432</v>
      </c>
      <c r="H95" s="34">
        <f t="shared" si="52"/>
        <v>67032</v>
      </c>
      <c r="I95" s="34">
        <f>ROUND($F95*$K$5,2)</f>
        <v>9341.64</v>
      </c>
      <c r="J95" s="34">
        <f>ROUND($G95*$K$5,2)</f>
        <v>6471.21</v>
      </c>
      <c r="K95" s="34">
        <f t="shared" si="53"/>
        <v>15812.849999999999</v>
      </c>
      <c r="L95" s="34">
        <v>0</v>
      </c>
      <c r="M95" s="34">
        <v>0</v>
      </c>
      <c r="N95" s="34">
        <f t="shared" si="54"/>
        <v>0</v>
      </c>
      <c r="O95" s="34">
        <f t="shared" si="62"/>
        <v>11313.72</v>
      </c>
      <c r="P95" s="34">
        <f t="shared" si="63"/>
        <v>7837.32</v>
      </c>
      <c r="Q95" s="34">
        <f t="shared" si="55"/>
        <v>19151.04</v>
      </c>
      <c r="R95" s="34">
        <f t="shared" si="64"/>
        <v>799.92</v>
      </c>
      <c r="S95" s="34">
        <f t="shared" si="65"/>
        <v>554.13</v>
      </c>
      <c r="T95" s="34">
        <f t="shared" si="56"/>
        <v>1354.05</v>
      </c>
      <c r="U95" s="34">
        <f t="shared" si="66"/>
        <v>1275.1199999999999</v>
      </c>
      <c r="V95" s="34">
        <f t="shared" si="67"/>
        <v>883.31</v>
      </c>
      <c r="W95" s="34">
        <f t="shared" si="57"/>
        <v>2158.4299999999998</v>
      </c>
      <c r="X95" s="35">
        <f t="shared" si="58"/>
        <v>105508</v>
      </c>
      <c r="Y95" s="24"/>
    </row>
    <row r="96" spans="1:25" s="17" customFormat="1" x14ac:dyDescent="0.2">
      <c r="A96" s="13" t="s">
        <v>173</v>
      </c>
      <c r="B96" s="14" t="s">
        <v>35</v>
      </c>
      <c r="C96" s="14" t="s">
        <v>125</v>
      </c>
      <c r="D96" s="15">
        <v>0</v>
      </c>
      <c r="E96" s="16">
        <v>0</v>
      </c>
      <c r="F96" s="34">
        <v>0</v>
      </c>
      <c r="G96" s="34">
        <v>0</v>
      </c>
      <c r="H96" s="34">
        <f t="shared" si="52"/>
        <v>0</v>
      </c>
      <c r="I96" s="34">
        <v>0</v>
      </c>
      <c r="J96" s="34">
        <v>0</v>
      </c>
      <c r="K96" s="34">
        <f t="shared" si="53"/>
        <v>0</v>
      </c>
      <c r="L96" s="34">
        <v>0</v>
      </c>
      <c r="M96" s="34">
        <v>0</v>
      </c>
      <c r="N96" s="34">
        <f t="shared" si="54"/>
        <v>0</v>
      </c>
      <c r="O96" s="34">
        <v>0</v>
      </c>
      <c r="P96" s="34">
        <v>0</v>
      </c>
      <c r="Q96" s="34">
        <f t="shared" si="55"/>
        <v>0</v>
      </c>
      <c r="R96" s="34">
        <v>0</v>
      </c>
      <c r="S96" s="34">
        <v>0</v>
      </c>
      <c r="T96" s="34">
        <f t="shared" si="56"/>
        <v>0</v>
      </c>
      <c r="U96" s="34">
        <v>0</v>
      </c>
      <c r="V96" s="34">
        <v>0</v>
      </c>
      <c r="W96" s="34">
        <f t="shared" si="57"/>
        <v>0</v>
      </c>
      <c r="X96" s="35">
        <f t="shared" si="58"/>
        <v>0</v>
      </c>
      <c r="Y96" s="24"/>
    </row>
    <row r="97" spans="1:25" s="17" customFormat="1" x14ac:dyDescent="0.2">
      <c r="A97" s="13" t="s">
        <v>173</v>
      </c>
      <c r="B97" s="14" t="s">
        <v>35</v>
      </c>
      <c r="C97" s="14" t="s">
        <v>70</v>
      </c>
      <c r="D97" s="15">
        <v>0</v>
      </c>
      <c r="E97" s="16">
        <v>0</v>
      </c>
      <c r="F97" s="34">
        <v>0</v>
      </c>
      <c r="G97" s="34">
        <v>0</v>
      </c>
      <c r="H97" s="34">
        <f t="shared" si="52"/>
        <v>0</v>
      </c>
      <c r="I97" s="34">
        <v>0</v>
      </c>
      <c r="J97" s="34">
        <v>0</v>
      </c>
      <c r="K97" s="34">
        <f t="shared" si="53"/>
        <v>0</v>
      </c>
      <c r="L97" s="34">
        <v>0</v>
      </c>
      <c r="M97" s="34">
        <v>0</v>
      </c>
      <c r="N97" s="34">
        <f t="shared" si="54"/>
        <v>0</v>
      </c>
      <c r="O97" s="34">
        <v>0</v>
      </c>
      <c r="P97" s="34">
        <v>0</v>
      </c>
      <c r="Q97" s="34">
        <f t="shared" si="55"/>
        <v>0</v>
      </c>
      <c r="R97" s="34">
        <v>0</v>
      </c>
      <c r="S97" s="34">
        <v>0</v>
      </c>
      <c r="T97" s="34">
        <f t="shared" si="56"/>
        <v>0</v>
      </c>
      <c r="U97" s="34">
        <v>0</v>
      </c>
      <c r="V97" s="34">
        <v>0</v>
      </c>
      <c r="W97" s="34">
        <f t="shared" si="57"/>
        <v>0</v>
      </c>
      <c r="X97" s="35">
        <f t="shared" si="58"/>
        <v>0</v>
      </c>
      <c r="Y97" s="24"/>
    </row>
    <row r="98" spans="1:25" s="17" customFormat="1" x14ac:dyDescent="0.2">
      <c r="A98" s="13" t="s">
        <v>173</v>
      </c>
      <c r="B98" s="14" t="s">
        <v>35</v>
      </c>
      <c r="C98" s="14" t="s">
        <v>11</v>
      </c>
      <c r="D98" s="15">
        <v>1</v>
      </c>
      <c r="E98" s="16">
        <v>1</v>
      </c>
      <c r="F98" s="34">
        <f>ROUND($D98*'2p_turp_aprekins dez'!$AX$28,2)</f>
        <v>47740</v>
      </c>
      <c r="G98" s="34">
        <f>ROUND($E98*'2p_turp_aprekins dez'!$AX$29,2)</f>
        <v>33070.800000000003</v>
      </c>
      <c r="H98" s="34">
        <f t="shared" si="52"/>
        <v>80810.8</v>
      </c>
      <c r="I98" s="34">
        <f>ROUND($F98*$K$5,2)</f>
        <v>11261.87</v>
      </c>
      <c r="J98" s="34">
        <f>ROUND($G98*$K$5,2)</f>
        <v>7801.4</v>
      </c>
      <c r="K98" s="34">
        <f t="shared" si="53"/>
        <v>19063.27</v>
      </c>
      <c r="L98" s="34">
        <v>0</v>
      </c>
      <c r="M98" s="34">
        <v>0</v>
      </c>
      <c r="N98" s="34">
        <f t="shared" si="54"/>
        <v>0</v>
      </c>
      <c r="O98" s="34">
        <f>ROUND($F98*$Q$5,2)</f>
        <v>13639.32</v>
      </c>
      <c r="P98" s="34">
        <f>ROUND($G98*$Q$5,2)</f>
        <v>9448.33</v>
      </c>
      <c r="Q98" s="34">
        <f t="shared" si="55"/>
        <v>23087.65</v>
      </c>
      <c r="R98" s="34">
        <f>ROUND($F98*$T$5,2)</f>
        <v>964.35</v>
      </c>
      <c r="S98" s="34">
        <f>ROUND($G98*$T$5,2)</f>
        <v>668.03</v>
      </c>
      <c r="T98" s="34">
        <f t="shared" si="56"/>
        <v>1632.38</v>
      </c>
      <c r="U98" s="34">
        <f>ROUND($F98*$W$5,2)</f>
        <v>1537.23</v>
      </c>
      <c r="V98" s="34">
        <f>ROUND($G98*$W$5,2)</f>
        <v>1064.8800000000001</v>
      </c>
      <c r="W98" s="34">
        <f t="shared" si="57"/>
        <v>2602.11</v>
      </c>
      <c r="X98" s="35">
        <f t="shared" si="58"/>
        <v>127196</v>
      </c>
      <c r="Y98" s="24"/>
    </row>
    <row r="99" spans="1:25" s="17" customFormat="1" ht="12" thickBot="1" x14ac:dyDescent="0.25">
      <c r="A99" s="27" t="s">
        <v>173</v>
      </c>
      <c r="B99" s="28" t="s">
        <v>35</v>
      </c>
      <c r="C99" s="28" t="s">
        <v>6</v>
      </c>
      <c r="D99" s="36">
        <v>0</v>
      </c>
      <c r="E99" s="30">
        <v>0</v>
      </c>
      <c r="F99" s="37">
        <v>0</v>
      </c>
      <c r="G99" s="37">
        <v>0</v>
      </c>
      <c r="H99" s="37">
        <f t="shared" si="52"/>
        <v>0</v>
      </c>
      <c r="I99" s="37">
        <v>0</v>
      </c>
      <c r="J99" s="37">
        <v>0</v>
      </c>
      <c r="K99" s="37">
        <f t="shared" si="53"/>
        <v>0</v>
      </c>
      <c r="L99" s="37">
        <v>0</v>
      </c>
      <c r="M99" s="37">
        <v>0</v>
      </c>
      <c r="N99" s="37">
        <f t="shared" si="54"/>
        <v>0</v>
      </c>
      <c r="O99" s="37">
        <v>0</v>
      </c>
      <c r="P99" s="37">
        <v>0</v>
      </c>
      <c r="Q99" s="37">
        <f t="shared" si="55"/>
        <v>0</v>
      </c>
      <c r="R99" s="37">
        <v>0</v>
      </c>
      <c r="S99" s="37">
        <v>0</v>
      </c>
      <c r="T99" s="37">
        <f t="shared" si="56"/>
        <v>0</v>
      </c>
      <c r="U99" s="37">
        <v>0</v>
      </c>
      <c r="V99" s="37">
        <v>0</v>
      </c>
      <c r="W99" s="37">
        <f t="shared" si="57"/>
        <v>0</v>
      </c>
      <c r="X99" s="38">
        <f t="shared" si="58"/>
        <v>0</v>
      </c>
      <c r="Y99" s="24"/>
    </row>
    <row r="100" spans="1:25" s="17" customFormat="1" ht="12" thickBot="1" x14ac:dyDescent="0.25">
      <c r="A100" s="55" t="s">
        <v>173</v>
      </c>
      <c r="B100" s="56" t="s">
        <v>188</v>
      </c>
      <c r="C100" s="56"/>
      <c r="D100" s="65">
        <f>D87+D88+D89+D90+D91+D92+D93+D94+D95+D96+D97+D98+D99</f>
        <v>8</v>
      </c>
      <c r="E100" s="58">
        <f t="shared" ref="E100:W100" si="68">E87+E88+E89+E90+E91+E92+E93+E94+E95+E96+E97+E98+E99</f>
        <v>8</v>
      </c>
      <c r="F100" s="66">
        <f t="shared" si="68"/>
        <v>562540</v>
      </c>
      <c r="G100" s="66">
        <f t="shared" si="68"/>
        <v>389686.8</v>
      </c>
      <c r="H100" s="66">
        <f t="shared" si="68"/>
        <v>952226.8</v>
      </c>
      <c r="I100" s="66">
        <f t="shared" si="68"/>
        <v>132703.19</v>
      </c>
      <c r="J100" s="66">
        <f t="shared" si="68"/>
        <v>91927.13</v>
      </c>
      <c r="K100" s="66">
        <f t="shared" si="68"/>
        <v>224630.32</v>
      </c>
      <c r="L100" s="66">
        <f t="shared" si="68"/>
        <v>0</v>
      </c>
      <c r="M100" s="66">
        <f t="shared" si="68"/>
        <v>0</v>
      </c>
      <c r="N100" s="66">
        <f t="shared" si="68"/>
        <v>0</v>
      </c>
      <c r="O100" s="66">
        <f t="shared" si="68"/>
        <v>160717.68</v>
      </c>
      <c r="P100" s="66">
        <f t="shared" si="68"/>
        <v>111333.49</v>
      </c>
      <c r="Q100" s="66">
        <f t="shared" si="68"/>
        <v>272051.17000000004</v>
      </c>
      <c r="R100" s="66">
        <f t="shared" si="68"/>
        <v>11363.31</v>
      </c>
      <c r="S100" s="66">
        <f t="shared" si="68"/>
        <v>7871.66</v>
      </c>
      <c r="T100" s="66">
        <f t="shared" si="68"/>
        <v>19234.97</v>
      </c>
      <c r="U100" s="66">
        <f t="shared" si="68"/>
        <v>18113.789999999997</v>
      </c>
      <c r="V100" s="66">
        <f t="shared" si="68"/>
        <v>12547.909999999996</v>
      </c>
      <c r="W100" s="66">
        <f t="shared" si="68"/>
        <v>30661.7</v>
      </c>
      <c r="X100" s="67">
        <f>ROUND(X87+X88+X89+X90+X91+X92+X93+X94+X95+X96+X97+X98+X99,0)</f>
        <v>1498806</v>
      </c>
      <c r="Y100" s="24"/>
    </row>
    <row r="101" spans="1:25" s="17" customFormat="1" x14ac:dyDescent="0.2">
      <c r="A101" s="18" t="s">
        <v>173</v>
      </c>
      <c r="B101" s="19" t="s">
        <v>36</v>
      </c>
      <c r="C101" s="19" t="s">
        <v>29</v>
      </c>
      <c r="D101" s="33">
        <v>0</v>
      </c>
      <c r="E101" s="21">
        <v>0</v>
      </c>
      <c r="F101" s="22">
        <v>0</v>
      </c>
      <c r="G101" s="22">
        <v>0</v>
      </c>
      <c r="H101" s="22">
        <f t="shared" si="52"/>
        <v>0</v>
      </c>
      <c r="I101" s="22">
        <v>0</v>
      </c>
      <c r="J101" s="22">
        <v>0</v>
      </c>
      <c r="K101" s="22">
        <f t="shared" si="53"/>
        <v>0</v>
      </c>
      <c r="L101" s="22">
        <v>0</v>
      </c>
      <c r="M101" s="22">
        <v>0</v>
      </c>
      <c r="N101" s="22">
        <f t="shared" si="54"/>
        <v>0</v>
      </c>
      <c r="O101" s="22">
        <v>0</v>
      </c>
      <c r="P101" s="22">
        <v>0</v>
      </c>
      <c r="Q101" s="22">
        <f t="shared" si="55"/>
        <v>0</v>
      </c>
      <c r="R101" s="22">
        <v>0</v>
      </c>
      <c r="S101" s="22">
        <v>0</v>
      </c>
      <c r="T101" s="22">
        <f t="shared" si="56"/>
        <v>0</v>
      </c>
      <c r="U101" s="22">
        <v>0</v>
      </c>
      <c r="V101" s="22">
        <v>0</v>
      </c>
      <c r="W101" s="22">
        <f t="shared" si="57"/>
        <v>0</v>
      </c>
      <c r="X101" s="23">
        <f t="shared" si="58"/>
        <v>0</v>
      </c>
      <c r="Y101" s="24"/>
    </row>
    <row r="102" spans="1:25" s="17" customFormat="1" x14ac:dyDescent="0.2">
      <c r="A102" s="13" t="s">
        <v>173</v>
      </c>
      <c r="B102" s="14" t="s">
        <v>36</v>
      </c>
      <c r="C102" s="14" t="s">
        <v>37</v>
      </c>
      <c r="D102" s="15">
        <v>0</v>
      </c>
      <c r="E102" s="16">
        <v>0</v>
      </c>
      <c r="F102" s="34">
        <v>0</v>
      </c>
      <c r="G102" s="34">
        <v>0</v>
      </c>
      <c r="H102" s="34">
        <f t="shared" si="52"/>
        <v>0</v>
      </c>
      <c r="I102" s="34">
        <v>0</v>
      </c>
      <c r="J102" s="34">
        <v>0</v>
      </c>
      <c r="K102" s="34">
        <f t="shared" si="53"/>
        <v>0</v>
      </c>
      <c r="L102" s="34">
        <v>0</v>
      </c>
      <c r="M102" s="34">
        <v>0</v>
      </c>
      <c r="N102" s="34">
        <f t="shared" si="54"/>
        <v>0</v>
      </c>
      <c r="O102" s="34">
        <v>0</v>
      </c>
      <c r="P102" s="34">
        <v>0</v>
      </c>
      <c r="Q102" s="34">
        <f t="shared" si="55"/>
        <v>0</v>
      </c>
      <c r="R102" s="34">
        <v>0</v>
      </c>
      <c r="S102" s="34">
        <v>0</v>
      </c>
      <c r="T102" s="34">
        <f t="shared" si="56"/>
        <v>0</v>
      </c>
      <c r="U102" s="34">
        <v>0</v>
      </c>
      <c r="V102" s="34">
        <v>0</v>
      </c>
      <c r="W102" s="34">
        <f t="shared" si="57"/>
        <v>0</v>
      </c>
      <c r="X102" s="35">
        <f t="shared" si="58"/>
        <v>0</v>
      </c>
      <c r="Y102" s="24"/>
    </row>
    <row r="103" spans="1:25" s="17" customFormat="1" x14ac:dyDescent="0.2">
      <c r="A103" s="13" t="s">
        <v>173</v>
      </c>
      <c r="B103" s="14" t="s">
        <v>36</v>
      </c>
      <c r="C103" s="14" t="s">
        <v>27</v>
      </c>
      <c r="D103" s="15">
        <v>0</v>
      </c>
      <c r="E103" s="16">
        <v>0</v>
      </c>
      <c r="F103" s="34">
        <v>0</v>
      </c>
      <c r="G103" s="34">
        <v>0</v>
      </c>
      <c r="H103" s="34">
        <f t="shared" si="52"/>
        <v>0</v>
      </c>
      <c r="I103" s="34">
        <v>0</v>
      </c>
      <c r="J103" s="34">
        <v>0</v>
      </c>
      <c r="K103" s="34">
        <f t="shared" si="53"/>
        <v>0</v>
      </c>
      <c r="L103" s="34">
        <v>0</v>
      </c>
      <c r="M103" s="34">
        <v>0</v>
      </c>
      <c r="N103" s="34">
        <f t="shared" si="54"/>
        <v>0</v>
      </c>
      <c r="O103" s="34">
        <v>0</v>
      </c>
      <c r="P103" s="34">
        <v>0</v>
      </c>
      <c r="Q103" s="34">
        <f t="shared" si="55"/>
        <v>0</v>
      </c>
      <c r="R103" s="34">
        <v>0</v>
      </c>
      <c r="S103" s="34">
        <v>0</v>
      </c>
      <c r="T103" s="34">
        <f t="shared" si="56"/>
        <v>0</v>
      </c>
      <c r="U103" s="34">
        <v>0</v>
      </c>
      <c r="V103" s="34">
        <v>0</v>
      </c>
      <c r="W103" s="34">
        <f t="shared" si="57"/>
        <v>0</v>
      </c>
      <c r="X103" s="35">
        <f t="shared" si="58"/>
        <v>0</v>
      </c>
      <c r="Y103" s="24"/>
    </row>
    <row r="104" spans="1:25" s="17" customFormat="1" x14ac:dyDescent="0.2">
      <c r="A104" s="13" t="s">
        <v>173</v>
      </c>
      <c r="B104" s="14" t="s">
        <v>36</v>
      </c>
      <c r="C104" s="14" t="s">
        <v>8</v>
      </c>
      <c r="D104" s="15">
        <v>1</v>
      </c>
      <c r="E104" s="16">
        <v>1</v>
      </c>
      <c r="F104" s="34">
        <f>ROUND($D104*'2p_turp_aprekins dez'!$AX$16,2)</f>
        <v>79200</v>
      </c>
      <c r="G104" s="34">
        <f>ROUND($E104*'2p_turp_aprekins dez'!$AX$17,2)</f>
        <v>54864</v>
      </c>
      <c r="H104" s="34">
        <f t="shared" si="52"/>
        <v>134064</v>
      </c>
      <c r="I104" s="34">
        <f t="shared" ref="I104:I108" si="69">ROUND($F104*$K$5,2)</f>
        <v>18683.28</v>
      </c>
      <c r="J104" s="34">
        <f t="shared" ref="J104:J108" si="70">ROUND($G104*$K$5,2)</f>
        <v>12942.42</v>
      </c>
      <c r="K104" s="34">
        <f t="shared" si="53"/>
        <v>31625.699999999997</v>
      </c>
      <c r="L104" s="34">
        <v>0</v>
      </c>
      <c r="M104" s="34">
        <v>0</v>
      </c>
      <c r="N104" s="34">
        <f t="shared" si="54"/>
        <v>0</v>
      </c>
      <c r="O104" s="34">
        <f t="shared" ref="O104:O109" si="71">ROUND($F104*$Q$5,2)</f>
        <v>22627.439999999999</v>
      </c>
      <c r="P104" s="34">
        <f t="shared" ref="P104:P109" si="72">ROUND($G104*$Q$5,2)</f>
        <v>15674.64</v>
      </c>
      <c r="Q104" s="34">
        <f t="shared" si="55"/>
        <v>38302.080000000002</v>
      </c>
      <c r="R104" s="34">
        <f t="shared" ref="R104:R109" si="73">ROUND($F104*$T$5,2)</f>
        <v>1599.84</v>
      </c>
      <c r="S104" s="34">
        <f t="shared" ref="S104:S109" si="74">ROUND($G104*$T$5,2)</f>
        <v>1108.25</v>
      </c>
      <c r="T104" s="34">
        <f t="shared" si="56"/>
        <v>2708.09</v>
      </c>
      <c r="U104" s="34">
        <f t="shared" ref="U104:U109" si="75">ROUND($F104*$W$5,2)</f>
        <v>2550.2399999999998</v>
      </c>
      <c r="V104" s="34">
        <f t="shared" ref="V104:V109" si="76">ROUND($G104*$W$5,2)</f>
        <v>1766.62</v>
      </c>
      <c r="W104" s="34">
        <f t="shared" si="57"/>
        <v>4316.8599999999997</v>
      </c>
      <c r="X104" s="35">
        <f t="shared" si="58"/>
        <v>211017</v>
      </c>
      <c r="Y104" s="24"/>
    </row>
    <row r="105" spans="1:25" s="17" customFormat="1" x14ac:dyDescent="0.2">
      <c r="A105" s="13" t="s">
        <v>173</v>
      </c>
      <c r="B105" s="14" t="s">
        <v>36</v>
      </c>
      <c r="C105" s="14" t="s">
        <v>15</v>
      </c>
      <c r="D105" s="15">
        <v>1</v>
      </c>
      <c r="E105" s="16">
        <v>1</v>
      </c>
      <c r="F105" s="34">
        <f>ROUND($D105*'2p_turp_aprekins dez'!$AX$16,2)</f>
        <v>79200</v>
      </c>
      <c r="G105" s="34">
        <f>ROUND($E105*'2p_turp_aprekins dez'!$AX$17,2)</f>
        <v>54864</v>
      </c>
      <c r="H105" s="34">
        <f t="shared" si="52"/>
        <v>134064</v>
      </c>
      <c r="I105" s="34">
        <f t="shared" si="69"/>
        <v>18683.28</v>
      </c>
      <c r="J105" s="34">
        <f t="shared" si="70"/>
        <v>12942.42</v>
      </c>
      <c r="K105" s="34">
        <f t="shared" si="53"/>
        <v>31625.699999999997</v>
      </c>
      <c r="L105" s="34">
        <v>0</v>
      </c>
      <c r="M105" s="34">
        <v>0</v>
      </c>
      <c r="N105" s="34">
        <f t="shared" si="54"/>
        <v>0</v>
      </c>
      <c r="O105" s="34">
        <f t="shared" si="71"/>
        <v>22627.439999999999</v>
      </c>
      <c r="P105" s="34">
        <f t="shared" si="72"/>
        <v>15674.64</v>
      </c>
      <c r="Q105" s="34">
        <f t="shared" si="55"/>
        <v>38302.080000000002</v>
      </c>
      <c r="R105" s="34">
        <f t="shared" si="73"/>
        <v>1599.84</v>
      </c>
      <c r="S105" s="34">
        <f t="shared" si="74"/>
        <v>1108.25</v>
      </c>
      <c r="T105" s="34">
        <f t="shared" si="56"/>
        <v>2708.09</v>
      </c>
      <c r="U105" s="34">
        <f t="shared" si="75"/>
        <v>2550.2399999999998</v>
      </c>
      <c r="V105" s="34">
        <f t="shared" si="76"/>
        <v>1766.62</v>
      </c>
      <c r="W105" s="34">
        <f t="shared" si="57"/>
        <v>4316.8599999999997</v>
      </c>
      <c r="X105" s="35">
        <f t="shared" si="58"/>
        <v>211017</v>
      </c>
      <c r="Y105" s="24"/>
    </row>
    <row r="106" spans="1:25" s="17" customFormat="1" x14ac:dyDescent="0.2">
      <c r="A106" s="13" t="s">
        <v>173</v>
      </c>
      <c r="B106" s="14" t="s">
        <v>36</v>
      </c>
      <c r="C106" s="14" t="s">
        <v>30</v>
      </c>
      <c r="D106" s="15">
        <v>1</v>
      </c>
      <c r="E106" s="16">
        <v>1</v>
      </c>
      <c r="F106" s="34">
        <f>ROUND($D106*'2p_turp_aprekins dez'!$AX$16,2)</f>
        <v>79200</v>
      </c>
      <c r="G106" s="34">
        <f>ROUND($E106*'2p_turp_aprekins dez'!$AX$17,2)</f>
        <v>54864</v>
      </c>
      <c r="H106" s="34">
        <f t="shared" si="52"/>
        <v>134064</v>
      </c>
      <c r="I106" s="34">
        <f t="shared" si="69"/>
        <v>18683.28</v>
      </c>
      <c r="J106" s="34">
        <f t="shared" si="70"/>
        <v>12942.42</v>
      </c>
      <c r="K106" s="34">
        <f t="shared" si="53"/>
        <v>31625.699999999997</v>
      </c>
      <c r="L106" s="34">
        <v>0</v>
      </c>
      <c r="M106" s="34">
        <v>0</v>
      </c>
      <c r="N106" s="34">
        <f t="shared" si="54"/>
        <v>0</v>
      </c>
      <c r="O106" s="34">
        <f t="shared" si="71"/>
        <v>22627.439999999999</v>
      </c>
      <c r="P106" s="34">
        <f t="shared" si="72"/>
        <v>15674.64</v>
      </c>
      <c r="Q106" s="34">
        <f t="shared" si="55"/>
        <v>38302.080000000002</v>
      </c>
      <c r="R106" s="34">
        <f t="shared" si="73"/>
        <v>1599.84</v>
      </c>
      <c r="S106" s="34">
        <f t="shared" si="74"/>
        <v>1108.25</v>
      </c>
      <c r="T106" s="34">
        <f t="shared" si="56"/>
        <v>2708.09</v>
      </c>
      <c r="U106" s="34">
        <f t="shared" si="75"/>
        <v>2550.2399999999998</v>
      </c>
      <c r="V106" s="34">
        <f t="shared" si="76"/>
        <v>1766.62</v>
      </c>
      <c r="W106" s="34">
        <f t="shared" si="57"/>
        <v>4316.8599999999997</v>
      </c>
      <c r="X106" s="35">
        <f t="shared" si="58"/>
        <v>211017</v>
      </c>
      <c r="Y106" s="24"/>
    </row>
    <row r="107" spans="1:25" s="17" customFormat="1" x14ac:dyDescent="0.2">
      <c r="A107" s="13" t="s">
        <v>173</v>
      </c>
      <c r="B107" s="14" t="s">
        <v>36</v>
      </c>
      <c r="C107" s="14" t="s">
        <v>176</v>
      </c>
      <c r="D107" s="15">
        <v>1</v>
      </c>
      <c r="E107" s="16">
        <v>1</v>
      </c>
      <c r="F107" s="34">
        <f>ROUND($D107*'2p_turp_aprekins dez'!$AX$16,2)</f>
        <v>79200</v>
      </c>
      <c r="G107" s="34">
        <f>ROUND($E107*'2p_turp_aprekins dez'!$AX$17,2)</f>
        <v>54864</v>
      </c>
      <c r="H107" s="34">
        <f t="shared" si="52"/>
        <v>134064</v>
      </c>
      <c r="I107" s="34">
        <f t="shared" si="69"/>
        <v>18683.28</v>
      </c>
      <c r="J107" s="34">
        <f t="shared" si="70"/>
        <v>12942.42</v>
      </c>
      <c r="K107" s="34">
        <f t="shared" si="53"/>
        <v>31625.699999999997</v>
      </c>
      <c r="L107" s="34">
        <v>0</v>
      </c>
      <c r="M107" s="34">
        <v>0</v>
      </c>
      <c r="N107" s="34">
        <f t="shared" si="54"/>
        <v>0</v>
      </c>
      <c r="O107" s="34">
        <f t="shared" si="71"/>
        <v>22627.439999999999</v>
      </c>
      <c r="P107" s="34">
        <f t="shared" si="72"/>
        <v>15674.64</v>
      </c>
      <c r="Q107" s="34">
        <f t="shared" si="55"/>
        <v>38302.080000000002</v>
      </c>
      <c r="R107" s="34">
        <f t="shared" si="73"/>
        <v>1599.84</v>
      </c>
      <c r="S107" s="34">
        <f t="shared" si="74"/>
        <v>1108.25</v>
      </c>
      <c r="T107" s="34">
        <f t="shared" si="56"/>
        <v>2708.09</v>
      </c>
      <c r="U107" s="34">
        <f t="shared" si="75"/>
        <v>2550.2399999999998</v>
      </c>
      <c r="V107" s="34">
        <f t="shared" si="76"/>
        <v>1766.62</v>
      </c>
      <c r="W107" s="34">
        <f t="shared" si="57"/>
        <v>4316.8599999999997</v>
      </c>
      <c r="X107" s="35">
        <f t="shared" si="58"/>
        <v>211017</v>
      </c>
      <c r="Y107" s="24"/>
    </row>
    <row r="108" spans="1:25" s="17" customFormat="1" x14ac:dyDescent="0.2">
      <c r="A108" s="13" t="s">
        <v>173</v>
      </c>
      <c r="B108" s="14" t="s">
        <v>36</v>
      </c>
      <c r="C108" s="14" t="s">
        <v>10</v>
      </c>
      <c r="D108" s="15">
        <v>1</v>
      </c>
      <c r="E108" s="16">
        <v>1</v>
      </c>
      <c r="F108" s="34">
        <f>ROUND($D108*'2p_turp_aprekins dez'!$AX$16,2)</f>
        <v>79200</v>
      </c>
      <c r="G108" s="34">
        <f>ROUND($E108*'2p_turp_aprekins dez'!$AX$17,2)</f>
        <v>54864</v>
      </c>
      <c r="H108" s="34">
        <f t="shared" si="52"/>
        <v>134064</v>
      </c>
      <c r="I108" s="34">
        <f t="shared" si="69"/>
        <v>18683.28</v>
      </c>
      <c r="J108" s="34">
        <f t="shared" si="70"/>
        <v>12942.42</v>
      </c>
      <c r="K108" s="34">
        <f t="shared" si="53"/>
        <v>31625.699999999997</v>
      </c>
      <c r="L108" s="34">
        <v>0</v>
      </c>
      <c r="M108" s="34">
        <v>0</v>
      </c>
      <c r="N108" s="34">
        <f t="shared" si="54"/>
        <v>0</v>
      </c>
      <c r="O108" s="34">
        <f t="shared" si="71"/>
        <v>22627.439999999999</v>
      </c>
      <c r="P108" s="34">
        <f t="shared" si="72"/>
        <v>15674.64</v>
      </c>
      <c r="Q108" s="34">
        <f t="shared" si="55"/>
        <v>38302.080000000002</v>
      </c>
      <c r="R108" s="34">
        <f t="shared" si="73"/>
        <v>1599.84</v>
      </c>
      <c r="S108" s="34">
        <f t="shared" si="74"/>
        <v>1108.25</v>
      </c>
      <c r="T108" s="34">
        <f t="shared" si="56"/>
        <v>2708.09</v>
      </c>
      <c r="U108" s="34">
        <f t="shared" si="75"/>
        <v>2550.2399999999998</v>
      </c>
      <c r="V108" s="34">
        <f t="shared" si="76"/>
        <v>1766.62</v>
      </c>
      <c r="W108" s="34">
        <f t="shared" si="57"/>
        <v>4316.8599999999997</v>
      </c>
      <c r="X108" s="35">
        <f t="shared" si="58"/>
        <v>211017</v>
      </c>
      <c r="Y108" s="24"/>
    </row>
    <row r="109" spans="1:25" s="17" customFormat="1" x14ac:dyDescent="0.2">
      <c r="A109" s="13" t="s">
        <v>173</v>
      </c>
      <c r="B109" s="14" t="s">
        <v>36</v>
      </c>
      <c r="C109" s="14" t="s">
        <v>67</v>
      </c>
      <c r="D109" s="15">
        <v>1</v>
      </c>
      <c r="E109" s="16">
        <v>1</v>
      </c>
      <c r="F109" s="34">
        <f>ROUND($D109*'2p_turp_aprekins dez'!$AX$20,2)</f>
        <v>39600</v>
      </c>
      <c r="G109" s="34">
        <f>ROUND($E109*'2p_turp_aprekins dez'!$AX$21,2)</f>
        <v>27432</v>
      </c>
      <c r="H109" s="34">
        <f t="shared" ref="H109" si="77">SUM(F109:G109)</f>
        <v>67032</v>
      </c>
      <c r="I109" s="34">
        <f>ROUND($F109*$K$5,2)</f>
        <v>9341.64</v>
      </c>
      <c r="J109" s="34">
        <f>ROUND($G109*$K$5,2)</f>
        <v>6471.21</v>
      </c>
      <c r="K109" s="34">
        <f t="shared" ref="K109" si="78">SUM(I109:J109)</f>
        <v>15812.849999999999</v>
      </c>
      <c r="L109" s="34">
        <v>0</v>
      </c>
      <c r="M109" s="34">
        <v>0</v>
      </c>
      <c r="N109" s="34">
        <f t="shared" ref="N109" si="79">SUM(L109:M109)</f>
        <v>0</v>
      </c>
      <c r="O109" s="34">
        <f t="shared" si="71"/>
        <v>11313.72</v>
      </c>
      <c r="P109" s="34">
        <f t="shared" si="72"/>
        <v>7837.32</v>
      </c>
      <c r="Q109" s="34">
        <f t="shared" ref="Q109" si="80">SUM(O109:P109)</f>
        <v>19151.04</v>
      </c>
      <c r="R109" s="34">
        <f t="shared" si="73"/>
        <v>799.92</v>
      </c>
      <c r="S109" s="34">
        <f t="shared" si="74"/>
        <v>554.13</v>
      </c>
      <c r="T109" s="34">
        <f t="shared" ref="T109" si="81">SUM(R109:S109)</f>
        <v>1354.05</v>
      </c>
      <c r="U109" s="34">
        <f t="shared" si="75"/>
        <v>1275.1199999999999</v>
      </c>
      <c r="V109" s="34">
        <f t="shared" si="76"/>
        <v>883.31</v>
      </c>
      <c r="W109" s="34">
        <f t="shared" ref="W109" si="82">SUM(U109:V109)</f>
        <v>2158.4299999999998</v>
      </c>
      <c r="X109" s="35">
        <f t="shared" si="58"/>
        <v>105508</v>
      </c>
      <c r="Y109" s="24"/>
    </row>
    <row r="110" spans="1:25" s="17" customFormat="1" x14ac:dyDescent="0.2">
      <c r="A110" s="13" t="s">
        <v>173</v>
      </c>
      <c r="B110" s="14" t="s">
        <v>36</v>
      </c>
      <c r="C110" s="14" t="s">
        <v>125</v>
      </c>
      <c r="D110" s="15">
        <v>0</v>
      </c>
      <c r="E110" s="16">
        <v>0</v>
      </c>
      <c r="F110" s="34">
        <v>0</v>
      </c>
      <c r="G110" s="34">
        <v>0</v>
      </c>
      <c r="H110" s="34">
        <f t="shared" si="52"/>
        <v>0</v>
      </c>
      <c r="I110" s="34">
        <v>0</v>
      </c>
      <c r="J110" s="34">
        <v>0</v>
      </c>
      <c r="K110" s="34">
        <f t="shared" si="53"/>
        <v>0</v>
      </c>
      <c r="L110" s="34">
        <v>0</v>
      </c>
      <c r="M110" s="34">
        <v>0</v>
      </c>
      <c r="N110" s="34">
        <f t="shared" si="54"/>
        <v>0</v>
      </c>
      <c r="O110" s="34">
        <v>0</v>
      </c>
      <c r="P110" s="34">
        <v>0</v>
      </c>
      <c r="Q110" s="34">
        <f t="shared" si="55"/>
        <v>0</v>
      </c>
      <c r="R110" s="34">
        <v>0</v>
      </c>
      <c r="S110" s="34">
        <v>0</v>
      </c>
      <c r="T110" s="34">
        <f t="shared" si="56"/>
        <v>0</v>
      </c>
      <c r="U110" s="34">
        <v>0</v>
      </c>
      <c r="V110" s="34">
        <v>0</v>
      </c>
      <c r="W110" s="34">
        <f t="shared" si="57"/>
        <v>0</v>
      </c>
      <c r="X110" s="35">
        <f t="shared" si="58"/>
        <v>0</v>
      </c>
      <c r="Y110" s="24"/>
    </row>
    <row r="111" spans="1:25" s="17" customFormat="1" x14ac:dyDescent="0.2">
      <c r="A111" s="13" t="s">
        <v>173</v>
      </c>
      <c r="B111" s="14" t="s">
        <v>36</v>
      </c>
      <c r="C111" s="14" t="s">
        <v>70</v>
      </c>
      <c r="D111" s="15">
        <v>0</v>
      </c>
      <c r="E111" s="16">
        <v>0</v>
      </c>
      <c r="F111" s="34">
        <v>0</v>
      </c>
      <c r="G111" s="34">
        <v>0</v>
      </c>
      <c r="H111" s="34">
        <f t="shared" si="52"/>
        <v>0</v>
      </c>
      <c r="I111" s="34">
        <v>0</v>
      </c>
      <c r="J111" s="34">
        <v>0</v>
      </c>
      <c r="K111" s="34">
        <f t="shared" si="53"/>
        <v>0</v>
      </c>
      <c r="L111" s="34">
        <v>0</v>
      </c>
      <c r="M111" s="34">
        <v>0</v>
      </c>
      <c r="N111" s="34">
        <f t="shared" si="54"/>
        <v>0</v>
      </c>
      <c r="O111" s="34">
        <v>0</v>
      </c>
      <c r="P111" s="34">
        <v>0</v>
      </c>
      <c r="Q111" s="34">
        <f t="shared" si="55"/>
        <v>0</v>
      </c>
      <c r="R111" s="34">
        <v>0</v>
      </c>
      <c r="S111" s="34">
        <v>0</v>
      </c>
      <c r="T111" s="34">
        <f t="shared" si="56"/>
        <v>0</v>
      </c>
      <c r="U111" s="34">
        <v>0</v>
      </c>
      <c r="V111" s="34">
        <v>0</v>
      </c>
      <c r="W111" s="34">
        <f t="shared" si="57"/>
        <v>0</v>
      </c>
      <c r="X111" s="35">
        <f t="shared" si="58"/>
        <v>0</v>
      </c>
      <c r="Y111" s="24"/>
    </row>
    <row r="112" spans="1:25" s="17" customFormat="1" x14ac:dyDescent="0.2">
      <c r="A112" s="13" t="s">
        <v>173</v>
      </c>
      <c r="B112" s="14" t="s">
        <v>36</v>
      </c>
      <c r="C112" s="14" t="s">
        <v>11</v>
      </c>
      <c r="D112" s="15">
        <v>1</v>
      </c>
      <c r="E112" s="16">
        <v>1</v>
      </c>
      <c r="F112" s="34">
        <f>ROUND($D112*'2p_turp_aprekins dez'!$AX$28,2)</f>
        <v>47740</v>
      </c>
      <c r="G112" s="34">
        <f>ROUND($E112*'2p_turp_aprekins dez'!$AX$29,2)</f>
        <v>33070.800000000003</v>
      </c>
      <c r="H112" s="34">
        <f t="shared" si="52"/>
        <v>80810.8</v>
      </c>
      <c r="I112" s="34">
        <f>ROUND($F112*$K$5,2)</f>
        <v>11261.87</v>
      </c>
      <c r="J112" s="34">
        <f>ROUND($G112*$K$5,2)</f>
        <v>7801.4</v>
      </c>
      <c r="K112" s="34">
        <f t="shared" si="53"/>
        <v>19063.27</v>
      </c>
      <c r="L112" s="34">
        <v>0</v>
      </c>
      <c r="M112" s="34">
        <v>0</v>
      </c>
      <c r="N112" s="34">
        <f t="shared" si="54"/>
        <v>0</v>
      </c>
      <c r="O112" s="34">
        <f>ROUND($F112*$Q$5,2)</f>
        <v>13639.32</v>
      </c>
      <c r="P112" s="34">
        <f>ROUND($G112*$Q$5,2)</f>
        <v>9448.33</v>
      </c>
      <c r="Q112" s="34">
        <f t="shared" si="55"/>
        <v>23087.65</v>
      </c>
      <c r="R112" s="34">
        <f>ROUND($F112*$T$5,2)</f>
        <v>964.35</v>
      </c>
      <c r="S112" s="34">
        <f>ROUND($G112*$T$5,2)</f>
        <v>668.03</v>
      </c>
      <c r="T112" s="34">
        <f t="shared" si="56"/>
        <v>1632.38</v>
      </c>
      <c r="U112" s="34">
        <f>ROUND($F112*$W$5,2)</f>
        <v>1537.23</v>
      </c>
      <c r="V112" s="34">
        <f>ROUND($G112*$W$5,2)</f>
        <v>1064.8800000000001</v>
      </c>
      <c r="W112" s="34">
        <f t="shared" si="57"/>
        <v>2602.11</v>
      </c>
      <c r="X112" s="35">
        <f t="shared" si="58"/>
        <v>127196</v>
      </c>
      <c r="Y112" s="24"/>
    </row>
    <row r="113" spans="1:25" s="17" customFormat="1" ht="12" thickBot="1" x14ac:dyDescent="0.25">
      <c r="A113" s="27" t="s">
        <v>173</v>
      </c>
      <c r="B113" s="28" t="s">
        <v>36</v>
      </c>
      <c r="C113" s="28" t="s">
        <v>6</v>
      </c>
      <c r="D113" s="36">
        <v>0</v>
      </c>
      <c r="E113" s="30">
        <v>0</v>
      </c>
      <c r="F113" s="37">
        <v>0</v>
      </c>
      <c r="G113" s="37">
        <v>0</v>
      </c>
      <c r="H113" s="37">
        <f t="shared" si="52"/>
        <v>0</v>
      </c>
      <c r="I113" s="37">
        <v>0</v>
      </c>
      <c r="J113" s="37">
        <v>0</v>
      </c>
      <c r="K113" s="37">
        <f t="shared" si="53"/>
        <v>0</v>
      </c>
      <c r="L113" s="37">
        <v>0</v>
      </c>
      <c r="M113" s="37">
        <v>0</v>
      </c>
      <c r="N113" s="37">
        <f t="shared" si="54"/>
        <v>0</v>
      </c>
      <c r="O113" s="37">
        <v>0</v>
      </c>
      <c r="P113" s="37">
        <v>0</v>
      </c>
      <c r="Q113" s="37">
        <f t="shared" si="55"/>
        <v>0</v>
      </c>
      <c r="R113" s="37">
        <v>0</v>
      </c>
      <c r="S113" s="37">
        <v>0</v>
      </c>
      <c r="T113" s="37">
        <f t="shared" si="56"/>
        <v>0</v>
      </c>
      <c r="U113" s="37">
        <v>0</v>
      </c>
      <c r="V113" s="37">
        <v>0</v>
      </c>
      <c r="W113" s="37">
        <f t="shared" si="57"/>
        <v>0</v>
      </c>
      <c r="X113" s="38">
        <f t="shared" si="58"/>
        <v>0</v>
      </c>
      <c r="Y113" s="24"/>
    </row>
    <row r="114" spans="1:25" s="17" customFormat="1" ht="12" thickBot="1" x14ac:dyDescent="0.25">
      <c r="A114" s="55" t="s">
        <v>173</v>
      </c>
      <c r="B114" s="56" t="s">
        <v>188</v>
      </c>
      <c r="C114" s="56"/>
      <c r="D114" s="65">
        <f>D101+D102+D103+D104+D105+D106+D107+D108+D109+D110+D111+D112+D113</f>
        <v>7</v>
      </c>
      <c r="E114" s="58">
        <f t="shared" ref="E114:W114" si="83">E101+E102+E103+E104+E105+E106+E107+E108+E109+E110+E111+E112+E113</f>
        <v>7</v>
      </c>
      <c r="F114" s="66">
        <f t="shared" si="83"/>
        <v>483340</v>
      </c>
      <c r="G114" s="66">
        <f t="shared" si="83"/>
        <v>334822.8</v>
      </c>
      <c r="H114" s="66">
        <f t="shared" si="83"/>
        <v>818162.8</v>
      </c>
      <c r="I114" s="66">
        <f t="shared" si="83"/>
        <v>114019.90999999999</v>
      </c>
      <c r="J114" s="66">
        <f t="shared" si="83"/>
        <v>78984.709999999992</v>
      </c>
      <c r="K114" s="66">
        <f t="shared" si="83"/>
        <v>193004.62</v>
      </c>
      <c r="L114" s="66">
        <f t="shared" si="83"/>
        <v>0</v>
      </c>
      <c r="M114" s="66">
        <f t="shared" si="83"/>
        <v>0</v>
      </c>
      <c r="N114" s="66">
        <f t="shared" si="83"/>
        <v>0</v>
      </c>
      <c r="O114" s="66">
        <f t="shared" si="83"/>
        <v>138090.23999999999</v>
      </c>
      <c r="P114" s="66">
        <f t="shared" si="83"/>
        <v>95658.849999999991</v>
      </c>
      <c r="Q114" s="66">
        <f t="shared" si="83"/>
        <v>233749.09000000003</v>
      </c>
      <c r="R114" s="66">
        <f t="shared" si="83"/>
        <v>9763.4699999999993</v>
      </c>
      <c r="S114" s="66">
        <f t="shared" si="83"/>
        <v>6763.41</v>
      </c>
      <c r="T114" s="66">
        <f t="shared" si="83"/>
        <v>16526.88</v>
      </c>
      <c r="U114" s="66">
        <f t="shared" si="83"/>
        <v>15563.55</v>
      </c>
      <c r="V114" s="66">
        <f t="shared" si="83"/>
        <v>10781.289999999997</v>
      </c>
      <c r="W114" s="66">
        <f t="shared" si="83"/>
        <v>26344.84</v>
      </c>
      <c r="X114" s="67">
        <f>ROUND(X101+X102+X103+X104+X105+X106+X107+X108+X109+X110+X111+X112+X113,0)</f>
        <v>1287789</v>
      </c>
      <c r="Y114" s="24"/>
    </row>
    <row r="115" spans="1:25" s="17" customFormat="1" x14ac:dyDescent="0.2">
      <c r="A115" s="18" t="s">
        <v>173</v>
      </c>
      <c r="B115" s="19" t="s">
        <v>38</v>
      </c>
      <c r="C115" s="19" t="s">
        <v>29</v>
      </c>
      <c r="D115" s="33">
        <v>0</v>
      </c>
      <c r="E115" s="21">
        <v>0</v>
      </c>
      <c r="F115" s="22">
        <v>0</v>
      </c>
      <c r="G115" s="22">
        <v>0</v>
      </c>
      <c r="H115" s="22">
        <f t="shared" si="52"/>
        <v>0</v>
      </c>
      <c r="I115" s="22">
        <v>0</v>
      </c>
      <c r="J115" s="22">
        <v>0</v>
      </c>
      <c r="K115" s="22">
        <f t="shared" si="53"/>
        <v>0</v>
      </c>
      <c r="L115" s="22">
        <v>0</v>
      </c>
      <c r="M115" s="22">
        <v>0</v>
      </c>
      <c r="N115" s="22">
        <f t="shared" si="54"/>
        <v>0</v>
      </c>
      <c r="O115" s="22">
        <v>0</v>
      </c>
      <c r="P115" s="22">
        <v>0</v>
      </c>
      <c r="Q115" s="22">
        <f t="shared" si="55"/>
        <v>0</v>
      </c>
      <c r="R115" s="22">
        <v>0</v>
      </c>
      <c r="S115" s="22">
        <v>0</v>
      </c>
      <c r="T115" s="22">
        <f t="shared" si="56"/>
        <v>0</v>
      </c>
      <c r="U115" s="22">
        <v>0</v>
      </c>
      <c r="V115" s="22">
        <v>0</v>
      </c>
      <c r="W115" s="22">
        <f t="shared" si="57"/>
        <v>0</v>
      </c>
      <c r="X115" s="23">
        <f t="shared" si="58"/>
        <v>0</v>
      </c>
      <c r="Y115" s="24"/>
    </row>
    <row r="116" spans="1:25" s="17" customFormat="1" x14ac:dyDescent="0.2">
      <c r="A116" s="13" t="s">
        <v>173</v>
      </c>
      <c r="B116" s="14" t="s">
        <v>38</v>
      </c>
      <c r="C116" s="14" t="s">
        <v>27</v>
      </c>
      <c r="D116" s="15">
        <v>0</v>
      </c>
      <c r="E116" s="16">
        <v>0</v>
      </c>
      <c r="F116" s="34">
        <v>0</v>
      </c>
      <c r="G116" s="34">
        <v>0</v>
      </c>
      <c r="H116" s="34">
        <f t="shared" si="52"/>
        <v>0</v>
      </c>
      <c r="I116" s="34">
        <v>0</v>
      </c>
      <c r="J116" s="34">
        <v>0</v>
      </c>
      <c r="K116" s="34">
        <f t="shared" si="53"/>
        <v>0</v>
      </c>
      <c r="L116" s="34">
        <v>0</v>
      </c>
      <c r="M116" s="34">
        <v>0</v>
      </c>
      <c r="N116" s="34">
        <f t="shared" si="54"/>
        <v>0</v>
      </c>
      <c r="O116" s="34">
        <v>0</v>
      </c>
      <c r="P116" s="34">
        <v>0</v>
      </c>
      <c r="Q116" s="34">
        <f t="shared" si="55"/>
        <v>0</v>
      </c>
      <c r="R116" s="34">
        <v>0</v>
      </c>
      <c r="S116" s="34">
        <v>0</v>
      </c>
      <c r="T116" s="34">
        <f t="shared" si="56"/>
        <v>0</v>
      </c>
      <c r="U116" s="34">
        <v>0</v>
      </c>
      <c r="V116" s="34">
        <v>0</v>
      </c>
      <c r="W116" s="34">
        <f t="shared" si="57"/>
        <v>0</v>
      </c>
      <c r="X116" s="35">
        <f t="shared" si="58"/>
        <v>0</v>
      </c>
      <c r="Y116" s="24"/>
    </row>
    <row r="117" spans="1:25" s="17" customFormat="1" x14ac:dyDescent="0.2">
      <c r="A117" s="13" t="s">
        <v>173</v>
      </c>
      <c r="B117" s="14" t="s">
        <v>38</v>
      </c>
      <c r="C117" s="14" t="s">
        <v>8</v>
      </c>
      <c r="D117" s="15">
        <v>1</v>
      </c>
      <c r="E117" s="16">
        <v>1</v>
      </c>
      <c r="F117" s="34">
        <f>ROUND($D117*'2p_turp_aprekins dez'!$AX$16,2)</f>
        <v>79200</v>
      </c>
      <c r="G117" s="34">
        <f>ROUND($E117*'2p_turp_aprekins dez'!$AX$17,2)</f>
        <v>54864</v>
      </c>
      <c r="H117" s="34">
        <f t="shared" si="52"/>
        <v>134064</v>
      </c>
      <c r="I117" s="34">
        <f t="shared" ref="I117:I122" si="84">ROUND($F117*$K$5,2)</f>
        <v>18683.28</v>
      </c>
      <c r="J117" s="34">
        <f t="shared" ref="J117:J122" si="85">ROUND($G117*$K$5,2)</f>
        <v>12942.42</v>
      </c>
      <c r="K117" s="34">
        <f t="shared" si="53"/>
        <v>31625.699999999997</v>
      </c>
      <c r="L117" s="34">
        <v>0</v>
      </c>
      <c r="M117" s="34">
        <v>0</v>
      </c>
      <c r="N117" s="34">
        <f t="shared" si="54"/>
        <v>0</v>
      </c>
      <c r="O117" s="34">
        <f t="shared" ref="O117:O123" si="86">ROUND($F117*$Q$5,2)</f>
        <v>22627.439999999999</v>
      </c>
      <c r="P117" s="34">
        <f t="shared" ref="P117:P123" si="87">ROUND($G117*$Q$5,2)</f>
        <v>15674.64</v>
      </c>
      <c r="Q117" s="34">
        <f t="shared" si="55"/>
        <v>38302.080000000002</v>
      </c>
      <c r="R117" s="34">
        <f t="shared" ref="R117:R123" si="88">ROUND($F117*$T$5,2)</f>
        <v>1599.84</v>
      </c>
      <c r="S117" s="34">
        <f t="shared" ref="S117:S123" si="89">ROUND($G117*$T$5,2)</f>
        <v>1108.25</v>
      </c>
      <c r="T117" s="34">
        <f t="shared" si="56"/>
        <v>2708.09</v>
      </c>
      <c r="U117" s="34">
        <f t="shared" ref="U117:U123" si="90">ROUND($F117*$W$5,2)</f>
        <v>2550.2399999999998</v>
      </c>
      <c r="V117" s="34">
        <f t="shared" ref="V117:V123" si="91">ROUND($G117*$W$5,2)</f>
        <v>1766.62</v>
      </c>
      <c r="W117" s="34">
        <f t="shared" si="57"/>
        <v>4316.8599999999997</v>
      </c>
      <c r="X117" s="35">
        <f t="shared" si="58"/>
        <v>211017</v>
      </c>
      <c r="Y117" s="24"/>
    </row>
    <row r="118" spans="1:25" s="17" customFormat="1" x14ac:dyDescent="0.2">
      <c r="A118" s="13" t="s">
        <v>173</v>
      </c>
      <c r="B118" s="14" t="s">
        <v>38</v>
      </c>
      <c r="C118" s="14" t="s">
        <v>15</v>
      </c>
      <c r="D118" s="15">
        <v>1</v>
      </c>
      <c r="E118" s="16">
        <v>1</v>
      </c>
      <c r="F118" s="34">
        <f>ROUND($D118*'2p_turp_aprekins dez'!$AX$16,2)</f>
        <v>79200</v>
      </c>
      <c r="G118" s="34">
        <f>ROUND($E118*'2p_turp_aprekins dez'!$AX$17,2)</f>
        <v>54864</v>
      </c>
      <c r="H118" s="34">
        <f t="shared" si="52"/>
        <v>134064</v>
      </c>
      <c r="I118" s="34">
        <f t="shared" si="84"/>
        <v>18683.28</v>
      </c>
      <c r="J118" s="34">
        <f t="shared" si="85"/>
        <v>12942.42</v>
      </c>
      <c r="K118" s="34">
        <f t="shared" si="53"/>
        <v>31625.699999999997</v>
      </c>
      <c r="L118" s="34">
        <v>0</v>
      </c>
      <c r="M118" s="34">
        <v>0</v>
      </c>
      <c r="N118" s="34">
        <f t="shared" si="54"/>
        <v>0</v>
      </c>
      <c r="O118" s="34">
        <f t="shared" si="86"/>
        <v>22627.439999999999</v>
      </c>
      <c r="P118" s="34">
        <f t="shared" si="87"/>
        <v>15674.64</v>
      </c>
      <c r="Q118" s="34">
        <f t="shared" si="55"/>
        <v>38302.080000000002</v>
      </c>
      <c r="R118" s="34">
        <f t="shared" si="88"/>
        <v>1599.84</v>
      </c>
      <c r="S118" s="34">
        <f t="shared" si="89"/>
        <v>1108.25</v>
      </c>
      <c r="T118" s="34">
        <f t="shared" si="56"/>
        <v>2708.09</v>
      </c>
      <c r="U118" s="34">
        <f t="shared" si="90"/>
        <v>2550.2399999999998</v>
      </c>
      <c r="V118" s="34">
        <f t="shared" si="91"/>
        <v>1766.62</v>
      </c>
      <c r="W118" s="34">
        <f t="shared" si="57"/>
        <v>4316.8599999999997</v>
      </c>
      <c r="X118" s="35">
        <f t="shared" si="58"/>
        <v>211017</v>
      </c>
      <c r="Y118" s="24"/>
    </row>
    <row r="119" spans="1:25" s="17" customFormat="1" x14ac:dyDescent="0.2">
      <c r="A119" s="13" t="s">
        <v>173</v>
      </c>
      <c r="B119" s="14" t="s">
        <v>38</v>
      </c>
      <c r="C119" s="14" t="s">
        <v>30</v>
      </c>
      <c r="D119" s="15">
        <v>1</v>
      </c>
      <c r="E119" s="16">
        <v>1</v>
      </c>
      <c r="F119" s="34">
        <f>ROUND($D119*'2p_turp_aprekins dez'!$AX$16,2)</f>
        <v>79200</v>
      </c>
      <c r="G119" s="34">
        <f>ROUND($E119*'2p_turp_aprekins dez'!$AX$17,2)</f>
        <v>54864</v>
      </c>
      <c r="H119" s="34">
        <f t="shared" si="52"/>
        <v>134064</v>
      </c>
      <c r="I119" s="34">
        <f t="shared" si="84"/>
        <v>18683.28</v>
      </c>
      <c r="J119" s="34">
        <f t="shared" si="85"/>
        <v>12942.42</v>
      </c>
      <c r="K119" s="34">
        <f t="shared" si="53"/>
        <v>31625.699999999997</v>
      </c>
      <c r="L119" s="34">
        <v>0</v>
      </c>
      <c r="M119" s="34">
        <v>0</v>
      </c>
      <c r="N119" s="34">
        <f t="shared" si="54"/>
        <v>0</v>
      </c>
      <c r="O119" s="34">
        <f t="shared" si="86"/>
        <v>22627.439999999999</v>
      </c>
      <c r="P119" s="34">
        <f t="shared" si="87"/>
        <v>15674.64</v>
      </c>
      <c r="Q119" s="34">
        <f t="shared" si="55"/>
        <v>38302.080000000002</v>
      </c>
      <c r="R119" s="34">
        <f t="shared" si="88"/>
        <v>1599.84</v>
      </c>
      <c r="S119" s="34">
        <f t="shared" si="89"/>
        <v>1108.25</v>
      </c>
      <c r="T119" s="34">
        <f t="shared" si="56"/>
        <v>2708.09</v>
      </c>
      <c r="U119" s="34">
        <f t="shared" si="90"/>
        <v>2550.2399999999998</v>
      </c>
      <c r="V119" s="34">
        <f t="shared" si="91"/>
        <v>1766.62</v>
      </c>
      <c r="W119" s="34">
        <f t="shared" si="57"/>
        <v>4316.8599999999997</v>
      </c>
      <c r="X119" s="35">
        <f t="shared" si="58"/>
        <v>211017</v>
      </c>
      <c r="Y119" s="24"/>
    </row>
    <row r="120" spans="1:25" s="17" customFormat="1" ht="10.9" customHeight="1" x14ac:dyDescent="0.2">
      <c r="A120" s="13" t="s">
        <v>173</v>
      </c>
      <c r="B120" s="14" t="s">
        <v>38</v>
      </c>
      <c r="C120" s="14" t="s">
        <v>32</v>
      </c>
      <c r="D120" s="15">
        <v>1</v>
      </c>
      <c r="E120" s="16">
        <v>1</v>
      </c>
      <c r="F120" s="34">
        <f>ROUND($D120*'2p_turp_aprekins dez'!$AX$16,2)</f>
        <v>79200</v>
      </c>
      <c r="G120" s="34">
        <f>ROUND($E120*'2p_turp_aprekins dez'!$AX$17,2)</f>
        <v>54864</v>
      </c>
      <c r="H120" s="34">
        <f t="shared" si="52"/>
        <v>134064</v>
      </c>
      <c r="I120" s="34">
        <f t="shared" si="84"/>
        <v>18683.28</v>
      </c>
      <c r="J120" s="34">
        <f t="shared" si="85"/>
        <v>12942.42</v>
      </c>
      <c r="K120" s="34">
        <f t="shared" si="53"/>
        <v>31625.699999999997</v>
      </c>
      <c r="L120" s="34">
        <v>0</v>
      </c>
      <c r="M120" s="34">
        <v>0</v>
      </c>
      <c r="N120" s="34">
        <f t="shared" si="54"/>
        <v>0</v>
      </c>
      <c r="O120" s="34">
        <f t="shared" si="86"/>
        <v>22627.439999999999</v>
      </c>
      <c r="P120" s="34">
        <f t="shared" si="87"/>
        <v>15674.64</v>
      </c>
      <c r="Q120" s="34">
        <f t="shared" si="55"/>
        <v>38302.080000000002</v>
      </c>
      <c r="R120" s="34">
        <f t="shared" si="88"/>
        <v>1599.84</v>
      </c>
      <c r="S120" s="34">
        <f t="shared" si="89"/>
        <v>1108.25</v>
      </c>
      <c r="T120" s="34">
        <f t="shared" si="56"/>
        <v>2708.09</v>
      </c>
      <c r="U120" s="34">
        <f t="shared" si="90"/>
        <v>2550.2399999999998</v>
      </c>
      <c r="V120" s="34">
        <f t="shared" si="91"/>
        <v>1766.62</v>
      </c>
      <c r="W120" s="34">
        <f t="shared" si="57"/>
        <v>4316.8599999999997</v>
      </c>
      <c r="X120" s="35">
        <f t="shared" si="58"/>
        <v>211017</v>
      </c>
      <c r="Y120" s="24"/>
    </row>
    <row r="121" spans="1:25" s="17" customFormat="1" x14ac:dyDescent="0.2">
      <c r="A121" s="13" t="s">
        <v>173</v>
      </c>
      <c r="B121" s="14" t="s">
        <v>38</v>
      </c>
      <c r="C121" s="14" t="s">
        <v>9</v>
      </c>
      <c r="D121" s="15">
        <v>1</v>
      </c>
      <c r="E121" s="16">
        <v>1</v>
      </c>
      <c r="F121" s="34">
        <f>ROUND($D121*'2p_turp_aprekins dez'!$AX$16,2)</f>
        <v>79200</v>
      </c>
      <c r="G121" s="34">
        <f>ROUND($E121*'2p_turp_aprekins dez'!$AX$17,2)</f>
        <v>54864</v>
      </c>
      <c r="H121" s="34">
        <f t="shared" si="52"/>
        <v>134064</v>
      </c>
      <c r="I121" s="34">
        <f t="shared" si="84"/>
        <v>18683.28</v>
      </c>
      <c r="J121" s="34">
        <f t="shared" si="85"/>
        <v>12942.42</v>
      </c>
      <c r="K121" s="34">
        <f t="shared" si="53"/>
        <v>31625.699999999997</v>
      </c>
      <c r="L121" s="34">
        <v>0</v>
      </c>
      <c r="M121" s="34">
        <v>0</v>
      </c>
      <c r="N121" s="34">
        <f t="shared" si="54"/>
        <v>0</v>
      </c>
      <c r="O121" s="34">
        <f t="shared" si="86"/>
        <v>22627.439999999999</v>
      </c>
      <c r="P121" s="34">
        <f t="shared" si="87"/>
        <v>15674.64</v>
      </c>
      <c r="Q121" s="34">
        <f t="shared" si="55"/>
        <v>38302.080000000002</v>
      </c>
      <c r="R121" s="34">
        <f t="shared" si="88"/>
        <v>1599.84</v>
      </c>
      <c r="S121" s="34">
        <f t="shared" si="89"/>
        <v>1108.25</v>
      </c>
      <c r="T121" s="34">
        <f t="shared" si="56"/>
        <v>2708.09</v>
      </c>
      <c r="U121" s="34">
        <f t="shared" si="90"/>
        <v>2550.2399999999998</v>
      </c>
      <c r="V121" s="34">
        <f t="shared" si="91"/>
        <v>1766.62</v>
      </c>
      <c r="W121" s="34">
        <f t="shared" si="57"/>
        <v>4316.8599999999997</v>
      </c>
      <c r="X121" s="35">
        <f t="shared" si="58"/>
        <v>211017</v>
      </c>
      <c r="Y121" s="24"/>
    </row>
    <row r="122" spans="1:25" s="17" customFormat="1" x14ac:dyDescent="0.2">
      <c r="A122" s="13" t="s">
        <v>173</v>
      </c>
      <c r="B122" s="14" t="s">
        <v>38</v>
      </c>
      <c r="C122" s="14" t="s">
        <v>10</v>
      </c>
      <c r="D122" s="15">
        <v>1</v>
      </c>
      <c r="E122" s="16">
        <v>1</v>
      </c>
      <c r="F122" s="34">
        <f>ROUND($D122*'2p_turp_aprekins dez'!$AX$16,2)</f>
        <v>79200</v>
      </c>
      <c r="G122" s="34">
        <f>ROUND($E122*'2p_turp_aprekins dez'!$AX$17,2)</f>
        <v>54864</v>
      </c>
      <c r="H122" s="34">
        <f t="shared" ref="H122" si="92">SUM(F122:G122)</f>
        <v>134064</v>
      </c>
      <c r="I122" s="34">
        <f t="shared" si="84"/>
        <v>18683.28</v>
      </c>
      <c r="J122" s="34">
        <f t="shared" si="85"/>
        <v>12942.42</v>
      </c>
      <c r="K122" s="34">
        <f t="shared" si="53"/>
        <v>31625.699999999997</v>
      </c>
      <c r="L122" s="34">
        <v>0</v>
      </c>
      <c r="M122" s="34">
        <v>0</v>
      </c>
      <c r="N122" s="34">
        <f t="shared" si="54"/>
        <v>0</v>
      </c>
      <c r="O122" s="34">
        <f t="shared" si="86"/>
        <v>22627.439999999999</v>
      </c>
      <c r="P122" s="34">
        <f t="shared" si="87"/>
        <v>15674.64</v>
      </c>
      <c r="Q122" s="34">
        <f t="shared" si="55"/>
        <v>38302.080000000002</v>
      </c>
      <c r="R122" s="34">
        <f t="shared" si="88"/>
        <v>1599.84</v>
      </c>
      <c r="S122" s="34">
        <f t="shared" si="89"/>
        <v>1108.25</v>
      </c>
      <c r="T122" s="34">
        <f t="shared" si="56"/>
        <v>2708.09</v>
      </c>
      <c r="U122" s="34">
        <f t="shared" si="90"/>
        <v>2550.2399999999998</v>
      </c>
      <c r="V122" s="34">
        <f t="shared" si="91"/>
        <v>1766.62</v>
      </c>
      <c r="W122" s="34">
        <f t="shared" si="57"/>
        <v>4316.8599999999997</v>
      </c>
      <c r="X122" s="35">
        <f t="shared" si="58"/>
        <v>211017</v>
      </c>
      <c r="Y122" s="24"/>
    </row>
    <row r="123" spans="1:25" s="17" customFormat="1" x14ac:dyDescent="0.2">
      <c r="A123" s="13" t="s">
        <v>173</v>
      </c>
      <c r="B123" s="14" t="s">
        <v>38</v>
      </c>
      <c r="C123" s="14" t="s">
        <v>67</v>
      </c>
      <c r="D123" s="15">
        <v>1</v>
      </c>
      <c r="E123" s="16">
        <v>1</v>
      </c>
      <c r="F123" s="34">
        <f>ROUND($D123*'2p_turp_aprekins dez'!$AX$20,2)</f>
        <v>39600</v>
      </c>
      <c r="G123" s="34">
        <f>ROUND($E123*'2p_turp_aprekins dez'!$AX$21,2)</f>
        <v>27432</v>
      </c>
      <c r="H123" s="34">
        <f t="shared" si="52"/>
        <v>67032</v>
      </c>
      <c r="I123" s="34">
        <f>ROUND($F123*$K$5,2)</f>
        <v>9341.64</v>
      </c>
      <c r="J123" s="34">
        <f>ROUND($G123*$K$5,2)</f>
        <v>6471.21</v>
      </c>
      <c r="K123" s="34">
        <f t="shared" si="53"/>
        <v>15812.849999999999</v>
      </c>
      <c r="L123" s="34">
        <v>0</v>
      </c>
      <c r="M123" s="34">
        <v>0</v>
      </c>
      <c r="N123" s="34">
        <f t="shared" si="54"/>
        <v>0</v>
      </c>
      <c r="O123" s="34">
        <f t="shared" si="86"/>
        <v>11313.72</v>
      </c>
      <c r="P123" s="34">
        <f t="shared" si="87"/>
        <v>7837.32</v>
      </c>
      <c r="Q123" s="34">
        <f t="shared" si="55"/>
        <v>19151.04</v>
      </c>
      <c r="R123" s="34">
        <f t="shared" si="88"/>
        <v>799.92</v>
      </c>
      <c r="S123" s="34">
        <f t="shared" si="89"/>
        <v>554.13</v>
      </c>
      <c r="T123" s="34">
        <f t="shared" si="56"/>
        <v>1354.05</v>
      </c>
      <c r="U123" s="34">
        <f t="shared" si="90"/>
        <v>1275.1199999999999</v>
      </c>
      <c r="V123" s="34">
        <f t="shared" si="91"/>
        <v>883.31</v>
      </c>
      <c r="W123" s="34">
        <f t="shared" si="57"/>
        <v>2158.4299999999998</v>
      </c>
      <c r="X123" s="35">
        <f t="shared" si="58"/>
        <v>105508</v>
      </c>
      <c r="Y123" s="24"/>
    </row>
    <row r="124" spans="1:25" s="17" customFormat="1" x14ac:dyDescent="0.2">
      <c r="A124" s="13" t="s">
        <v>173</v>
      </c>
      <c r="B124" s="14" t="s">
        <v>38</v>
      </c>
      <c r="C124" s="14" t="s">
        <v>125</v>
      </c>
      <c r="D124" s="15">
        <v>0</v>
      </c>
      <c r="E124" s="16">
        <v>0</v>
      </c>
      <c r="F124" s="34">
        <v>0</v>
      </c>
      <c r="G124" s="34">
        <v>0</v>
      </c>
      <c r="H124" s="34">
        <f t="shared" si="52"/>
        <v>0</v>
      </c>
      <c r="I124" s="34">
        <v>0</v>
      </c>
      <c r="J124" s="34">
        <v>0</v>
      </c>
      <c r="K124" s="34">
        <f t="shared" si="53"/>
        <v>0</v>
      </c>
      <c r="L124" s="34">
        <v>0</v>
      </c>
      <c r="M124" s="34">
        <v>0</v>
      </c>
      <c r="N124" s="34">
        <f t="shared" si="54"/>
        <v>0</v>
      </c>
      <c r="O124" s="34">
        <v>0</v>
      </c>
      <c r="P124" s="34">
        <v>0</v>
      </c>
      <c r="Q124" s="34">
        <f t="shared" si="55"/>
        <v>0</v>
      </c>
      <c r="R124" s="34">
        <v>0</v>
      </c>
      <c r="S124" s="34">
        <v>0</v>
      </c>
      <c r="T124" s="34">
        <f t="shared" si="56"/>
        <v>0</v>
      </c>
      <c r="U124" s="34">
        <v>0</v>
      </c>
      <c r="V124" s="34">
        <v>0</v>
      </c>
      <c r="W124" s="34">
        <f t="shared" si="57"/>
        <v>0</v>
      </c>
      <c r="X124" s="35">
        <f t="shared" si="58"/>
        <v>0</v>
      </c>
      <c r="Y124" s="24"/>
    </row>
    <row r="125" spans="1:25" s="17" customFormat="1" x14ac:dyDescent="0.2">
      <c r="A125" s="13" t="s">
        <v>173</v>
      </c>
      <c r="B125" s="14" t="s">
        <v>38</v>
      </c>
      <c r="C125" s="14" t="s">
        <v>39</v>
      </c>
      <c r="D125" s="15">
        <v>0</v>
      </c>
      <c r="E125" s="16">
        <f>1-1</f>
        <v>0</v>
      </c>
      <c r="F125" s="34">
        <v>0</v>
      </c>
      <c r="G125" s="34">
        <v>0</v>
      </c>
      <c r="H125" s="34">
        <f t="shared" si="52"/>
        <v>0</v>
      </c>
      <c r="I125" s="34">
        <v>0</v>
      </c>
      <c r="J125" s="34">
        <v>0</v>
      </c>
      <c r="K125" s="34">
        <f t="shared" si="53"/>
        <v>0</v>
      </c>
      <c r="L125" s="34">
        <v>0</v>
      </c>
      <c r="M125" s="34">
        <v>0</v>
      </c>
      <c r="N125" s="34">
        <f t="shared" si="54"/>
        <v>0</v>
      </c>
      <c r="O125" s="34">
        <v>0</v>
      </c>
      <c r="P125" s="34">
        <v>0</v>
      </c>
      <c r="Q125" s="34">
        <f t="shared" si="55"/>
        <v>0</v>
      </c>
      <c r="R125" s="34">
        <v>0</v>
      </c>
      <c r="S125" s="34">
        <v>0</v>
      </c>
      <c r="T125" s="34">
        <f t="shared" si="56"/>
        <v>0</v>
      </c>
      <c r="U125" s="34">
        <v>0</v>
      </c>
      <c r="V125" s="34">
        <v>0</v>
      </c>
      <c r="W125" s="34">
        <f t="shared" si="57"/>
        <v>0</v>
      </c>
      <c r="X125" s="35">
        <f t="shared" si="58"/>
        <v>0</v>
      </c>
      <c r="Y125" s="24"/>
    </row>
    <row r="126" spans="1:25" s="17" customFormat="1" x14ac:dyDescent="0.2">
      <c r="A126" s="13" t="s">
        <v>173</v>
      </c>
      <c r="B126" s="14" t="s">
        <v>38</v>
      </c>
      <c r="C126" s="14" t="s">
        <v>70</v>
      </c>
      <c r="D126" s="15">
        <v>0</v>
      </c>
      <c r="E126" s="16">
        <v>0</v>
      </c>
      <c r="F126" s="34">
        <v>0</v>
      </c>
      <c r="G126" s="34">
        <v>0</v>
      </c>
      <c r="H126" s="34">
        <f t="shared" si="52"/>
        <v>0</v>
      </c>
      <c r="I126" s="34">
        <v>0</v>
      </c>
      <c r="J126" s="34">
        <v>0</v>
      </c>
      <c r="K126" s="34">
        <f t="shared" si="53"/>
        <v>0</v>
      </c>
      <c r="L126" s="34">
        <v>0</v>
      </c>
      <c r="M126" s="34">
        <v>0</v>
      </c>
      <c r="N126" s="34">
        <f t="shared" si="54"/>
        <v>0</v>
      </c>
      <c r="O126" s="34">
        <v>0</v>
      </c>
      <c r="P126" s="34">
        <v>0</v>
      </c>
      <c r="Q126" s="34">
        <f t="shared" si="55"/>
        <v>0</v>
      </c>
      <c r="R126" s="34">
        <v>0</v>
      </c>
      <c r="S126" s="34">
        <v>0</v>
      </c>
      <c r="T126" s="34">
        <f t="shared" si="56"/>
        <v>0</v>
      </c>
      <c r="U126" s="34">
        <v>0</v>
      </c>
      <c r="V126" s="34">
        <v>0</v>
      </c>
      <c r="W126" s="34">
        <f t="shared" si="57"/>
        <v>0</v>
      </c>
      <c r="X126" s="35">
        <f t="shared" si="58"/>
        <v>0</v>
      </c>
      <c r="Y126" s="24"/>
    </row>
    <row r="127" spans="1:25" s="17" customFormat="1" x14ac:dyDescent="0.2">
      <c r="A127" s="13" t="s">
        <v>173</v>
      </c>
      <c r="B127" s="14" t="s">
        <v>38</v>
      </c>
      <c r="C127" s="14" t="s">
        <v>40</v>
      </c>
      <c r="D127" s="15">
        <v>0</v>
      </c>
      <c r="E127" s="16">
        <v>0</v>
      </c>
      <c r="F127" s="34">
        <v>0</v>
      </c>
      <c r="G127" s="34">
        <v>0</v>
      </c>
      <c r="H127" s="34">
        <f t="shared" si="52"/>
        <v>0</v>
      </c>
      <c r="I127" s="34">
        <v>0</v>
      </c>
      <c r="J127" s="34">
        <v>0</v>
      </c>
      <c r="K127" s="34">
        <f t="shared" si="53"/>
        <v>0</v>
      </c>
      <c r="L127" s="34">
        <v>0</v>
      </c>
      <c r="M127" s="34">
        <v>0</v>
      </c>
      <c r="N127" s="34">
        <f t="shared" si="54"/>
        <v>0</v>
      </c>
      <c r="O127" s="34">
        <v>0</v>
      </c>
      <c r="P127" s="34">
        <v>0</v>
      </c>
      <c r="Q127" s="34">
        <f t="shared" si="55"/>
        <v>0</v>
      </c>
      <c r="R127" s="34">
        <v>0</v>
      </c>
      <c r="S127" s="34">
        <v>0</v>
      </c>
      <c r="T127" s="34">
        <f t="shared" si="56"/>
        <v>0</v>
      </c>
      <c r="U127" s="34">
        <v>0</v>
      </c>
      <c r="V127" s="34">
        <v>0</v>
      </c>
      <c r="W127" s="34">
        <f t="shared" si="57"/>
        <v>0</v>
      </c>
      <c r="X127" s="35">
        <f t="shared" si="58"/>
        <v>0</v>
      </c>
      <c r="Y127" s="24"/>
    </row>
    <row r="128" spans="1:25" s="17" customFormat="1" x14ac:dyDescent="0.2">
      <c r="A128" s="13" t="s">
        <v>173</v>
      </c>
      <c r="B128" s="14" t="s">
        <v>38</v>
      </c>
      <c r="C128" s="14" t="s">
        <v>11</v>
      </c>
      <c r="D128" s="15">
        <v>1</v>
      </c>
      <c r="E128" s="16">
        <v>1</v>
      </c>
      <c r="F128" s="34">
        <f>ROUND($D128*'2p_turp_aprekins dez'!$AX$28,2)</f>
        <v>47740</v>
      </c>
      <c r="G128" s="34">
        <f>ROUND($E128*'2p_turp_aprekins dez'!$AX$29,2)</f>
        <v>33070.800000000003</v>
      </c>
      <c r="H128" s="34">
        <f t="shared" si="52"/>
        <v>80810.8</v>
      </c>
      <c r="I128" s="34">
        <f>ROUND($F128*$K$5,2)</f>
        <v>11261.87</v>
      </c>
      <c r="J128" s="34">
        <f>ROUND($G128*$K$5,2)</f>
        <v>7801.4</v>
      </c>
      <c r="K128" s="34">
        <f t="shared" si="53"/>
        <v>19063.27</v>
      </c>
      <c r="L128" s="34">
        <v>0</v>
      </c>
      <c r="M128" s="34">
        <v>0</v>
      </c>
      <c r="N128" s="34">
        <f t="shared" si="54"/>
        <v>0</v>
      </c>
      <c r="O128" s="34">
        <f>ROUND($F128*$Q$5,2)</f>
        <v>13639.32</v>
      </c>
      <c r="P128" s="34">
        <f>ROUND($G128*$Q$5,2)</f>
        <v>9448.33</v>
      </c>
      <c r="Q128" s="34">
        <f t="shared" si="55"/>
        <v>23087.65</v>
      </c>
      <c r="R128" s="34">
        <f>ROUND($F128*$T$5,2)</f>
        <v>964.35</v>
      </c>
      <c r="S128" s="34">
        <f>ROUND($G128*$T$5,2)</f>
        <v>668.03</v>
      </c>
      <c r="T128" s="34">
        <f t="shared" si="56"/>
        <v>1632.38</v>
      </c>
      <c r="U128" s="34">
        <f>ROUND($F128*$W$5,2)</f>
        <v>1537.23</v>
      </c>
      <c r="V128" s="34">
        <f>ROUND($G128*$W$5,2)</f>
        <v>1064.8800000000001</v>
      </c>
      <c r="W128" s="34">
        <f t="shared" si="57"/>
        <v>2602.11</v>
      </c>
      <c r="X128" s="35">
        <f t="shared" si="58"/>
        <v>127196</v>
      </c>
      <c r="Y128" s="24"/>
    </row>
    <row r="129" spans="1:25" s="17" customFormat="1" x14ac:dyDescent="0.2">
      <c r="A129" s="13" t="s">
        <v>173</v>
      </c>
      <c r="B129" s="14" t="s">
        <v>38</v>
      </c>
      <c r="C129" s="14" t="s">
        <v>6</v>
      </c>
      <c r="D129" s="15">
        <v>0</v>
      </c>
      <c r="E129" s="16">
        <v>0</v>
      </c>
      <c r="F129" s="34">
        <v>0</v>
      </c>
      <c r="G129" s="34">
        <v>0</v>
      </c>
      <c r="H129" s="34">
        <f t="shared" si="52"/>
        <v>0</v>
      </c>
      <c r="I129" s="34">
        <v>0</v>
      </c>
      <c r="J129" s="34">
        <v>0</v>
      </c>
      <c r="K129" s="34">
        <f t="shared" si="53"/>
        <v>0</v>
      </c>
      <c r="L129" s="34">
        <v>0</v>
      </c>
      <c r="M129" s="34">
        <v>0</v>
      </c>
      <c r="N129" s="34">
        <f t="shared" si="54"/>
        <v>0</v>
      </c>
      <c r="O129" s="34">
        <v>0</v>
      </c>
      <c r="P129" s="34">
        <v>0</v>
      </c>
      <c r="Q129" s="34">
        <f t="shared" si="55"/>
        <v>0</v>
      </c>
      <c r="R129" s="34">
        <v>0</v>
      </c>
      <c r="S129" s="34">
        <v>0</v>
      </c>
      <c r="T129" s="34">
        <f t="shared" si="56"/>
        <v>0</v>
      </c>
      <c r="U129" s="34">
        <v>0</v>
      </c>
      <c r="V129" s="34">
        <v>0</v>
      </c>
      <c r="W129" s="34">
        <f t="shared" si="57"/>
        <v>0</v>
      </c>
      <c r="X129" s="35">
        <f t="shared" si="58"/>
        <v>0</v>
      </c>
      <c r="Y129" s="24"/>
    </row>
    <row r="130" spans="1:25" s="17" customFormat="1" ht="12" thickBot="1" x14ac:dyDescent="0.25">
      <c r="A130" s="27" t="s">
        <v>173</v>
      </c>
      <c r="B130" s="28" t="s">
        <v>38</v>
      </c>
      <c r="C130" s="28" t="s">
        <v>41</v>
      </c>
      <c r="D130" s="36">
        <v>0</v>
      </c>
      <c r="E130" s="30">
        <v>0</v>
      </c>
      <c r="F130" s="37">
        <v>0</v>
      </c>
      <c r="G130" s="37">
        <v>0</v>
      </c>
      <c r="H130" s="37">
        <f t="shared" si="52"/>
        <v>0</v>
      </c>
      <c r="I130" s="37">
        <v>0</v>
      </c>
      <c r="J130" s="37">
        <v>0</v>
      </c>
      <c r="K130" s="37">
        <f t="shared" si="53"/>
        <v>0</v>
      </c>
      <c r="L130" s="37">
        <v>0</v>
      </c>
      <c r="M130" s="37">
        <v>0</v>
      </c>
      <c r="N130" s="37">
        <f t="shared" si="54"/>
        <v>0</v>
      </c>
      <c r="O130" s="37">
        <v>0</v>
      </c>
      <c r="P130" s="37">
        <v>0</v>
      </c>
      <c r="Q130" s="37">
        <f t="shared" si="55"/>
        <v>0</v>
      </c>
      <c r="R130" s="37">
        <v>0</v>
      </c>
      <c r="S130" s="37">
        <v>0</v>
      </c>
      <c r="T130" s="37">
        <f t="shared" si="56"/>
        <v>0</v>
      </c>
      <c r="U130" s="37">
        <v>0</v>
      </c>
      <c r="V130" s="37">
        <v>0</v>
      </c>
      <c r="W130" s="37">
        <f t="shared" si="57"/>
        <v>0</v>
      </c>
      <c r="X130" s="38">
        <f t="shared" si="58"/>
        <v>0</v>
      </c>
      <c r="Y130" s="24"/>
    </row>
    <row r="131" spans="1:25" s="17" customFormat="1" ht="12" thickBot="1" x14ac:dyDescent="0.25">
      <c r="A131" s="55" t="s">
        <v>173</v>
      </c>
      <c r="B131" s="56" t="s">
        <v>188</v>
      </c>
      <c r="C131" s="56"/>
      <c r="D131" s="65">
        <f>D115+D116+D117+D118+D119+D120+D121+D122+D123+D124+D125+D126+D127+D128+D129+D130</f>
        <v>8</v>
      </c>
      <c r="E131" s="58">
        <f t="shared" ref="E131:W131" si="93">E115+E116+E117+E118+E119+E120+E121+E122+E123+E124+E125+E126+E127+E128+E129+E130</f>
        <v>8</v>
      </c>
      <c r="F131" s="66">
        <f t="shared" si="93"/>
        <v>562540</v>
      </c>
      <c r="G131" s="66">
        <f t="shared" si="93"/>
        <v>389686.8</v>
      </c>
      <c r="H131" s="66">
        <f t="shared" si="93"/>
        <v>952226.8</v>
      </c>
      <c r="I131" s="66">
        <f t="shared" si="93"/>
        <v>132703.19</v>
      </c>
      <c r="J131" s="66">
        <f t="shared" si="93"/>
        <v>91927.13</v>
      </c>
      <c r="K131" s="66">
        <f t="shared" si="93"/>
        <v>224630.32</v>
      </c>
      <c r="L131" s="66">
        <f t="shared" si="93"/>
        <v>0</v>
      </c>
      <c r="M131" s="66">
        <f t="shared" si="93"/>
        <v>0</v>
      </c>
      <c r="N131" s="66">
        <f t="shared" si="93"/>
        <v>0</v>
      </c>
      <c r="O131" s="66">
        <f t="shared" si="93"/>
        <v>160717.68</v>
      </c>
      <c r="P131" s="66">
        <f t="shared" si="93"/>
        <v>111333.49</v>
      </c>
      <c r="Q131" s="66">
        <f t="shared" si="93"/>
        <v>272051.17000000004</v>
      </c>
      <c r="R131" s="66">
        <f t="shared" si="93"/>
        <v>11363.31</v>
      </c>
      <c r="S131" s="66">
        <f t="shared" si="93"/>
        <v>7871.66</v>
      </c>
      <c r="T131" s="66">
        <f t="shared" si="93"/>
        <v>19234.97</v>
      </c>
      <c r="U131" s="66">
        <f t="shared" si="93"/>
        <v>18113.789999999997</v>
      </c>
      <c r="V131" s="66">
        <f t="shared" si="93"/>
        <v>12547.909999999996</v>
      </c>
      <c r="W131" s="66">
        <f t="shared" si="93"/>
        <v>30661.7</v>
      </c>
      <c r="X131" s="67">
        <f>ROUND(X115+X116+X117+X118+X119+X120+X121+X122+X123+X124+X125+X126+X127+X128+X129+X130,0)</f>
        <v>1498806</v>
      </c>
      <c r="Y131" s="24"/>
    </row>
    <row r="132" spans="1:25" s="17" customFormat="1" x14ac:dyDescent="0.2">
      <c r="A132" s="18" t="s">
        <v>173</v>
      </c>
      <c r="B132" s="19" t="s">
        <v>42</v>
      </c>
      <c r="C132" s="19" t="s">
        <v>29</v>
      </c>
      <c r="D132" s="33">
        <v>0</v>
      </c>
      <c r="E132" s="21">
        <v>0</v>
      </c>
      <c r="F132" s="22">
        <v>0</v>
      </c>
      <c r="G132" s="22">
        <v>0</v>
      </c>
      <c r="H132" s="22">
        <f t="shared" si="52"/>
        <v>0</v>
      </c>
      <c r="I132" s="22">
        <v>0</v>
      </c>
      <c r="J132" s="22">
        <v>0</v>
      </c>
      <c r="K132" s="22">
        <f t="shared" si="53"/>
        <v>0</v>
      </c>
      <c r="L132" s="22">
        <v>0</v>
      </c>
      <c r="M132" s="22">
        <v>0</v>
      </c>
      <c r="N132" s="22">
        <f t="shared" si="54"/>
        <v>0</v>
      </c>
      <c r="O132" s="22">
        <v>0</v>
      </c>
      <c r="P132" s="22">
        <v>0</v>
      </c>
      <c r="Q132" s="22">
        <f t="shared" si="55"/>
        <v>0</v>
      </c>
      <c r="R132" s="22">
        <v>0</v>
      </c>
      <c r="S132" s="22">
        <v>0</v>
      </c>
      <c r="T132" s="22">
        <f t="shared" si="56"/>
        <v>0</v>
      </c>
      <c r="U132" s="22">
        <v>0</v>
      </c>
      <c r="V132" s="22">
        <v>0</v>
      </c>
      <c r="W132" s="22">
        <f t="shared" si="57"/>
        <v>0</v>
      </c>
      <c r="X132" s="23">
        <f t="shared" si="58"/>
        <v>0</v>
      </c>
      <c r="Y132" s="24"/>
    </row>
    <row r="133" spans="1:25" s="17" customFormat="1" x14ac:dyDescent="0.2">
      <c r="A133" s="13" t="s">
        <v>173</v>
      </c>
      <c r="B133" s="14" t="s">
        <v>42</v>
      </c>
      <c r="C133" s="14" t="s">
        <v>27</v>
      </c>
      <c r="D133" s="15">
        <v>1</v>
      </c>
      <c r="E133" s="16">
        <v>1</v>
      </c>
      <c r="F133" s="34">
        <f>ROUND($D133*'2p_turp_aprekins dez'!$AX$16,2)</f>
        <v>79200</v>
      </c>
      <c r="G133" s="34">
        <f>ROUND($E133*'2p_turp_aprekins dez'!$AX$17,2)</f>
        <v>54864</v>
      </c>
      <c r="H133" s="34">
        <f t="shared" si="52"/>
        <v>134064</v>
      </c>
      <c r="I133" s="34">
        <f>ROUND($F133*$K$5,2)</f>
        <v>18683.28</v>
      </c>
      <c r="J133" s="34">
        <f>ROUND($G133*$K$5,2)</f>
        <v>12942.42</v>
      </c>
      <c r="K133" s="34">
        <f t="shared" si="53"/>
        <v>31625.699999999997</v>
      </c>
      <c r="L133" s="34">
        <v>0</v>
      </c>
      <c r="M133" s="34">
        <v>0</v>
      </c>
      <c r="N133" s="34">
        <f t="shared" si="54"/>
        <v>0</v>
      </c>
      <c r="O133" s="34">
        <f t="shared" ref="O133:O138" si="94">ROUND($F133*$Q$5,2)</f>
        <v>22627.439999999999</v>
      </c>
      <c r="P133" s="34">
        <f t="shared" ref="P133:P138" si="95">ROUND($G133*$Q$5,2)</f>
        <v>15674.64</v>
      </c>
      <c r="Q133" s="34">
        <f t="shared" si="55"/>
        <v>38302.080000000002</v>
      </c>
      <c r="R133" s="34">
        <f t="shared" ref="R133:R138" si="96">ROUND($F133*$T$5,2)</f>
        <v>1599.84</v>
      </c>
      <c r="S133" s="34">
        <f t="shared" ref="S133:S138" si="97">ROUND($G133*$T$5,2)</f>
        <v>1108.25</v>
      </c>
      <c r="T133" s="34">
        <f t="shared" si="56"/>
        <v>2708.09</v>
      </c>
      <c r="U133" s="34">
        <f t="shared" ref="U133:U138" si="98">ROUND($F133*$W$5,2)</f>
        <v>2550.2399999999998</v>
      </c>
      <c r="V133" s="34">
        <f t="shared" ref="V133:V138" si="99">ROUND($G133*$W$5,2)</f>
        <v>1766.62</v>
      </c>
      <c r="W133" s="34">
        <f t="shared" si="57"/>
        <v>4316.8599999999997</v>
      </c>
      <c r="X133" s="35">
        <f t="shared" si="58"/>
        <v>211017</v>
      </c>
      <c r="Y133" s="24"/>
    </row>
    <row r="134" spans="1:25" s="17" customFormat="1" x14ac:dyDescent="0.2">
      <c r="A134" s="13" t="s">
        <v>173</v>
      </c>
      <c r="B134" s="14" t="s">
        <v>42</v>
      </c>
      <c r="C134" s="14" t="s">
        <v>8</v>
      </c>
      <c r="D134" s="15">
        <v>1</v>
      </c>
      <c r="E134" s="16">
        <v>1</v>
      </c>
      <c r="F134" s="34">
        <f>ROUND($D134*'2p_turp_aprekins dez'!$AX$16,2)</f>
        <v>79200</v>
      </c>
      <c r="G134" s="34">
        <f>ROUND($E134*'2p_turp_aprekins dez'!$AX$17,2)</f>
        <v>54864</v>
      </c>
      <c r="H134" s="34">
        <f t="shared" si="52"/>
        <v>134064</v>
      </c>
      <c r="I134" s="34">
        <f t="shared" ref="I134:I139" si="100">ROUND($F134*$K$5,2)</f>
        <v>18683.28</v>
      </c>
      <c r="J134" s="34">
        <f t="shared" ref="J134:J139" si="101">ROUND($G134*$K$5,2)</f>
        <v>12942.42</v>
      </c>
      <c r="K134" s="34">
        <f t="shared" si="53"/>
        <v>31625.699999999997</v>
      </c>
      <c r="L134" s="34">
        <v>0</v>
      </c>
      <c r="M134" s="34">
        <v>0</v>
      </c>
      <c r="N134" s="34">
        <f t="shared" si="54"/>
        <v>0</v>
      </c>
      <c r="O134" s="34">
        <f t="shared" si="94"/>
        <v>22627.439999999999</v>
      </c>
      <c r="P134" s="34">
        <f t="shared" si="95"/>
        <v>15674.64</v>
      </c>
      <c r="Q134" s="34">
        <f t="shared" si="55"/>
        <v>38302.080000000002</v>
      </c>
      <c r="R134" s="34">
        <f t="shared" si="96"/>
        <v>1599.84</v>
      </c>
      <c r="S134" s="34">
        <f t="shared" si="97"/>
        <v>1108.25</v>
      </c>
      <c r="T134" s="34">
        <f t="shared" si="56"/>
        <v>2708.09</v>
      </c>
      <c r="U134" s="34">
        <f t="shared" si="98"/>
        <v>2550.2399999999998</v>
      </c>
      <c r="V134" s="34">
        <f t="shared" si="99"/>
        <v>1766.62</v>
      </c>
      <c r="W134" s="34">
        <f t="shared" si="57"/>
        <v>4316.8599999999997</v>
      </c>
      <c r="X134" s="35">
        <f t="shared" si="58"/>
        <v>211017</v>
      </c>
      <c r="Y134" s="24"/>
    </row>
    <row r="135" spans="1:25" s="17" customFormat="1" x14ac:dyDescent="0.2">
      <c r="A135" s="13" t="s">
        <v>173</v>
      </c>
      <c r="B135" s="14" t="s">
        <v>42</v>
      </c>
      <c r="C135" s="14" t="s">
        <v>15</v>
      </c>
      <c r="D135" s="15">
        <v>1</v>
      </c>
      <c r="E135" s="16">
        <v>1</v>
      </c>
      <c r="F135" s="34">
        <f>ROUND($D135*'2p_turp_aprekins dez'!$AX$16,2)</f>
        <v>79200</v>
      </c>
      <c r="G135" s="34">
        <f>ROUND($E135*'2p_turp_aprekins dez'!$AX$17,2)</f>
        <v>54864</v>
      </c>
      <c r="H135" s="34">
        <f t="shared" si="52"/>
        <v>134064</v>
      </c>
      <c r="I135" s="34">
        <f t="shared" si="100"/>
        <v>18683.28</v>
      </c>
      <c r="J135" s="34">
        <f t="shared" si="101"/>
        <v>12942.42</v>
      </c>
      <c r="K135" s="34">
        <f t="shared" si="53"/>
        <v>31625.699999999997</v>
      </c>
      <c r="L135" s="34">
        <v>0</v>
      </c>
      <c r="M135" s="34">
        <v>0</v>
      </c>
      <c r="N135" s="34">
        <f t="shared" si="54"/>
        <v>0</v>
      </c>
      <c r="O135" s="34">
        <f t="shared" si="94"/>
        <v>22627.439999999999</v>
      </c>
      <c r="P135" s="34">
        <f t="shared" si="95"/>
        <v>15674.64</v>
      </c>
      <c r="Q135" s="34">
        <f t="shared" si="55"/>
        <v>38302.080000000002</v>
      </c>
      <c r="R135" s="34">
        <f t="shared" si="96"/>
        <v>1599.84</v>
      </c>
      <c r="S135" s="34">
        <f t="shared" si="97"/>
        <v>1108.25</v>
      </c>
      <c r="T135" s="34">
        <f t="shared" si="56"/>
        <v>2708.09</v>
      </c>
      <c r="U135" s="34">
        <f t="shared" si="98"/>
        <v>2550.2399999999998</v>
      </c>
      <c r="V135" s="34">
        <f t="shared" si="99"/>
        <v>1766.62</v>
      </c>
      <c r="W135" s="34">
        <f t="shared" si="57"/>
        <v>4316.8599999999997</v>
      </c>
      <c r="X135" s="35">
        <f t="shared" si="58"/>
        <v>211017</v>
      </c>
      <c r="Y135" s="24"/>
    </row>
    <row r="136" spans="1:25" s="17" customFormat="1" x14ac:dyDescent="0.2">
      <c r="A136" s="13" t="s">
        <v>173</v>
      </c>
      <c r="B136" s="14" t="s">
        <v>42</v>
      </c>
      <c r="C136" s="14" t="s">
        <v>30</v>
      </c>
      <c r="D136" s="15">
        <v>1</v>
      </c>
      <c r="E136" s="16">
        <v>1</v>
      </c>
      <c r="F136" s="34">
        <f>ROUND($D136*'2p_turp_aprekins dez'!$AX$16,2)</f>
        <v>79200</v>
      </c>
      <c r="G136" s="34">
        <f>ROUND($E136*'2p_turp_aprekins dez'!$AX$17,2)</f>
        <v>54864</v>
      </c>
      <c r="H136" s="34">
        <f t="shared" si="52"/>
        <v>134064</v>
      </c>
      <c r="I136" s="34">
        <f t="shared" si="100"/>
        <v>18683.28</v>
      </c>
      <c r="J136" s="34">
        <f t="shared" si="101"/>
        <v>12942.42</v>
      </c>
      <c r="K136" s="34">
        <f t="shared" si="53"/>
        <v>31625.699999999997</v>
      </c>
      <c r="L136" s="34">
        <v>0</v>
      </c>
      <c r="M136" s="34">
        <v>0</v>
      </c>
      <c r="N136" s="34">
        <f t="shared" si="54"/>
        <v>0</v>
      </c>
      <c r="O136" s="34">
        <f t="shared" si="94"/>
        <v>22627.439999999999</v>
      </c>
      <c r="P136" s="34">
        <f t="shared" si="95"/>
        <v>15674.64</v>
      </c>
      <c r="Q136" s="34">
        <f t="shared" si="55"/>
        <v>38302.080000000002</v>
      </c>
      <c r="R136" s="34">
        <f t="shared" si="96"/>
        <v>1599.84</v>
      </c>
      <c r="S136" s="34">
        <f t="shared" si="97"/>
        <v>1108.25</v>
      </c>
      <c r="T136" s="34">
        <f t="shared" si="56"/>
        <v>2708.09</v>
      </c>
      <c r="U136" s="34">
        <f t="shared" si="98"/>
        <v>2550.2399999999998</v>
      </c>
      <c r="V136" s="34">
        <f t="shared" si="99"/>
        <v>1766.62</v>
      </c>
      <c r="W136" s="34">
        <f t="shared" si="57"/>
        <v>4316.8599999999997</v>
      </c>
      <c r="X136" s="35">
        <f t="shared" si="58"/>
        <v>211017</v>
      </c>
      <c r="Y136" s="24"/>
    </row>
    <row r="137" spans="1:25" s="17" customFormat="1" x14ac:dyDescent="0.2">
      <c r="A137" s="13" t="s">
        <v>173</v>
      </c>
      <c r="B137" s="14" t="s">
        <v>42</v>
      </c>
      <c r="C137" s="14" t="s">
        <v>176</v>
      </c>
      <c r="D137" s="15">
        <v>1</v>
      </c>
      <c r="E137" s="16">
        <v>1</v>
      </c>
      <c r="F137" s="34">
        <f>ROUND($D137*'2p_turp_aprekins dez'!$AX$16,2)</f>
        <v>79200</v>
      </c>
      <c r="G137" s="34">
        <f>ROUND($E137*'2p_turp_aprekins dez'!$AX$17,2)</f>
        <v>54864</v>
      </c>
      <c r="H137" s="34">
        <f t="shared" si="52"/>
        <v>134064</v>
      </c>
      <c r="I137" s="34">
        <f t="shared" si="100"/>
        <v>18683.28</v>
      </c>
      <c r="J137" s="34">
        <f t="shared" si="101"/>
        <v>12942.42</v>
      </c>
      <c r="K137" s="34">
        <f t="shared" si="53"/>
        <v>31625.699999999997</v>
      </c>
      <c r="L137" s="34">
        <v>0</v>
      </c>
      <c r="M137" s="34">
        <v>0</v>
      </c>
      <c r="N137" s="34">
        <f t="shared" si="54"/>
        <v>0</v>
      </c>
      <c r="O137" s="34">
        <f t="shared" si="94"/>
        <v>22627.439999999999</v>
      </c>
      <c r="P137" s="34">
        <f t="shared" si="95"/>
        <v>15674.64</v>
      </c>
      <c r="Q137" s="34">
        <f t="shared" si="55"/>
        <v>38302.080000000002</v>
      </c>
      <c r="R137" s="34">
        <f t="shared" si="96"/>
        <v>1599.84</v>
      </c>
      <c r="S137" s="34">
        <f t="shared" si="97"/>
        <v>1108.25</v>
      </c>
      <c r="T137" s="34">
        <f t="shared" si="56"/>
        <v>2708.09</v>
      </c>
      <c r="U137" s="34">
        <f t="shared" si="98"/>
        <v>2550.2399999999998</v>
      </c>
      <c r="V137" s="34">
        <f t="shared" si="99"/>
        <v>1766.62</v>
      </c>
      <c r="W137" s="34">
        <f t="shared" si="57"/>
        <v>4316.8599999999997</v>
      </c>
      <c r="X137" s="35">
        <f t="shared" si="58"/>
        <v>211017</v>
      </c>
      <c r="Y137" s="24"/>
    </row>
    <row r="138" spans="1:25" s="17" customFormat="1" x14ac:dyDescent="0.2">
      <c r="A138" s="13" t="s">
        <v>173</v>
      </c>
      <c r="B138" s="14" t="s">
        <v>42</v>
      </c>
      <c r="C138" s="14" t="s">
        <v>9</v>
      </c>
      <c r="D138" s="15">
        <v>0</v>
      </c>
      <c r="E138" s="16">
        <v>0</v>
      </c>
      <c r="F138" s="34">
        <f>ROUND($D138*'2p_turp_aprekins dez'!$AX$16,2)</f>
        <v>0</v>
      </c>
      <c r="G138" s="34">
        <f>ROUND($E138*'2p_turp_aprekins dez'!$AX$17,2)</f>
        <v>0</v>
      </c>
      <c r="H138" s="34">
        <f t="shared" si="52"/>
        <v>0</v>
      </c>
      <c r="I138" s="34">
        <f t="shared" si="100"/>
        <v>0</v>
      </c>
      <c r="J138" s="34">
        <f t="shared" si="101"/>
        <v>0</v>
      </c>
      <c r="K138" s="34">
        <f t="shared" si="53"/>
        <v>0</v>
      </c>
      <c r="L138" s="34">
        <v>0</v>
      </c>
      <c r="M138" s="34">
        <v>0</v>
      </c>
      <c r="N138" s="34">
        <f t="shared" si="54"/>
        <v>0</v>
      </c>
      <c r="O138" s="34">
        <f t="shared" si="94"/>
        <v>0</v>
      </c>
      <c r="P138" s="34">
        <f t="shared" si="95"/>
        <v>0</v>
      </c>
      <c r="Q138" s="34">
        <f t="shared" si="55"/>
        <v>0</v>
      </c>
      <c r="R138" s="34">
        <f t="shared" si="96"/>
        <v>0</v>
      </c>
      <c r="S138" s="34">
        <f t="shared" si="97"/>
        <v>0</v>
      </c>
      <c r="T138" s="34">
        <f t="shared" si="56"/>
        <v>0</v>
      </c>
      <c r="U138" s="34">
        <f t="shared" si="98"/>
        <v>0</v>
      </c>
      <c r="V138" s="34">
        <f t="shared" si="99"/>
        <v>0</v>
      </c>
      <c r="W138" s="34">
        <f t="shared" si="57"/>
        <v>0</v>
      </c>
      <c r="X138" s="35">
        <f t="shared" si="58"/>
        <v>0</v>
      </c>
      <c r="Y138" s="24"/>
    </row>
    <row r="139" spans="1:25" s="17" customFormat="1" x14ac:dyDescent="0.2">
      <c r="A139" s="13" t="s">
        <v>173</v>
      </c>
      <c r="B139" s="14" t="s">
        <v>42</v>
      </c>
      <c r="C139" s="14" t="s">
        <v>10</v>
      </c>
      <c r="D139" s="15">
        <v>1</v>
      </c>
      <c r="E139" s="16">
        <v>1</v>
      </c>
      <c r="F139" s="34">
        <f>ROUND($D139*'2p_turp_aprekins dez'!$AX$16,2)</f>
        <v>79200</v>
      </c>
      <c r="G139" s="34">
        <f>ROUND($E139*'2p_turp_aprekins dez'!$AX$17,2)</f>
        <v>54864</v>
      </c>
      <c r="H139" s="34">
        <f t="shared" ref="H139" si="102">SUM(F139:G139)</f>
        <v>134064</v>
      </c>
      <c r="I139" s="34">
        <f t="shared" si="100"/>
        <v>18683.28</v>
      </c>
      <c r="J139" s="34">
        <f t="shared" si="101"/>
        <v>12942.42</v>
      </c>
      <c r="K139" s="34">
        <f t="shared" si="53"/>
        <v>31625.699999999997</v>
      </c>
      <c r="L139" s="34">
        <v>0</v>
      </c>
      <c r="M139" s="34">
        <v>0</v>
      </c>
      <c r="N139" s="34">
        <f t="shared" si="54"/>
        <v>0</v>
      </c>
      <c r="O139" s="34">
        <f>ROUND($F139*$Q$5,2)</f>
        <v>22627.439999999999</v>
      </c>
      <c r="P139" s="34">
        <f>ROUND($G139*$Q$5,2)</f>
        <v>15674.64</v>
      </c>
      <c r="Q139" s="34">
        <f t="shared" si="55"/>
        <v>38302.080000000002</v>
      </c>
      <c r="R139" s="34">
        <f>ROUND($F139*$T$5,2)</f>
        <v>1599.84</v>
      </c>
      <c r="S139" s="34">
        <f>ROUND($G139*$T$5,2)</f>
        <v>1108.25</v>
      </c>
      <c r="T139" s="34">
        <f t="shared" si="56"/>
        <v>2708.09</v>
      </c>
      <c r="U139" s="34">
        <f>ROUND($F139*$W$5,2)</f>
        <v>2550.2399999999998</v>
      </c>
      <c r="V139" s="34">
        <f>ROUND($G139*$W$5,2)</f>
        <v>1766.62</v>
      </c>
      <c r="W139" s="34">
        <f t="shared" si="57"/>
        <v>4316.8599999999997</v>
      </c>
      <c r="X139" s="35">
        <f t="shared" si="58"/>
        <v>211017</v>
      </c>
      <c r="Y139" s="24"/>
    </row>
    <row r="140" spans="1:25" s="17" customFormat="1" x14ac:dyDescent="0.2">
      <c r="A140" s="13" t="s">
        <v>173</v>
      </c>
      <c r="B140" s="14" t="s">
        <v>42</v>
      </c>
      <c r="C140" s="14" t="s">
        <v>67</v>
      </c>
      <c r="D140" s="15">
        <v>1</v>
      </c>
      <c r="E140" s="16">
        <v>1</v>
      </c>
      <c r="F140" s="34">
        <f>ROUND($D140*'2p_turp_aprekins dez'!$AX$20,2)</f>
        <v>39600</v>
      </c>
      <c r="G140" s="34">
        <f>ROUND($E140*'2p_turp_aprekins dez'!$AX$21,2)</f>
        <v>27432</v>
      </c>
      <c r="H140" s="34">
        <f t="shared" si="52"/>
        <v>67032</v>
      </c>
      <c r="I140" s="34">
        <f>ROUND($F140*$K$5,2)</f>
        <v>9341.64</v>
      </c>
      <c r="J140" s="34">
        <f>ROUND($G140*$K$5,2)</f>
        <v>6471.21</v>
      </c>
      <c r="K140" s="34">
        <f t="shared" si="53"/>
        <v>15812.849999999999</v>
      </c>
      <c r="L140" s="34">
        <v>0</v>
      </c>
      <c r="M140" s="34">
        <v>0</v>
      </c>
      <c r="N140" s="34">
        <f t="shared" si="54"/>
        <v>0</v>
      </c>
      <c r="O140" s="34">
        <f>ROUND($F140*$Q$5,2)</f>
        <v>11313.72</v>
      </c>
      <c r="P140" s="34">
        <f>ROUND($G140*$Q$5,2)</f>
        <v>7837.32</v>
      </c>
      <c r="Q140" s="34">
        <f t="shared" si="55"/>
        <v>19151.04</v>
      </c>
      <c r="R140" s="34">
        <f>ROUND($F140*$T$5,2)</f>
        <v>799.92</v>
      </c>
      <c r="S140" s="34">
        <f>ROUND($G140*$T$5,2)</f>
        <v>554.13</v>
      </c>
      <c r="T140" s="34">
        <f t="shared" si="56"/>
        <v>1354.05</v>
      </c>
      <c r="U140" s="34">
        <f>ROUND($F140*$W$5,2)</f>
        <v>1275.1199999999999</v>
      </c>
      <c r="V140" s="34">
        <f>ROUND($G140*$W$5,2)</f>
        <v>883.31</v>
      </c>
      <c r="W140" s="34">
        <f t="shared" si="57"/>
        <v>2158.4299999999998</v>
      </c>
      <c r="X140" s="35">
        <f t="shared" si="58"/>
        <v>105508</v>
      </c>
      <c r="Y140" s="24"/>
    </row>
    <row r="141" spans="1:25" s="17" customFormat="1" x14ac:dyDescent="0.2">
      <c r="A141" s="13" t="s">
        <v>173</v>
      </c>
      <c r="B141" s="14" t="s">
        <v>42</v>
      </c>
      <c r="C141" s="14" t="s">
        <v>125</v>
      </c>
      <c r="D141" s="15">
        <v>0</v>
      </c>
      <c r="E141" s="16">
        <v>0</v>
      </c>
      <c r="F141" s="34">
        <v>0</v>
      </c>
      <c r="G141" s="34">
        <v>0</v>
      </c>
      <c r="H141" s="34">
        <f t="shared" si="52"/>
        <v>0</v>
      </c>
      <c r="I141" s="34">
        <v>0</v>
      </c>
      <c r="J141" s="34">
        <v>0</v>
      </c>
      <c r="K141" s="34">
        <f t="shared" si="53"/>
        <v>0</v>
      </c>
      <c r="L141" s="34">
        <v>0</v>
      </c>
      <c r="M141" s="34">
        <v>0</v>
      </c>
      <c r="N141" s="34">
        <f t="shared" si="54"/>
        <v>0</v>
      </c>
      <c r="O141" s="34">
        <v>0</v>
      </c>
      <c r="P141" s="34">
        <v>0</v>
      </c>
      <c r="Q141" s="34">
        <f t="shared" si="55"/>
        <v>0</v>
      </c>
      <c r="R141" s="34">
        <v>0</v>
      </c>
      <c r="S141" s="34">
        <v>0</v>
      </c>
      <c r="T141" s="34">
        <f t="shared" si="56"/>
        <v>0</v>
      </c>
      <c r="U141" s="34">
        <v>0</v>
      </c>
      <c r="V141" s="34">
        <v>0</v>
      </c>
      <c r="W141" s="34">
        <f t="shared" si="57"/>
        <v>0</v>
      </c>
      <c r="X141" s="35">
        <f t="shared" si="58"/>
        <v>0</v>
      </c>
      <c r="Y141" s="24"/>
    </row>
    <row r="142" spans="1:25" s="17" customFormat="1" x14ac:dyDescent="0.2">
      <c r="A142" s="13" t="s">
        <v>173</v>
      </c>
      <c r="B142" s="14" t="s">
        <v>42</v>
      </c>
      <c r="C142" s="14" t="s">
        <v>31</v>
      </c>
      <c r="D142" s="15">
        <v>1</v>
      </c>
      <c r="E142" s="16">
        <v>1</v>
      </c>
      <c r="F142" s="34">
        <f>ROUND($D142*'2p_turp_aprekins dez'!$AX$16,2)</f>
        <v>79200</v>
      </c>
      <c r="G142" s="34">
        <f>ROUND($E142*'2p_turp_aprekins dez'!$AX$17,2)</f>
        <v>54864</v>
      </c>
      <c r="H142" s="34">
        <f t="shared" si="52"/>
        <v>134064</v>
      </c>
      <c r="I142" s="34">
        <f>ROUND($F142*$K$5,2)</f>
        <v>18683.28</v>
      </c>
      <c r="J142" s="34">
        <f>ROUND($G142*$K$5,2)</f>
        <v>12942.42</v>
      </c>
      <c r="K142" s="34">
        <f>SUM(I142:J142)</f>
        <v>31625.699999999997</v>
      </c>
      <c r="L142" s="34">
        <v>0</v>
      </c>
      <c r="M142" s="34">
        <v>0</v>
      </c>
      <c r="N142" s="34">
        <f>SUM(L142:M142)</f>
        <v>0</v>
      </c>
      <c r="O142" s="34">
        <f>ROUND($F142*$Q$5,2)</f>
        <v>22627.439999999999</v>
      </c>
      <c r="P142" s="34">
        <f>ROUND($G142*$Q$5,2)</f>
        <v>15674.64</v>
      </c>
      <c r="Q142" s="34">
        <f>SUM(O142:P142)</f>
        <v>38302.080000000002</v>
      </c>
      <c r="R142" s="34">
        <f>ROUND($F142*$T$5,2)</f>
        <v>1599.84</v>
      </c>
      <c r="S142" s="34">
        <f>ROUND($G142*$T$5,2)</f>
        <v>1108.25</v>
      </c>
      <c r="T142" s="34">
        <f>SUM(R142:S142)</f>
        <v>2708.09</v>
      </c>
      <c r="U142" s="34">
        <f>ROUND($F142*$W$5,2)</f>
        <v>2550.2399999999998</v>
      </c>
      <c r="V142" s="34">
        <f>ROUND($G142*$W$5,2)</f>
        <v>1766.62</v>
      </c>
      <c r="W142" s="34">
        <f>SUM(U142:V142)</f>
        <v>4316.8599999999997</v>
      </c>
      <c r="X142" s="35">
        <f t="shared" si="58"/>
        <v>211017</v>
      </c>
      <c r="Y142" s="24"/>
    </row>
    <row r="143" spans="1:25" s="17" customFormat="1" x14ac:dyDescent="0.2">
      <c r="A143" s="13" t="s">
        <v>173</v>
      </c>
      <c r="B143" s="14" t="s">
        <v>42</v>
      </c>
      <c r="C143" s="14" t="s">
        <v>70</v>
      </c>
      <c r="D143" s="15">
        <v>0</v>
      </c>
      <c r="E143" s="16">
        <v>0</v>
      </c>
      <c r="F143" s="34">
        <v>0</v>
      </c>
      <c r="G143" s="34">
        <v>0</v>
      </c>
      <c r="H143" s="34">
        <f t="shared" si="52"/>
        <v>0</v>
      </c>
      <c r="I143" s="34">
        <v>0</v>
      </c>
      <c r="J143" s="34">
        <v>0</v>
      </c>
      <c r="K143" s="34">
        <f t="shared" si="53"/>
        <v>0</v>
      </c>
      <c r="L143" s="34">
        <v>0</v>
      </c>
      <c r="M143" s="34">
        <v>0</v>
      </c>
      <c r="N143" s="34">
        <f t="shared" si="54"/>
        <v>0</v>
      </c>
      <c r="O143" s="34">
        <v>0</v>
      </c>
      <c r="P143" s="34">
        <v>0</v>
      </c>
      <c r="Q143" s="34">
        <f t="shared" si="55"/>
        <v>0</v>
      </c>
      <c r="R143" s="34">
        <v>0</v>
      </c>
      <c r="S143" s="34">
        <v>0</v>
      </c>
      <c r="T143" s="34">
        <f t="shared" si="56"/>
        <v>0</v>
      </c>
      <c r="U143" s="34">
        <v>0</v>
      </c>
      <c r="V143" s="34">
        <v>0</v>
      </c>
      <c r="W143" s="34">
        <f t="shared" si="57"/>
        <v>0</v>
      </c>
      <c r="X143" s="35">
        <f t="shared" ref="X143:X212" si="103">ROUND(H143+K143+N143+Q143+T143+W143,0)</f>
        <v>0</v>
      </c>
      <c r="Y143" s="24"/>
    </row>
    <row r="144" spans="1:25" s="17" customFormat="1" x14ac:dyDescent="0.2">
      <c r="A144" s="13" t="s">
        <v>173</v>
      </c>
      <c r="B144" s="14" t="s">
        <v>42</v>
      </c>
      <c r="C144" s="14" t="s">
        <v>11</v>
      </c>
      <c r="D144" s="15">
        <v>1</v>
      </c>
      <c r="E144" s="16">
        <v>1</v>
      </c>
      <c r="F144" s="34">
        <f>ROUND($D144*'2p_turp_aprekins dez'!$AX$28,2)</f>
        <v>47740</v>
      </c>
      <c r="G144" s="34">
        <f>ROUND($E144*'2p_turp_aprekins dez'!$AX$29,2)</f>
        <v>33070.800000000003</v>
      </c>
      <c r="H144" s="34">
        <f t="shared" ref="H144:H213" si="104">SUM(F144:G144)</f>
        <v>80810.8</v>
      </c>
      <c r="I144" s="34">
        <f>ROUND($F144*$K$5,2)</f>
        <v>11261.87</v>
      </c>
      <c r="J144" s="34">
        <f>ROUND($G144*$K$5,2)</f>
        <v>7801.4</v>
      </c>
      <c r="K144" s="34">
        <f t="shared" ref="K144" si="105">SUM(I144:J144)</f>
        <v>19063.27</v>
      </c>
      <c r="L144" s="34">
        <v>0</v>
      </c>
      <c r="M144" s="34">
        <v>0</v>
      </c>
      <c r="N144" s="34">
        <f t="shared" ref="N144:N213" si="106">SUM(L144:M144)</f>
        <v>0</v>
      </c>
      <c r="O144" s="34">
        <f>ROUND($F144*$Q$5,2)</f>
        <v>13639.32</v>
      </c>
      <c r="P144" s="34">
        <f>ROUND($G144*$Q$5,2)</f>
        <v>9448.33</v>
      </c>
      <c r="Q144" s="34">
        <f t="shared" ref="Q144" si="107">SUM(O144:P144)</f>
        <v>23087.65</v>
      </c>
      <c r="R144" s="34">
        <f>ROUND($F144*$T$5,2)</f>
        <v>964.35</v>
      </c>
      <c r="S144" s="34">
        <f>ROUND($G144*$T$5,2)</f>
        <v>668.03</v>
      </c>
      <c r="T144" s="34">
        <f t="shared" ref="T144" si="108">SUM(R144:S144)</f>
        <v>1632.38</v>
      </c>
      <c r="U144" s="34">
        <f>ROUND($F144*$W$5,2)</f>
        <v>1537.23</v>
      </c>
      <c r="V144" s="34">
        <f>ROUND($G144*$W$5,2)</f>
        <v>1064.8800000000001</v>
      </c>
      <c r="W144" s="34">
        <f t="shared" ref="W144:W213" si="109">SUM(U144:V144)</f>
        <v>2602.11</v>
      </c>
      <c r="X144" s="35">
        <f t="shared" si="103"/>
        <v>127196</v>
      </c>
      <c r="Y144" s="24"/>
    </row>
    <row r="145" spans="1:25" s="17" customFormat="1" ht="12" thickBot="1" x14ac:dyDescent="0.25">
      <c r="A145" s="27" t="s">
        <v>173</v>
      </c>
      <c r="B145" s="28" t="s">
        <v>42</v>
      </c>
      <c r="C145" s="28" t="s">
        <v>6</v>
      </c>
      <c r="D145" s="36">
        <v>0</v>
      </c>
      <c r="E145" s="30">
        <v>0</v>
      </c>
      <c r="F145" s="37">
        <v>0</v>
      </c>
      <c r="G145" s="37">
        <v>0</v>
      </c>
      <c r="H145" s="37">
        <f t="shared" si="104"/>
        <v>0</v>
      </c>
      <c r="I145" s="37">
        <v>0</v>
      </c>
      <c r="J145" s="37">
        <v>0</v>
      </c>
      <c r="K145" s="37">
        <f t="shared" ref="K145:K213" si="110">SUM(I145:J145)</f>
        <v>0</v>
      </c>
      <c r="L145" s="37">
        <v>0</v>
      </c>
      <c r="M145" s="37">
        <v>0</v>
      </c>
      <c r="N145" s="37">
        <f t="shared" si="106"/>
        <v>0</v>
      </c>
      <c r="O145" s="37">
        <v>0</v>
      </c>
      <c r="P145" s="37">
        <v>0</v>
      </c>
      <c r="Q145" s="37">
        <f t="shared" ref="Q145:Q213" si="111">SUM(O145:P145)</f>
        <v>0</v>
      </c>
      <c r="R145" s="37">
        <v>0</v>
      </c>
      <c r="S145" s="37">
        <v>0</v>
      </c>
      <c r="T145" s="37">
        <f t="shared" ref="T145:T213" si="112">SUM(R145:S145)</f>
        <v>0</v>
      </c>
      <c r="U145" s="37">
        <v>0</v>
      </c>
      <c r="V145" s="37">
        <v>0</v>
      </c>
      <c r="W145" s="37">
        <f t="shared" si="109"/>
        <v>0</v>
      </c>
      <c r="X145" s="38">
        <f t="shared" si="103"/>
        <v>0</v>
      </c>
      <c r="Y145" s="24"/>
    </row>
    <row r="146" spans="1:25" s="61" customFormat="1" thickBot="1" x14ac:dyDescent="0.2">
      <c r="A146" s="55" t="s">
        <v>173</v>
      </c>
      <c r="B146" s="56" t="s">
        <v>188</v>
      </c>
      <c r="C146" s="56"/>
      <c r="D146" s="65">
        <f>D132+D133+D134+D135+D136+D137+D138+D139+D140+D142+D141+D143+D144+D145</f>
        <v>9</v>
      </c>
      <c r="E146" s="58">
        <f t="shared" ref="E146:W146" si="113">E132+E133+E134+E135+E136+E137+E138+E139+E140+E142+E141+E143+E144+E145</f>
        <v>9</v>
      </c>
      <c r="F146" s="66">
        <f t="shared" si="113"/>
        <v>641740</v>
      </c>
      <c r="G146" s="66">
        <f t="shared" si="113"/>
        <v>444550.8</v>
      </c>
      <c r="H146" s="66">
        <f t="shared" si="113"/>
        <v>1086290.8</v>
      </c>
      <c r="I146" s="66">
        <f t="shared" si="113"/>
        <v>151386.46999999997</v>
      </c>
      <c r="J146" s="66">
        <f t="shared" si="113"/>
        <v>104869.55</v>
      </c>
      <c r="K146" s="66">
        <f t="shared" si="113"/>
        <v>256256.02</v>
      </c>
      <c r="L146" s="66">
        <f t="shared" si="113"/>
        <v>0</v>
      </c>
      <c r="M146" s="66">
        <f t="shared" si="113"/>
        <v>0</v>
      </c>
      <c r="N146" s="66">
        <f t="shared" si="113"/>
        <v>0</v>
      </c>
      <c r="O146" s="66">
        <f t="shared" si="113"/>
        <v>183345.12</v>
      </c>
      <c r="P146" s="66">
        <f t="shared" si="113"/>
        <v>127008.13</v>
      </c>
      <c r="Q146" s="66">
        <f t="shared" si="113"/>
        <v>310353.25000000006</v>
      </c>
      <c r="R146" s="66">
        <f t="shared" si="113"/>
        <v>12963.15</v>
      </c>
      <c r="S146" s="66">
        <f t="shared" si="113"/>
        <v>8979.9100000000017</v>
      </c>
      <c r="T146" s="66">
        <f t="shared" si="113"/>
        <v>21943.06</v>
      </c>
      <c r="U146" s="66">
        <f t="shared" si="113"/>
        <v>20664.029999999995</v>
      </c>
      <c r="V146" s="66">
        <f t="shared" si="113"/>
        <v>14314.529999999999</v>
      </c>
      <c r="W146" s="66">
        <f t="shared" si="113"/>
        <v>34978.559999999998</v>
      </c>
      <c r="X146" s="67">
        <f>ROUND(X132+X133+X134+X135+X136+X137+X138+X139+X140+X142+X141+X143+X144+X145,0)</f>
        <v>1709823</v>
      </c>
      <c r="Y146" s="60"/>
    </row>
    <row r="147" spans="1:25" s="17" customFormat="1" x14ac:dyDescent="0.2">
      <c r="A147" s="18" t="s">
        <v>178</v>
      </c>
      <c r="B147" s="19" t="s">
        <v>43</v>
      </c>
      <c r="C147" s="19" t="s">
        <v>29</v>
      </c>
      <c r="D147" s="33">
        <v>0</v>
      </c>
      <c r="E147" s="21">
        <v>0</v>
      </c>
      <c r="F147" s="22">
        <v>0</v>
      </c>
      <c r="G147" s="22">
        <v>0</v>
      </c>
      <c r="H147" s="22">
        <f t="shared" si="104"/>
        <v>0</v>
      </c>
      <c r="I147" s="22">
        <v>0</v>
      </c>
      <c r="J147" s="22">
        <v>0</v>
      </c>
      <c r="K147" s="22">
        <f t="shared" si="110"/>
        <v>0</v>
      </c>
      <c r="L147" s="22">
        <v>0</v>
      </c>
      <c r="M147" s="22">
        <v>0</v>
      </c>
      <c r="N147" s="22">
        <f t="shared" si="106"/>
        <v>0</v>
      </c>
      <c r="O147" s="22">
        <v>0</v>
      </c>
      <c r="P147" s="22">
        <v>0</v>
      </c>
      <c r="Q147" s="22">
        <f t="shared" si="111"/>
        <v>0</v>
      </c>
      <c r="R147" s="22">
        <v>0</v>
      </c>
      <c r="S147" s="22">
        <v>0</v>
      </c>
      <c r="T147" s="22">
        <f t="shared" si="112"/>
        <v>0</v>
      </c>
      <c r="U147" s="22">
        <v>0</v>
      </c>
      <c r="V147" s="22">
        <v>0</v>
      </c>
      <c r="W147" s="22">
        <f t="shared" si="109"/>
        <v>0</v>
      </c>
      <c r="X147" s="23">
        <f t="shared" si="103"/>
        <v>0</v>
      </c>
      <c r="Y147" s="24"/>
    </row>
    <row r="148" spans="1:25" s="17" customFormat="1" x14ac:dyDescent="0.2">
      <c r="A148" s="13" t="s">
        <v>178</v>
      </c>
      <c r="B148" s="14" t="s">
        <v>43</v>
      </c>
      <c r="C148" s="14" t="s">
        <v>27</v>
      </c>
      <c r="D148" s="15">
        <v>0</v>
      </c>
      <c r="E148" s="16">
        <v>0</v>
      </c>
      <c r="F148" s="34">
        <f>ROUND($D148*'2p_turp_aprekins dez'!$AX$16,2)</f>
        <v>0</v>
      </c>
      <c r="G148" s="34">
        <f>ROUND($E148*'2p_turp_aprekins dez'!$AX$17,2)</f>
        <v>0</v>
      </c>
      <c r="H148" s="34">
        <f t="shared" si="104"/>
        <v>0</v>
      </c>
      <c r="I148" s="34">
        <f>ROUND($F148*$K$5,2)</f>
        <v>0</v>
      </c>
      <c r="J148" s="34">
        <f>ROUND($G148*$K$5,2)</f>
        <v>0</v>
      </c>
      <c r="K148" s="34">
        <f t="shared" si="110"/>
        <v>0</v>
      </c>
      <c r="L148" s="34">
        <v>0</v>
      </c>
      <c r="M148" s="34">
        <v>0</v>
      </c>
      <c r="N148" s="34">
        <f t="shared" si="106"/>
        <v>0</v>
      </c>
      <c r="O148" s="34">
        <f>ROUND($F148*$Q$5,2)</f>
        <v>0</v>
      </c>
      <c r="P148" s="34">
        <f>ROUND($G148*$Q$5,2)</f>
        <v>0</v>
      </c>
      <c r="Q148" s="34">
        <f t="shared" si="111"/>
        <v>0</v>
      </c>
      <c r="R148" s="34">
        <f>ROUND($F148*$T$5,2)</f>
        <v>0</v>
      </c>
      <c r="S148" s="34">
        <f>ROUND($G148*$T$5,2)</f>
        <v>0</v>
      </c>
      <c r="T148" s="34">
        <f t="shared" si="112"/>
        <v>0</v>
      </c>
      <c r="U148" s="34">
        <f>ROUND($F148*$W$5,2)</f>
        <v>0</v>
      </c>
      <c r="V148" s="34">
        <f>ROUND($G148*$W$5,2)</f>
        <v>0</v>
      </c>
      <c r="W148" s="34">
        <f t="shared" si="109"/>
        <v>0</v>
      </c>
      <c r="X148" s="35">
        <f t="shared" si="103"/>
        <v>0</v>
      </c>
      <c r="Y148" s="24"/>
    </row>
    <row r="149" spans="1:25" s="17" customFormat="1" x14ac:dyDescent="0.2">
      <c r="A149" s="13" t="s">
        <v>178</v>
      </c>
      <c r="B149" s="14" t="s">
        <v>43</v>
      </c>
      <c r="C149" s="14" t="s">
        <v>8</v>
      </c>
      <c r="D149" s="15">
        <v>1</v>
      </c>
      <c r="E149" s="16">
        <v>1</v>
      </c>
      <c r="F149" s="34">
        <f>ROUND($D149*'2p_turp_aprekins dez'!$AX$16,2)</f>
        <v>79200</v>
      </c>
      <c r="G149" s="34">
        <f>ROUND($E149*'2p_turp_aprekins dez'!$AX$17,2)</f>
        <v>54864</v>
      </c>
      <c r="H149" s="34">
        <f t="shared" si="104"/>
        <v>134064</v>
      </c>
      <c r="I149" s="34">
        <f>ROUND($F149*$K$5,2)</f>
        <v>18683.28</v>
      </c>
      <c r="J149" s="34">
        <f>ROUND($G149*$K$5,2)</f>
        <v>12942.42</v>
      </c>
      <c r="K149" s="34">
        <f>SUM(I149:J149)</f>
        <v>31625.699999999997</v>
      </c>
      <c r="L149" s="34">
        <v>0</v>
      </c>
      <c r="M149" s="34">
        <v>0</v>
      </c>
      <c r="N149" s="34">
        <f>SUM(L149:M149)</f>
        <v>0</v>
      </c>
      <c r="O149" s="34">
        <f>ROUND($F149*$Q$5,2)</f>
        <v>22627.439999999999</v>
      </c>
      <c r="P149" s="34">
        <f>ROUND($G149*$Q$5,2)</f>
        <v>15674.64</v>
      </c>
      <c r="Q149" s="34">
        <f>SUM(O149:P149)</f>
        <v>38302.080000000002</v>
      </c>
      <c r="R149" s="34">
        <f>ROUND($F149*$T$5,2)</f>
        <v>1599.84</v>
      </c>
      <c r="S149" s="34">
        <f>ROUND($G149*$T$5,2)</f>
        <v>1108.25</v>
      </c>
      <c r="T149" s="34">
        <f>SUM(R149:S149)</f>
        <v>2708.09</v>
      </c>
      <c r="U149" s="34">
        <f>ROUND($F149*$W$5,2)</f>
        <v>2550.2399999999998</v>
      </c>
      <c r="V149" s="34">
        <f>ROUND($G149*$W$5,2)</f>
        <v>1766.62</v>
      </c>
      <c r="W149" s="34">
        <f>SUM(U149:V149)</f>
        <v>4316.8599999999997</v>
      </c>
      <c r="X149" s="35">
        <f t="shared" si="103"/>
        <v>211017</v>
      </c>
      <c r="Y149" s="24"/>
    </row>
    <row r="150" spans="1:25" s="17" customFormat="1" x14ac:dyDescent="0.2">
      <c r="A150" s="13" t="s">
        <v>178</v>
      </c>
      <c r="B150" s="14" t="s">
        <v>43</v>
      </c>
      <c r="C150" s="14" t="s">
        <v>15</v>
      </c>
      <c r="D150" s="15">
        <v>1</v>
      </c>
      <c r="E150" s="16">
        <v>1</v>
      </c>
      <c r="F150" s="34">
        <f>ROUND($D150*'2p_turp_aprekins dez'!$AX$16,2)</f>
        <v>79200</v>
      </c>
      <c r="G150" s="34">
        <f>ROUND($E150*'2p_turp_aprekins dez'!$AX$17,2)</f>
        <v>54864</v>
      </c>
      <c r="H150" s="34">
        <f t="shared" si="104"/>
        <v>134064</v>
      </c>
      <c r="I150" s="34">
        <f t="shared" ref="I150:I152" si="114">ROUND($F150*$K$5,2)</f>
        <v>18683.28</v>
      </c>
      <c r="J150" s="34">
        <f t="shared" ref="J150:J152" si="115">ROUND($G150*$K$5,2)</f>
        <v>12942.42</v>
      </c>
      <c r="K150" s="34">
        <f t="shared" ref="K150" si="116">SUM(I150:J150)</f>
        <v>31625.699999999997</v>
      </c>
      <c r="L150" s="34">
        <v>0</v>
      </c>
      <c r="M150" s="34">
        <v>0</v>
      </c>
      <c r="N150" s="34">
        <f t="shared" ref="N150" si="117">SUM(L150:M150)</f>
        <v>0</v>
      </c>
      <c r="O150" s="34">
        <f t="shared" ref="O150:O152" si="118">ROUND($F150*$Q$5,2)</f>
        <v>22627.439999999999</v>
      </c>
      <c r="P150" s="34">
        <f t="shared" ref="P150:P152" si="119">ROUND($G150*$Q$5,2)</f>
        <v>15674.64</v>
      </c>
      <c r="Q150" s="34">
        <f t="shared" ref="Q150" si="120">SUM(O150:P150)</f>
        <v>38302.080000000002</v>
      </c>
      <c r="R150" s="34">
        <f t="shared" ref="R150:R152" si="121">ROUND($F150*$T$5,2)</f>
        <v>1599.84</v>
      </c>
      <c r="S150" s="34">
        <f t="shared" ref="S150:S152" si="122">ROUND($G150*$T$5,2)</f>
        <v>1108.25</v>
      </c>
      <c r="T150" s="34">
        <f t="shared" ref="T150" si="123">SUM(R150:S150)</f>
        <v>2708.09</v>
      </c>
      <c r="U150" s="34">
        <f t="shared" ref="U150:U152" si="124">ROUND($F150*$W$5,2)</f>
        <v>2550.2399999999998</v>
      </c>
      <c r="V150" s="34">
        <f t="shared" ref="V150:V152" si="125">ROUND($G150*$W$5,2)</f>
        <v>1766.62</v>
      </c>
      <c r="W150" s="34">
        <f t="shared" ref="W150" si="126">SUM(U150:V150)</f>
        <v>4316.8599999999997</v>
      </c>
      <c r="X150" s="35">
        <f t="shared" si="103"/>
        <v>211017</v>
      </c>
      <c r="Y150" s="24"/>
    </row>
    <row r="151" spans="1:25" s="17" customFormat="1" x14ac:dyDescent="0.2">
      <c r="A151" s="13" t="s">
        <v>178</v>
      </c>
      <c r="B151" s="14" t="s">
        <v>43</v>
      </c>
      <c r="C151" s="14" t="s">
        <v>30</v>
      </c>
      <c r="D151" s="15">
        <v>1</v>
      </c>
      <c r="E151" s="16">
        <v>1</v>
      </c>
      <c r="F151" s="34">
        <f>ROUND($D151*'2p_turp_aprekins dez'!$AX$16,2)</f>
        <v>79200</v>
      </c>
      <c r="G151" s="34">
        <f>ROUND($E151*'2p_turp_aprekins dez'!$AX$17,2)</f>
        <v>54864</v>
      </c>
      <c r="H151" s="34">
        <f t="shared" ref="H151" si="127">SUM(F151:G151)</f>
        <v>134064</v>
      </c>
      <c r="I151" s="34">
        <f t="shared" si="114"/>
        <v>18683.28</v>
      </c>
      <c r="J151" s="34">
        <f t="shared" si="115"/>
        <v>12942.42</v>
      </c>
      <c r="K151" s="34">
        <f t="shared" si="110"/>
        <v>31625.699999999997</v>
      </c>
      <c r="L151" s="34">
        <v>0</v>
      </c>
      <c r="M151" s="34">
        <v>0</v>
      </c>
      <c r="N151" s="34">
        <f t="shared" si="106"/>
        <v>0</v>
      </c>
      <c r="O151" s="34">
        <f t="shared" si="118"/>
        <v>22627.439999999999</v>
      </c>
      <c r="P151" s="34">
        <f t="shared" si="119"/>
        <v>15674.64</v>
      </c>
      <c r="Q151" s="34">
        <f t="shared" si="111"/>
        <v>38302.080000000002</v>
      </c>
      <c r="R151" s="34">
        <f t="shared" si="121"/>
        <v>1599.84</v>
      </c>
      <c r="S151" s="34">
        <f t="shared" si="122"/>
        <v>1108.25</v>
      </c>
      <c r="T151" s="34">
        <f t="shared" si="112"/>
        <v>2708.09</v>
      </c>
      <c r="U151" s="34">
        <f t="shared" si="124"/>
        <v>2550.2399999999998</v>
      </c>
      <c r="V151" s="34">
        <f t="shared" si="125"/>
        <v>1766.62</v>
      </c>
      <c r="W151" s="34">
        <f t="shared" ref="W151" si="128">SUM(U151:V151)</f>
        <v>4316.8599999999997</v>
      </c>
      <c r="X151" s="35">
        <f t="shared" si="103"/>
        <v>211017</v>
      </c>
      <c r="Y151" s="24"/>
    </row>
    <row r="152" spans="1:25" s="17" customFormat="1" x14ac:dyDescent="0.2">
      <c r="A152" s="13" t="s">
        <v>178</v>
      </c>
      <c r="B152" s="14" t="s">
        <v>43</v>
      </c>
      <c r="C152" s="14" t="s">
        <v>32</v>
      </c>
      <c r="D152" s="15">
        <v>1</v>
      </c>
      <c r="E152" s="16">
        <v>1</v>
      </c>
      <c r="F152" s="34">
        <f>ROUND($D152*'2p_turp_aprekins dez'!$AX$16,2)</f>
        <v>79200</v>
      </c>
      <c r="G152" s="34">
        <f>ROUND($E152*'2p_turp_aprekins dez'!$AX$17,2)</f>
        <v>54864</v>
      </c>
      <c r="H152" s="34">
        <f t="shared" ref="H152" si="129">SUM(F152:G152)</f>
        <v>134064</v>
      </c>
      <c r="I152" s="34">
        <f t="shared" si="114"/>
        <v>18683.28</v>
      </c>
      <c r="J152" s="34">
        <f t="shared" si="115"/>
        <v>12942.42</v>
      </c>
      <c r="K152" s="34">
        <f t="shared" ref="K152" si="130">SUM(I152:J152)</f>
        <v>31625.699999999997</v>
      </c>
      <c r="L152" s="34">
        <v>0</v>
      </c>
      <c r="M152" s="34">
        <v>0</v>
      </c>
      <c r="N152" s="34">
        <f t="shared" ref="N152" si="131">SUM(L152:M152)</f>
        <v>0</v>
      </c>
      <c r="O152" s="34">
        <f t="shared" si="118"/>
        <v>22627.439999999999</v>
      </c>
      <c r="P152" s="34">
        <f t="shared" si="119"/>
        <v>15674.64</v>
      </c>
      <c r="Q152" s="34">
        <f t="shared" ref="Q152" si="132">SUM(O152:P152)</f>
        <v>38302.080000000002</v>
      </c>
      <c r="R152" s="34">
        <f t="shared" si="121"/>
        <v>1599.84</v>
      </c>
      <c r="S152" s="34">
        <f t="shared" si="122"/>
        <v>1108.25</v>
      </c>
      <c r="T152" s="34">
        <f t="shared" ref="T152" si="133">SUM(R152:S152)</f>
        <v>2708.09</v>
      </c>
      <c r="U152" s="34">
        <f t="shared" si="124"/>
        <v>2550.2399999999998</v>
      </c>
      <c r="V152" s="34">
        <f t="shared" si="125"/>
        <v>1766.62</v>
      </c>
      <c r="W152" s="34">
        <f t="shared" ref="W152" si="134">SUM(U152:V152)</f>
        <v>4316.8599999999997</v>
      </c>
      <c r="X152" s="35">
        <f t="shared" si="103"/>
        <v>211017</v>
      </c>
      <c r="Y152" s="24"/>
    </row>
    <row r="153" spans="1:25" s="17" customFormat="1" x14ac:dyDescent="0.2">
      <c r="A153" s="13" t="s">
        <v>178</v>
      </c>
      <c r="B153" s="14" t="s">
        <v>43</v>
      </c>
      <c r="C153" s="14" t="s">
        <v>10</v>
      </c>
      <c r="D153" s="15">
        <v>1</v>
      </c>
      <c r="E153" s="16">
        <v>1</v>
      </c>
      <c r="F153" s="34">
        <f>ROUND($D153*'2p_turp_aprekins dez'!$AX$16,2)</f>
        <v>79200</v>
      </c>
      <c r="G153" s="34">
        <f>ROUND($E153*'2p_turp_aprekins dez'!$AX$17,2)</f>
        <v>54864</v>
      </c>
      <c r="H153" s="34">
        <f t="shared" si="104"/>
        <v>134064</v>
      </c>
      <c r="I153" s="34">
        <f>ROUND($F153*$K$5,2)</f>
        <v>18683.28</v>
      </c>
      <c r="J153" s="34">
        <f>ROUND($G153*$K$5,2)</f>
        <v>12942.42</v>
      </c>
      <c r="K153" s="34">
        <f>SUM(I153:J153)</f>
        <v>31625.699999999997</v>
      </c>
      <c r="L153" s="34">
        <v>0</v>
      </c>
      <c r="M153" s="34">
        <v>0</v>
      </c>
      <c r="N153" s="34">
        <f>SUM(L153:M153)</f>
        <v>0</v>
      </c>
      <c r="O153" s="34">
        <f>ROUND($F153*$Q$5,2)</f>
        <v>22627.439999999999</v>
      </c>
      <c r="P153" s="34">
        <f>ROUND($G153*$Q$5,2)</f>
        <v>15674.64</v>
      </c>
      <c r="Q153" s="34">
        <f>SUM(O153:P153)</f>
        <v>38302.080000000002</v>
      </c>
      <c r="R153" s="34">
        <f>ROUND($F153*$T$5,2)</f>
        <v>1599.84</v>
      </c>
      <c r="S153" s="34">
        <f>ROUND($G153*$T$5,2)</f>
        <v>1108.25</v>
      </c>
      <c r="T153" s="34">
        <f>SUM(R153:S153)</f>
        <v>2708.09</v>
      </c>
      <c r="U153" s="34">
        <f>ROUND($F153*$W$5,2)</f>
        <v>2550.2399999999998</v>
      </c>
      <c r="V153" s="34">
        <f>ROUND($G153*$W$5,2)</f>
        <v>1766.62</v>
      </c>
      <c r="W153" s="34">
        <f>SUM(U153:V153)</f>
        <v>4316.8599999999997</v>
      </c>
      <c r="X153" s="35">
        <f t="shared" si="103"/>
        <v>211017</v>
      </c>
      <c r="Y153" s="24"/>
    </row>
    <row r="154" spans="1:25" s="17" customFormat="1" x14ac:dyDescent="0.2">
      <c r="A154" s="13" t="s">
        <v>178</v>
      </c>
      <c r="B154" s="14" t="s">
        <v>43</v>
      </c>
      <c r="C154" s="14" t="s">
        <v>67</v>
      </c>
      <c r="D154" s="15">
        <v>1</v>
      </c>
      <c r="E154" s="16">
        <v>1</v>
      </c>
      <c r="F154" s="34">
        <f>ROUND($D154*'2p_turp_aprekins dez'!$AX$20,2)</f>
        <v>39600</v>
      </c>
      <c r="G154" s="34">
        <f>ROUND($E154*'2p_turp_aprekins dez'!$AX$21,2)</f>
        <v>27432</v>
      </c>
      <c r="H154" s="34">
        <f t="shared" si="104"/>
        <v>67032</v>
      </c>
      <c r="I154" s="34">
        <f>ROUND($F154*$K$5,2)</f>
        <v>9341.64</v>
      </c>
      <c r="J154" s="34">
        <f>ROUND($G154*$K$5,2)</f>
        <v>6471.21</v>
      </c>
      <c r="K154" s="34">
        <f t="shared" ref="K154" si="135">SUM(I154:J154)</f>
        <v>15812.849999999999</v>
      </c>
      <c r="L154" s="34">
        <v>0</v>
      </c>
      <c r="M154" s="34">
        <v>0</v>
      </c>
      <c r="N154" s="34">
        <f t="shared" ref="N154" si="136">SUM(L154:M154)</f>
        <v>0</v>
      </c>
      <c r="O154" s="34">
        <f>ROUND($F154*$Q$5,2)</f>
        <v>11313.72</v>
      </c>
      <c r="P154" s="34">
        <f>ROUND($G154*$Q$5,2)</f>
        <v>7837.32</v>
      </c>
      <c r="Q154" s="34">
        <f t="shared" ref="Q154" si="137">SUM(O154:P154)</f>
        <v>19151.04</v>
      </c>
      <c r="R154" s="34">
        <f>ROUND($F154*$T$5,2)</f>
        <v>799.92</v>
      </c>
      <c r="S154" s="34">
        <f>ROUND($G154*$T$5,2)</f>
        <v>554.13</v>
      </c>
      <c r="T154" s="34">
        <f t="shared" ref="T154" si="138">SUM(R154:S154)</f>
        <v>1354.05</v>
      </c>
      <c r="U154" s="34">
        <f>ROUND($F154*$W$5,2)</f>
        <v>1275.1199999999999</v>
      </c>
      <c r="V154" s="34">
        <f>ROUND($G154*$W$5,2)</f>
        <v>883.31</v>
      </c>
      <c r="W154" s="34">
        <f t="shared" ref="W154" si="139">SUM(U154:V154)</f>
        <v>2158.4299999999998</v>
      </c>
      <c r="X154" s="35">
        <f t="shared" si="103"/>
        <v>105508</v>
      </c>
      <c r="Y154" s="24"/>
    </row>
    <row r="155" spans="1:25" s="17" customFormat="1" x14ac:dyDescent="0.2">
      <c r="A155" s="13" t="s">
        <v>178</v>
      </c>
      <c r="B155" s="14" t="s">
        <v>43</v>
      </c>
      <c r="C155" s="14" t="s">
        <v>125</v>
      </c>
      <c r="D155" s="15">
        <v>0</v>
      </c>
      <c r="E155" s="16">
        <v>0</v>
      </c>
      <c r="F155" s="34">
        <v>0</v>
      </c>
      <c r="G155" s="34">
        <v>0</v>
      </c>
      <c r="H155" s="34">
        <f t="shared" si="104"/>
        <v>0</v>
      </c>
      <c r="I155" s="34">
        <v>0</v>
      </c>
      <c r="J155" s="34">
        <v>0</v>
      </c>
      <c r="K155" s="34">
        <f t="shared" si="110"/>
        <v>0</v>
      </c>
      <c r="L155" s="34">
        <v>0</v>
      </c>
      <c r="M155" s="34">
        <v>0</v>
      </c>
      <c r="N155" s="34">
        <f t="shared" si="106"/>
        <v>0</v>
      </c>
      <c r="O155" s="34">
        <v>0</v>
      </c>
      <c r="P155" s="34">
        <v>0</v>
      </c>
      <c r="Q155" s="34">
        <f t="shared" si="111"/>
        <v>0</v>
      </c>
      <c r="R155" s="34">
        <v>0</v>
      </c>
      <c r="S155" s="34">
        <v>0</v>
      </c>
      <c r="T155" s="34">
        <f t="shared" si="112"/>
        <v>0</v>
      </c>
      <c r="U155" s="34">
        <v>0</v>
      </c>
      <c r="V155" s="34">
        <v>0</v>
      </c>
      <c r="W155" s="34">
        <f t="shared" si="109"/>
        <v>0</v>
      </c>
      <c r="X155" s="35">
        <f t="shared" si="103"/>
        <v>0</v>
      </c>
      <c r="Y155" s="24"/>
    </row>
    <row r="156" spans="1:25" s="17" customFormat="1" x14ac:dyDescent="0.2">
      <c r="A156" s="13" t="s">
        <v>178</v>
      </c>
      <c r="B156" s="14" t="s">
        <v>43</v>
      </c>
      <c r="C156" s="14" t="s">
        <v>5</v>
      </c>
      <c r="D156" s="15">
        <v>0</v>
      </c>
      <c r="E156" s="16">
        <v>0</v>
      </c>
      <c r="F156" s="34">
        <v>0</v>
      </c>
      <c r="G156" s="34">
        <v>0</v>
      </c>
      <c r="H156" s="34">
        <f t="shared" si="104"/>
        <v>0</v>
      </c>
      <c r="I156" s="34">
        <v>0</v>
      </c>
      <c r="J156" s="34">
        <v>0</v>
      </c>
      <c r="K156" s="34">
        <f t="shared" si="110"/>
        <v>0</v>
      </c>
      <c r="L156" s="34">
        <v>0</v>
      </c>
      <c r="M156" s="34">
        <v>0</v>
      </c>
      <c r="N156" s="34">
        <f t="shared" si="106"/>
        <v>0</v>
      </c>
      <c r="O156" s="34">
        <v>0</v>
      </c>
      <c r="P156" s="34">
        <v>0</v>
      </c>
      <c r="Q156" s="34">
        <f t="shared" si="111"/>
        <v>0</v>
      </c>
      <c r="R156" s="34">
        <v>0</v>
      </c>
      <c r="S156" s="34">
        <v>0</v>
      </c>
      <c r="T156" s="34">
        <f t="shared" si="112"/>
        <v>0</v>
      </c>
      <c r="U156" s="34">
        <v>0</v>
      </c>
      <c r="V156" s="34">
        <v>0</v>
      </c>
      <c r="W156" s="34">
        <f t="shared" si="109"/>
        <v>0</v>
      </c>
      <c r="X156" s="35">
        <f t="shared" si="103"/>
        <v>0</v>
      </c>
      <c r="Y156" s="24"/>
    </row>
    <row r="157" spans="1:25" s="17" customFormat="1" x14ac:dyDescent="0.2">
      <c r="A157" s="13" t="s">
        <v>178</v>
      </c>
      <c r="B157" s="14" t="s">
        <v>43</v>
      </c>
      <c r="C157" s="14" t="s">
        <v>11</v>
      </c>
      <c r="D157" s="15">
        <v>1</v>
      </c>
      <c r="E157" s="16">
        <v>1</v>
      </c>
      <c r="F157" s="34">
        <f>ROUND($D157*'2p_turp_aprekins dez'!$AX$28,2)</f>
        <v>47740</v>
      </c>
      <c r="G157" s="34">
        <f>ROUND($E157*'2p_turp_aprekins dez'!$AX$29,2)</f>
        <v>33070.800000000003</v>
      </c>
      <c r="H157" s="34">
        <f t="shared" si="104"/>
        <v>80810.8</v>
      </c>
      <c r="I157" s="34">
        <f>ROUND($F157*$K$5,2)</f>
        <v>11261.87</v>
      </c>
      <c r="J157" s="34">
        <f>ROUND($G157*$K$5,2)</f>
        <v>7801.4</v>
      </c>
      <c r="K157" s="34">
        <f t="shared" si="110"/>
        <v>19063.27</v>
      </c>
      <c r="L157" s="34">
        <v>0</v>
      </c>
      <c r="M157" s="34">
        <v>0</v>
      </c>
      <c r="N157" s="34">
        <f t="shared" si="106"/>
        <v>0</v>
      </c>
      <c r="O157" s="34">
        <f>ROUND($F157*$Q$5,2)</f>
        <v>13639.32</v>
      </c>
      <c r="P157" s="34">
        <f>ROUND($G157*$Q$5,2)</f>
        <v>9448.33</v>
      </c>
      <c r="Q157" s="34">
        <f t="shared" si="111"/>
        <v>23087.65</v>
      </c>
      <c r="R157" s="34">
        <f>ROUND($F157*$T$5,2)</f>
        <v>964.35</v>
      </c>
      <c r="S157" s="34">
        <f>ROUND($G157*$T$5,2)</f>
        <v>668.03</v>
      </c>
      <c r="T157" s="34">
        <f t="shared" si="112"/>
        <v>1632.38</v>
      </c>
      <c r="U157" s="34">
        <f>ROUND($F157*$W$5,2)</f>
        <v>1537.23</v>
      </c>
      <c r="V157" s="34">
        <f>ROUND($G157*$W$5,2)</f>
        <v>1064.8800000000001</v>
      </c>
      <c r="W157" s="34">
        <f t="shared" si="109"/>
        <v>2602.11</v>
      </c>
      <c r="X157" s="35">
        <f t="shared" si="103"/>
        <v>127196</v>
      </c>
      <c r="Y157" s="24"/>
    </row>
    <row r="158" spans="1:25" s="17" customFormat="1" x14ac:dyDescent="0.2">
      <c r="A158" s="13" t="s">
        <v>178</v>
      </c>
      <c r="B158" s="14" t="s">
        <v>43</v>
      </c>
      <c r="C158" s="14" t="s">
        <v>6</v>
      </c>
      <c r="D158" s="15">
        <v>0</v>
      </c>
      <c r="E158" s="16">
        <v>0</v>
      </c>
      <c r="F158" s="34">
        <v>0</v>
      </c>
      <c r="G158" s="34">
        <v>0</v>
      </c>
      <c r="H158" s="34">
        <f t="shared" si="104"/>
        <v>0</v>
      </c>
      <c r="I158" s="34">
        <v>0</v>
      </c>
      <c r="J158" s="34">
        <v>0</v>
      </c>
      <c r="K158" s="34">
        <f t="shared" si="110"/>
        <v>0</v>
      </c>
      <c r="L158" s="34">
        <v>0</v>
      </c>
      <c r="M158" s="34">
        <v>0</v>
      </c>
      <c r="N158" s="34">
        <f t="shared" si="106"/>
        <v>0</v>
      </c>
      <c r="O158" s="34">
        <v>0</v>
      </c>
      <c r="P158" s="34">
        <v>0</v>
      </c>
      <c r="Q158" s="34">
        <f t="shared" si="111"/>
        <v>0</v>
      </c>
      <c r="R158" s="34">
        <v>0</v>
      </c>
      <c r="S158" s="34">
        <v>0</v>
      </c>
      <c r="T158" s="34">
        <f t="shared" si="112"/>
        <v>0</v>
      </c>
      <c r="U158" s="34">
        <v>0</v>
      </c>
      <c r="V158" s="34">
        <v>0</v>
      </c>
      <c r="W158" s="34">
        <f t="shared" si="109"/>
        <v>0</v>
      </c>
      <c r="X158" s="35">
        <f t="shared" si="103"/>
        <v>0</v>
      </c>
      <c r="Y158" s="24"/>
    </row>
    <row r="159" spans="1:25" s="17" customFormat="1" ht="12" thickBot="1" x14ac:dyDescent="0.25">
      <c r="A159" s="27" t="s">
        <v>178</v>
      </c>
      <c r="B159" s="28" t="s">
        <v>43</v>
      </c>
      <c r="C159" s="28" t="s">
        <v>12</v>
      </c>
      <c r="D159" s="36">
        <v>0</v>
      </c>
      <c r="E159" s="30">
        <v>0</v>
      </c>
      <c r="F159" s="37">
        <v>0</v>
      </c>
      <c r="G159" s="37">
        <v>0</v>
      </c>
      <c r="H159" s="37">
        <f t="shared" si="104"/>
        <v>0</v>
      </c>
      <c r="I159" s="37">
        <v>0</v>
      </c>
      <c r="J159" s="37">
        <v>0</v>
      </c>
      <c r="K159" s="37">
        <f t="shared" si="110"/>
        <v>0</v>
      </c>
      <c r="L159" s="37">
        <v>0</v>
      </c>
      <c r="M159" s="37">
        <v>0</v>
      </c>
      <c r="N159" s="37">
        <f t="shared" si="106"/>
        <v>0</v>
      </c>
      <c r="O159" s="37">
        <v>0</v>
      </c>
      <c r="P159" s="37">
        <v>0</v>
      </c>
      <c r="Q159" s="37">
        <f t="shared" si="111"/>
        <v>0</v>
      </c>
      <c r="R159" s="37">
        <v>0</v>
      </c>
      <c r="S159" s="37">
        <v>0</v>
      </c>
      <c r="T159" s="37">
        <f t="shared" si="112"/>
        <v>0</v>
      </c>
      <c r="U159" s="37">
        <v>0</v>
      </c>
      <c r="V159" s="37">
        <v>0</v>
      </c>
      <c r="W159" s="37">
        <f t="shared" si="109"/>
        <v>0</v>
      </c>
      <c r="X159" s="38">
        <f t="shared" si="103"/>
        <v>0</v>
      </c>
      <c r="Y159" s="24"/>
    </row>
    <row r="160" spans="1:25" s="17" customFormat="1" ht="12" thickBot="1" x14ac:dyDescent="0.25">
      <c r="A160" s="81" t="s">
        <v>178</v>
      </c>
      <c r="B160" s="82" t="s">
        <v>188</v>
      </c>
      <c r="C160" s="82"/>
      <c r="D160" s="83">
        <f>D147+D148+D149+D150+D151+D152+D153+D155+D154+D156+D157+D158+D159</f>
        <v>7</v>
      </c>
      <c r="E160" s="84">
        <f t="shared" ref="E160:W160" si="140">E147+E148+E149+E150+E151+E152+E153+E155+E154+E156+E157+E158+E159</f>
        <v>7</v>
      </c>
      <c r="F160" s="85">
        <f t="shared" si="140"/>
        <v>483340</v>
      </c>
      <c r="G160" s="85">
        <f t="shared" si="140"/>
        <v>334822.8</v>
      </c>
      <c r="H160" s="85">
        <f t="shared" si="140"/>
        <v>818162.8</v>
      </c>
      <c r="I160" s="85">
        <f t="shared" si="140"/>
        <v>114019.90999999999</v>
      </c>
      <c r="J160" s="85">
        <f t="shared" si="140"/>
        <v>78984.709999999992</v>
      </c>
      <c r="K160" s="85">
        <f t="shared" si="140"/>
        <v>193004.62</v>
      </c>
      <c r="L160" s="85">
        <f t="shared" si="140"/>
        <v>0</v>
      </c>
      <c r="M160" s="85">
        <f t="shared" si="140"/>
        <v>0</v>
      </c>
      <c r="N160" s="85">
        <f t="shared" si="140"/>
        <v>0</v>
      </c>
      <c r="O160" s="85">
        <f t="shared" si="140"/>
        <v>138090.23999999999</v>
      </c>
      <c r="P160" s="85">
        <f t="shared" si="140"/>
        <v>95658.849999999991</v>
      </c>
      <c r="Q160" s="85">
        <f t="shared" si="140"/>
        <v>233749.09000000003</v>
      </c>
      <c r="R160" s="85">
        <f t="shared" si="140"/>
        <v>9763.4699999999993</v>
      </c>
      <c r="S160" s="85">
        <f t="shared" si="140"/>
        <v>6763.41</v>
      </c>
      <c r="T160" s="85">
        <f t="shared" si="140"/>
        <v>16526.88</v>
      </c>
      <c r="U160" s="85">
        <f t="shared" si="140"/>
        <v>15563.55</v>
      </c>
      <c r="V160" s="85">
        <f t="shared" si="140"/>
        <v>10781.289999999997</v>
      </c>
      <c r="W160" s="85">
        <f t="shared" si="140"/>
        <v>26344.84</v>
      </c>
      <c r="X160" s="86">
        <f>ROUND(X147+X148+X149+X150+X151+X152+X153+X155+X154+X156+X157+X158+X159,0)</f>
        <v>1287789</v>
      </c>
      <c r="Y160" s="24"/>
    </row>
    <row r="161" spans="1:25" s="17" customFormat="1" x14ac:dyDescent="0.2">
      <c r="A161" s="18" t="s">
        <v>178</v>
      </c>
      <c r="B161" s="19" t="s">
        <v>44</v>
      </c>
      <c r="C161" s="19" t="s">
        <v>29</v>
      </c>
      <c r="D161" s="33">
        <v>0</v>
      </c>
      <c r="E161" s="21">
        <v>0</v>
      </c>
      <c r="F161" s="22">
        <v>0</v>
      </c>
      <c r="G161" s="22">
        <v>0</v>
      </c>
      <c r="H161" s="22">
        <f t="shared" si="104"/>
        <v>0</v>
      </c>
      <c r="I161" s="22">
        <v>0</v>
      </c>
      <c r="J161" s="22">
        <v>0</v>
      </c>
      <c r="K161" s="22">
        <f t="shared" si="110"/>
        <v>0</v>
      </c>
      <c r="L161" s="22">
        <v>0</v>
      </c>
      <c r="M161" s="22">
        <v>0</v>
      </c>
      <c r="N161" s="22">
        <f t="shared" si="106"/>
        <v>0</v>
      </c>
      <c r="O161" s="22">
        <v>0</v>
      </c>
      <c r="P161" s="22">
        <v>0</v>
      </c>
      <c r="Q161" s="22">
        <f t="shared" si="111"/>
        <v>0</v>
      </c>
      <c r="R161" s="22">
        <v>0</v>
      </c>
      <c r="S161" s="22">
        <v>0</v>
      </c>
      <c r="T161" s="22">
        <f t="shared" si="112"/>
        <v>0</v>
      </c>
      <c r="U161" s="22">
        <v>0</v>
      </c>
      <c r="V161" s="22">
        <v>0</v>
      </c>
      <c r="W161" s="22">
        <f t="shared" si="109"/>
        <v>0</v>
      </c>
      <c r="X161" s="23">
        <f t="shared" si="103"/>
        <v>0</v>
      </c>
      <c r="Y161" s="24"/>
    </row>
    <row r="162" spans="1:25" s="17" customFormat="1" x14ac:dyDescent="0.2">
      <c r="A162" s="13" t="s">
        <v>178</v>
      </c>
      <c r="B162" s="14" t="s">
        <v>44</v>
      </c>
      <c r="C162" s="14" t="s">
        <v>27</v>
      </c>
      <c r="D162" s="15">
        <v>0</v>
      </c>
      <c r="E162" s="16">
        <v>0</v>
      </c>
      <c r="F162" s="34">
        <v>0</v>
      </c>
      <c r="G162" s="34">
        <v>0</v>
      </c>
      <c r="H162" s="34">
        <f t="shared" si="104"/>
        <v>0</v>
      </c>
      <c r="I162" s="34">
        <v>0</v>
      </c>
      <c r="J162" s="34">
        <v>0</v>
      </c>
      <c r="K162" s="34">
        <f t="shared" si="110"/>
        <v>0</v>
      </c>
      <c r="L162" s="34">
        <v>0</v>
      </c>
      <c r="M162" s="34">
        <v>0</v>
      </c>
      <c r="N162" s="34">
        <f t="shared" si="106"/>
        <v>0</v>
      </c>
      <c r="O162" s="34">
        <v>0</v>
      </c>
      <c r="P162" s="34">
        <v>0</v>
      </c>
      <c r="Q162" s="34">
        <f t="shared" si="111"/>
        <v>0</v>
      </c>
      <c r="R162" s="34">
        <v>0</v>
      </c>
      <c r="S162" s="34">
        <v>0</v>
      </c>
      <c r="T162" s="34">
        <f t="shared" si="112"/>
        <v>0</v>
      </c>
      <c r="U162" s="34">
        <v>0</v>
      </c>
      <c r="V162" s="34">
        <v>0</v>
      </c>
      <c r="W162" s="34">
        <f t="shared" si="109"/>
        <v>0</v>
      </c>
      <c r="X162" s="35">
        <f t="shared" si="103"/>
        <v>0</v>
      </c>
      <c r="Y162" s="24"/>
    </row>
    <row r="163" spans="1:25" s="17" customFormat="1" x14ac:dyDescent="0.2">
      <c r="A163" s="13" t="s">
        <v>178</v>
      </c>
      <c r="B163" s="14" t="s">
        <v>44</v>
      </c>
      <c r="C163" s="14" t="s">
        <v>8</v>
      </c>
      <c r="D163" s="15">
        <v>1</v>
      </c>
      <c r="E163" s="16">
        <v>1</v>
      </c>
      <c r="F163" s="34">
        <f>ROUND($D163*'2p_turp_aprekins dez'!$AX$16,2)</f>
        <v>79200</v>
      </c>
      <c r="G163" s="34">
        <f>ROUND($E163*'2p_turp_aprekins dez'!$AX$17,2)</f>
        <v>54864</v>
      </c>
      <c r="H163" s="34">
        <f t="shared" si="104"/>
        <v>134064</v>
      </c>
      <c r="I163" s="34">
        <f>ROUND($F163*$K$5,2)</f>
        <v>18683.28</v>
      </c>
      <c r="J163" s="34">
        <f>ROUND($G163*$K$5,2)</f>
        <v>12942.42</v>
      </c>
      <c r="K163" s="34">
        <f>SUM(I163:J163)</f>
        <v>31625.699999999997</v>
      </c>
      <c r="L163" s="34">
        <v>0</v>
      </c>
      <c r="M163" s="34">
        <v>0</v>
      </c>
      <c r="N163" s="34">
        <f>SUM(L163:M163)</f>
        <v>0</v>
      </c>
      <c r="O163" s="34">
        <f>ROUND($F163*$Q$5,2)</f>
        <v>22627.439999999999</v>
      </c>
      <c r="P163" s="34">
        <f>ROUND($G163*$Q$5,2)</f>
        <v>15674.64</v>
      </c>
      <c r="Q163" s="34">
        <f>SUM(O163:P163)</f>
        <v>38302.080000000002</v>
      </c>
      <c r="R163" s="34">
        <f>ROUND($F163*$T$5,2)</f>
        <v>1599.84</v>
      </c>
      <c r="S163" s="34">
        <f>ROUND($G163*$T$5,2)</f>
        <v>1108.25</v>
      </c>
      <c r="T163" s="34">
        <f>SUM(R163:S163)</f>
        <v>2708.09</v>
      </c>
      <c r="U163" s="34">
        <f>ROUND($F163*$W$5,2)</f>
        <v>2550.2399999999998</v>
      </c>
      <c r="V163" s="34">
        <f>ROUND($G163*$W$5,2)</f>
        <v>1766.62</v>
      </c>
      <c r="W163" s="34">
        <f>SUM(U163:V163)</f>
        <v>4316.8599999999997</v>
      </c>
      <c r="X163" s="35">
        <f t="shared" si="103"/>
        <v>211017</v>
      </c>
      <c r="Y163" s="24"/>
    </row>
    <row r="164" spans="1:25" s="17" customFormat="1" x14ac:dyDescent="0.2">
      <c r="A164" s="13" t="s">
        <v>178</v>
      </c>
      <c r="B164" s="14" t="s">
        <v>44</v>
      </c>
      <c r="C164" s="14" t="s">
        <v>15</v>
      </c>
      <c r="D164" s="15">
        <v>0</v>
      </c>
      <c r="E164" s="16">
        <v>0</v>
      </c>
      <c r="F164" s="34">
        <f>ROUND($D164*'2p_turp_aprekins dez'!$AX$16,2)</f>
        <v>0</v>
      </c>
      <c r="G164" s="34">
        <f>ROUND($E164*'2p_turp_aprekins dez'!$AX$17,2)</f>
        <v>0</v>
      </c>
      <c r="H164" s="34">
        <f t="shared" ref="H164" si="141">SUM(F164:G164)</f>
        <v>0</v>
      </c>
      <c r="I164" s="34">
        <f>ROUND($F164*$K$5,2)</f>
        <v>0</v>
      </c>
      <c r="J164" s="34">
        <f>ROUND($G164*$K$5,2)</f>
        <v>0</v>
      </c>
      <c r="K164" s="34">
        <f>SUM(I164:J164)</f>
        <v>0</v>
      </c>
      <c r="L164" s="34">
        <v>0</v>
      </c>
      <c r="M164" s="34">
        <v>0</v>
      </c>
      <c r="N164" s="34">
        <f>SUM(L164:M164)</f>
        <v>0</v>
      </c>
      <c r="O164" s="34">
        <f>ROUND($F164*$Q$5,2)</f>
        <v>0</v>
      </c>
      <c r="P164" s="34">
        <f>ROUND($G164*$Q$5,2)</f>
        <v>0</v>
      </c>
      <c r="Q164" s="34">
        <f>SUM(O164:P164)</f>
        <v>0</v>
      </c>
      <c r="R164" s="34">
        <f>ROUND($F164*$T$5,2)</f>
        <v>0</v>
      </c>
      <c r="S164" s="34">
        <f>ROUND($G164*$T$5,2)</f>
        <v>0</v>
      </c>
      <c r="T164" s="34">
        <f>SUM(R164:S164)</f>
        <v>0</v>
      </c>
      <c r="U164" s="34">
        <f>ROUND($F164*$W$5,2)</f>
        <v>0</v>
      </c>
      <c r="V164" s="34">
        <f>ROUND($G164*$W$5,2)</f>
        <v>0</v>
      </c>
      <c r="W164" s="34">
        <f>SUM(U164:V164)</f>
        <v>0</v>
      </c>
      <c r="X164" s="35">
        <f t="shared" si="103"/>
        <v>0</v>
      </c>
      <c r="Y164" s="24"/>
    </row>
    <row r="165" spans="1:25" s="17" customFormat="1" x14ac:dyDescent="0.2">
      <c r="A165" s="13" t="s">
        <v>178</v>
      </c>
      <c r="B165" s="14" t="s">
        <v>44</v>
      </c>
      <c r="C165" s="14" t="s">
        <v>30</v>
      </c>
      <c r="D165" s="15">
        <v>1</v>
      </c>
      <c r="E165" s="16">
        <v>1</v>
      </c>
      <c r="F165" s="34">
        <f>ROUND($D165*'2p_turp_aprekins dez'!$AX$16,2)</f>
        <v>79200</v>
      </c>
      <c r="G165" s="34">
        <f>ROUND($E165*'2p_turp_aprekins dez'!$AX$17,2)</f>
        <v>54864</v>
      </c>
      <c r="H165" s="34">
        <f t="shared" ref="H165" si="142">SUM(F165:G165)</f>
        <v>134064</v>
      </c>
      <c r="I165" s="34">
        <f t="shared" ref="I165" si="143">ROUND($F165*$K$5,2)</f>
        <v>18683.28</v>
      </c>
      <c r="J165" s="34">
        <f t="shared" ref="J165" si="144">ROUND($G165*$K$5,2)</f>
        <v>12942.42</v>
      </c>
      <c r="K165" s="34">
        <f t="shared" si="110"/>
        <v>31625.699999999997</v>
      </c>
      <c r="L165" s="34">
        <v>0</v>
      </c>
      <c r="M165" s="34">
        <v>0</v>
      </c>
      <c r="N165" s="34">
        <f t="shared" si="106"/>
        <v>0</v>
      </c>
      <c r="O165" s="34">
        <f t="shared" ref="O165" si="145">ROUND($F165*$Q$5,2)</f>
        <v>22627.439999999999</v>
      </c>
      <c r="P165" s="34">
        <f t="shared" ref="P165" si="146">ROUND($G165*$Q$5,2)</f>
        <v>15674.64</v>
      </c>
      <c r="Q165" s="34">
        <f t="shared" si="111"/>
        <v>38302.080000000002</v>
      </c>
      <c r="R165" s="34">
        <f t="shared" ref="R165" si="147">ROUND($F165*$T$5,2)</f>
        <v>1599.84</v>
      </c>
      <c r="S165" s="34">
        <f t="shared" ref="S165" si="148">ROUND($G165*$T$5,2)</f>
        <v>1108.25</v>
      </c>
      <c r="T165" s="34">
        <f t="shared" si="112"/>
        <v>2708.09</v>
      </c>
      <c r="U165" s="34">
        <f t="shared" ref="U165" si="149">ROUND($F165*$W$5,2)</f>
        <v>2550.2399999999998</v>
      </c>
      <c r="V165" s="34">
        <f t="shared" ref="V165" si="150">ROUND($G165*$W$5,2)</f>
        <v>1766.62</v>
      </c>
      <c r="W165" s="34">
        <f t="shared" ref="W165" si="151">SUM(U165:V165)</f>
        <v>4316.8599999999997</v>
      </c>
      <c r="X165" s="35">
        <f t="shared" si="103"/>
        <v>211017</v>
      </c>
      <c r="Y165" s="24"/>
    </row>
    <row r="166" spans="1:25" s="17" customFormat="1" x14ac:dyDescent="0.2">
      <c r="A166" s="13" t="s">
        <v>178</v>
      </c>
      <c r="B166" s="14" t="s">
        <v>44</v>
      </c>
      <c r="C166" s="14" t="s">
        <v>176</v>
      </c>
      <c r="D166" s="15">
        <v>1</v>
      </c>
      <c r="E166" s="16">
        <v>1</v>
      </c>
      <c r="F166" s="34">
        <f>ROUND($D166*'2p_turp_aprekins dez'!$AX$16,2)</f>
        <v>79200</v>
      </c>
      <c r="G166" s="34">
        <f>ROUND($E166*'2p_turp_aprekins dez'!$AX$17,2)</f>
        <v>54864</v>
      </c>
      <c r="H166" s="34">
        <f t="shared" si="104"/>
        <v>134064</v>
      </c>
      <c r="I166" s="34">
        <f>ROUND($F166*$K$5,2)</f>
        <v>18683.28</v>
      </c>
      <c r="J166" s="34">
        <f>ROUND($G166*$K$5,2)</f>
        <v>12942.42</v>
      </c>
      <c r="K166" s="34">
        <f>SUM(I166:J166)</f>
        <v>31625.699999999997</v>
      </c>
      <c r="L166" s="34">
        <v>0</v>
      </c>
      <c r="M166" s="34">
        <v>0</v>
      </c>
      <c r="N166" s="34">
        <f>SUM(L166:M166)</f>
        <v>0</v>
      </c>
      <c r="O166" s="34">
        <f>ROUND($F166*$Q$5,2)</f>
        <v>22627.439999999999</v>
      </c>
      <c r="P166" s="34">
        <f>ROUND($G166*$Q$5,2)</f>
        <v>15674.64</v>
      </c>
      <c r="Q166" s="34">
        <f>SUM(O166:P166)</f>
        <v>38302.080000000002</v>
      </c>
      <c r="R166" s="34">
        <f>ROUND($F166*$T$5,2)</f>
        <v>1599.84</v>
      </c>
      <c r="S166" s="34">
        <f>ROUND($G166*$T$5,2)</f>
        <v>1108.25</v>
      </c>
      <c r="T166" s="34">
        <f>SUM(R166:S166)</f>
        <v>2708.09</v>
      </c>
      <c r="U166" s="34">
        <f>ROUND($F166*$W$5,2)</f>
        <v>2550.2399999999998</v>
      </c>
      <c r="V166" s="34">
        <f>ROUND($G166*$W$5,2)</f>
        <v>1766.62</v>
      </c>
      <c r="W166" s="34">
        <f>SUM(U166:V166)</f>
        <v>4316.8599999999997</v>
      </c>
      <c r="X166" s="35">
        <f t="shared" si="103"/>
        <v>211017</v>
      </c>
      <c r="Y166" s="24"/>
    </row>
    <row r="167" spans="1:25" s="17" customFormat="1" x14ac:dyDescent="0.2">
      <c r="A167" s="13" t="s">
        <v>178</v>
      </c>
      <c r="B167" s="14" t="s">
        <v>44</v>
      </c>
      <c r="C167" s="14" t="s">
        <v>9</v>
      </c>
      <c r="D167" s="15">
        <v>1</v>
      </c>
      <c r="E167" s="16">
        <v>1</v>
      </c>
      <c r="F167" s="34">
        <f>ROUND($D167*'2p_turp_aprekins dez'!$AX$16,2)</f>
        <v>79200</v>
      </c>
      <c r="G167" s="34">
        <f>ROUND($E167*'2p_turp_aprekins dez'!$AX$17,2)</f>
        <v>54864</v>
      </c>
      <c r="H167" s="34">
        <f t="shared" ref="H167" si="152">SUM(F167:G167)</f>
        <v>134064</v>
      </c>
      <c r="I167" s="34">
        <f>ROUND($F167*$K$5,2)</f>
        <v>18683.28</v>
      </c>
      <c r="J167" s="34">
        <f>ROUND($G167*$K$5,2)</f>
        <v>12942.42</v>
      </c>
      <c r="K167" s="34">
        <f>SUM(I167:J167)</f>
        <v>31625.699999999997</v>
      </c>
      <c r="L167" s="34">
        <v>0</v>
      </c>
      <c r="M167" s="34">
        <v>0</v>
      </c>
      <c r="N167" s="34">
        <f>SUM(L167:M167)</f>
        <v>0</v>
      </c>
      <c r="O167" s="34">
        <f>ROUND($F167*$Q$5,2)</f>
        <v>22627.439999999999</v>
      </c>
      <c r="P167" s="34">
        <f>ROUND($G167*$Q$5,2)</f>
        <v>15674.64</v>
      </c>
      <c r="Q167" s="34">
        <f>SUM(O167:P167)</f>
        <v>38302.080000000002</v>
      </c>
      <c r="R167" s="34">
        <f>ROUND($F167*$T$5,2)</f>
        <v>1599.84</v>
      </c>
      <c r="S167" s="34">
        <f>ROUND($G167*$T$5,2)</f>
        <v>1108.25</v>
      </c>
      <c r="T167" s="34">
        <f>SUM(R167:S167)</f>
        <v>2708.09</v>
      </c>
      <c r="U167" s="34">
        <f>ROUND($F167*$W$5,2)</f>
        <v>2550.2399999999998</v>
      </c>
      <c r="V167" s="34">
        <f>ROUND($G167*$W$5,2)</f>
        <v>1766.62</v>
      </c>
      <c r="W167" s="34">
        <f>SUM(U167:V167)</f>
        <v>4316.8599999999997</v>
      </c>
      <c r="X167" s="35">
        <f t="shared" si="103"/>
        <v>211017</v>
      </c>
      <c r="Y167" s="24"/>
    </row>
    <row r="168" spans="1:25" s="17" customFormat="1" x14ac:dyDescent="0.2">
      <c r="A168" s="13" t="s">
        <v>178</v>
      </c>
      <c r="B168" s="14" t="s">
        <v>44</v>
      </c>
      <c r="C168" s="14" t="s">
        <v>10</v>
      </c>
      <c r="D168" s="15">
        <v>1</v>
      </c>
      <c r="E168" s="16">
        <v>1</v>
      </c>
      <c r="F168" s="34">
        <f>ROUND($D168*'2p_turp_aprekins dez'!$AX$16,2)</f>
        <v>79200</v>
      </c>
      <c r="G168" s="34">
        <f>ROUND($E168*'2p_turp_aprekins dez'!$AX$17,2)</f>
        <v>54864</v>
      </c>
      <c r="H168" s="34">
        <f t="shared" si="104"/>
        <v>134064</v>
      </c>
      <c r="I168" s="34">
        <f>ROUND($F168*$K$5,2)</f>
        <v>18683.28</v>
      </c>
      <c r="J168" s="34">
        <f>ROUND($G168*$K$5,2)</f>
        <v>12942.42</v>
      </c>
      <c r="K168" s="34">
        <f>SUM(I168:J168)</f>
        <v>31625.699999999997</v>
      </c>
      <c r="L168" s="34">
        <v>0</v>
      </c>
      <c r="M168" s="34">
        <v>0</v>
      </c>
      <c r="N168" s="34">
        <f>SUM(L168:M168)</f>
        <v>0</v>
      </c>
      <c r="O168" s="34">
        <f>ROUND($F168*$Q$5,2)</f>
        <v>22627.439999999999</v>
      </c>
      <c r="P168" s="34">
        <f>ROUND($G168*$Q$5,2)</f>
        <v>15674.64</v>
      </c>
      <c r="Q168" s="34">
        <f>SUM(O168:P168)</f>
        <v>38302.080000000002</v>
      </c>
      <c r="R168" s="34">
        <f>ROUND($F168*$T$5,2)</f>
        <v>1599.84</v>
      </c>
      <c r="S168" s="34">
        <f>ROUND($G168*$T$5,2)</f>
        <v>1108.25</v>
      </c>
      <c r="T168" s="34">
        <f>SUM(R168:S168)</f>
        <v>2708.09</v>
      </c>
      <c r="U168" s="34">
        <f>ROUND($F168*$W$5,2)</f>
        <v>2550.2399999999998</v>
      </c>
      <c r="V168" s="34">
        <f>ROUND($G168*$W$5,2)</f>
        <v>1766.62</v>
      </c>
      <c r="W168" s="34">
        <f>SUM(U168:V168)</f>
        <v>4316.8599999999997</v>
      </c>
      <c r="X168" s="35">
        <f t="shared" si="103"/>
        <v>211017</v>
      </c>
      <c r="Y168" s="24"/>
    </row>
    <row r="169" spans="1:25" s="17" customFormat="1" x14ac:dyDescent="0.2">
      <c r="A169" s="13" t="s">
        <v>178</v>
      </c>
      <c r="B169" s="14" t="s">
        <v>44</v>
      </c>
      <c r="C169" s="14" t="s">
        <v>67</v>
      </c>
      <c r="D169" s="15">
        <v>1</v>
      </c>
      <c r="E169" s="16">
        <v>1</v>
      </c>
      <c r="F169" s="34">
        <f>ROUND($D169*'2p_turp_aprekins dez'!$AX$20,2)</f>
        <v>39600</v>
      </c>
      <c r="G169" s="34">
        <f>ROUND($E169*'2p_turp_aprekins dez'!$AX$21,2)</f>
        <v>27432</v>
      </c>
      <c r="H169" s="34">
        <f t="shared" si="104"/>
        <v>67032</v>
      </c>
      <c r="I169" s="34">
        <f>ROUND($F169*$K$5,2)</f>
        <v>9341.64</v>
      </c>
      <c r="J169" s="34">
        <f>ROUND($G169*$K$5,2)</f>
        <v>6471.21</v>
      </c>
      <c r="K169" s="34">
        <f t="shared" ref="K169" si="153">SUM(I169:J169)</f>
        <v>15812.849999999999</v>
      </c>
      <c r="L169" s="34">
        <v>0</v>
      </c>
      <c r="M169" s="34">
        <v>0</v>
      </c>
      <c r="N169" s="34">
        <f t="shared" ref="N169" si="154">SUM(L169:M169)</f>
        <v>0</v>
      </c>
      <c r="O169" s="34">
        <f>ROUND($F169*$Q$5,2)</f>
        <v>11313.72</v>
      </c>
      <c r="P169" s="34">
        <f>ROUND($G169*$Q$5,2)</f>
        <v>7837.32</v>
      </c>
      <c r="Q169" s="34">
        <f t="shared" ref="Q169" si="155">SUM(O169:P169)</f>
        <v>19151.04</v>
      </c>
      <c r="R169" s="34">
        <f>ROUND($F169*$T$5,2)</f>
        <v>799.92</v>
      </c>
      <c r="S169" s="34">
        <f>ROUND($G169*$T$5,2)</f>
        <v>554.13</v>
      </c>
      <c r="T169" s="34">
        <f t="shared" ref="T169" si="156">SUM(R169:S169)</f>
        <v>1354.05</v>
      </c>
      <c r="U169" s="34">
        <f>ROUND($F169*$W$5,2)</f>
        <v>1275.1199999999999</v>
      </c>
      <c r="V169" s="34">
        <f>ROUND($G169*$W$5,2)</f>
        <v>883.31</v>
      </c>
      <c r="W169" s="34">
        <f t="shared" ref="W169" si="157">SUM(U169:V169)</f>
        <v>2158.4299999999998</v>
      </c>
      <c r="X169" s="35">
        <f t="shared" si="103"/>
        <v>105508</v>
      </c>
      <c r="Y169" s="24"/>
    </row>
    <row r="170" spans="1:25" s="17" customFormat="1" x14ac:dyDescent="0.2">
      <c r="A170" s="13" t="s">
        <v>178</v>
      </c>
      <c r="B170" s="14" t="s">
        <v>44</v>
      </c>
      <c r="C170" s="14" t="s">
        <v>125</v>
      </c>
      <c r="D170" s="15">
        <v>0</v>
      </c>
      <c r="E170" s="16">
        <v>0</v>
      </c>
      <c r="F170" s="34">
        <v>0</v>
      </c>
      <c r="G170" s="34">
        <v>0</v>
      </c>
      <c r="H170" s="34">
        <f t="shared" si="104"/>
        <v>0</v>
      </c>
      <c r="I170" s="34">
        <v>0</v>
      </c>
      <c r="J170" s="34">
        <v>0</v>
      </c>
      <c r="K170" s="34">
        <f t="shared" si="110"/>
        <v>0</v>
      </c>
      <c r="L170" s="34">
        <v>0</v>
      </c>
      <c r="M170" s="34">
        <v>0</v>
      </c>
      <c r="N170" s="34">
        <f t="shared" si="106"/>
        <v>0</v>
      </c>
      <c r="O170" s="34">
        <v>0</v>
      </c>
      <c r="P170" s="34">
        <v>0</v>
      </c>
      <c r="Q170" s="34">
        <f t="shared" si="111"/>
        <v>0</v>
      </c>
      <c r="R170" s="34">
        <v>0</v>
      </c>
      <c r="S170" s="34">
        <v>0</v>
      </c>
      <c r="T170" s="34">
        <f t="shared" si="112"/>
        <v>0</v>
      </c>
      <c r="U170" s="34">
        <v>0</v>
      </c>
      <c r="V170" s="34">
        <v>0</v>
      </c>
      <c r="W170" s="34">
        <f t="shared" si="109"/>
        <v>0</v>
      </c>
      <c r="X170" s="35">
        <f t="shared" si="103"/>
        <v>0</v>
      </c>
      <c r="Y170" s="24"/>
    </row>
    <row r="171" spans="1:25" s="17" customFormat="1" x14ac:dyDescent="0.2">
      <c r="A171" s="13" t="s">
        <v>178</v>
      </c>
      <c r="B171" s="14" t="s">
        <v>44</v>
      </c>
      <c r="C171" s="14" t="s">
        <v>70</v>
      </c>
      <c r="D171" s="15">
        <v>0</v>
      </c>
      <c r="E171" s="16">
        <v>0</v>
      </c>
      <c r="F171" s="34">
        <v>0</v>
      </c>
      <c r="G171" s="34">
        <v>0</v>
      </c>
      <c r="H171" s="34">
        <f t="shared" si="104"/>
        <v>0</v>
      </c>
      <c r="I171" s="34">
        <v>0</v>
      </c>
      <c r="J171" s="34">
        <v>0</v>
      </c>
      <c r="K171" s="34">
        <f t="shared" si="110"/>
        <v>0</v>
      </c>
      <c r="L171" s="34">
        <v>0</v>
      </c>
      <c r="M171" s="34">
        <v>0</v>
      </c>
      <c r="N171" s="34">
        <f t="shared" si="106"/>
        <v>0</v>
      </c>
      <c r="O171" s="34">
        <v>0</v>
      </c>
      <c r="P171" s="34">
        <v>0</v>
      </c>
      <c r="Q171" s="34">
        <f t="shared" si="111"/>
        <v>0</v>
      </c>
      <c r="R171" s="34">
        <v>0</v>
      </c>
      <c r="S171" s="34">
        <v>0</v>
      </c>
      <c r="T171" s="34">
        <f t="shared" si="112"/>
        <v>0</v>
      </c>
      <c r="U171" s="34">
        <v>0</v>
      </c>
      <c r="V171" s="34">
        <v>0</v>
      </c>
      <c r="W171" s="34">
        <f t="shared" si="109"/>
        <v>0</v>
      </c>
      <c r="X171" s="35">
        <f t="shared" si="103"/>
        <v>0</v>
      </c>
      <c r="Y171" s="24"/>
    </row>
    <row r="172" spans="1:25" s="17" customFormat="1" x14ac:dyDescent="0.2">
      <c r="A172" s="13" t="s">
        <v>178</v>
      </c>
      <c r="B172" s="14" t="s">
        <v>44</v>
      </c>
      <c r="C172" s="14" t="s">
        <v>11</v>
      </c>
      <c r="D172" s="15">
        <v>1</v>
      </c>
      <c r="E172" s="16">
        <v>1</v>
      </c>
      <c r="F172" s="34">
        <f>ROUND($D172*'2p_turp_aprekins dez'!$AX$28,2)</f>
        <v>47740</v>
      </c>
      <c r="G172" s="34">
        <f>ROUND($E172*'2p_turp_aprekins dez'!$AX$29,2)</f>
        <v>33070.800000000003</v>
      </c>
      <c r="H172" s="34">
        <f t="shared" si="104"/>
        <v>80810.8</v>
      </c>
      <c r="I172" s="34">
        <f>ROUND($F172*$K$5,2)</f>
        <v>11261.87</v>
      </c>
      <c r="J172" s="34">
        <f>ROUND($G172*$K$5,2)</f>
        <v>7801.4</v>
      </c>
      <c r="K172" s="34">
        <f t="shared" si="110"/>
        <v>19063.27</v>
      </c>
      <c r="L172" s="34">
        <v>0</v>
      </c>
      <c r="M172" s="34">
        <v>0</v>
      </c>
      <c r="N172" s="34">
        <f t="shared" si="106"/>
        <v>0</v>
      </c>
      <c r="O172" s="34">
        <f>ROUND($F172*$Q$5,2)</f>
        <v>13639.32</v>
      </c>
      <c r="P172" s="34">
        <f>ROUND($G172*$Q$5,2)</f>
        <v>9448.33</v>
      </c>
      <c r="Q172" s="34">
        <f t="shared" si="111"/>
        <v>23087.65</v>
      </c>
      <c r="R172" s="34">
        <f>ROUND($F172*$T$5,2)</f>
        <v>964.35</v>
      </c>
      <c r="S172" s="34">
        <f>ROUND($G172*$T$5,2)</f>
        <v>668.03</v>
      </c>
      <c r="T172" s="34">
        <f t="shared" si="112"/>
        <v>1632.38</v>
      </c>
      <c r="U172" s="34">
        <f>ROUND($F172*$W$5,2)</f>
        <v>1537.23</v>
      </c>
      <c r="V172" s="34">
        <f>ROUND($G172*$W$5,2)</f>
        <v>1064.8800000000001</v>
      </c>
      <c r="W172" s="34">
        <f t="shared" si="109"/>
        <v>2602.11</v>
      </c>
      <c r="X172" s="35">
        <f t="shared" si="103"/>
        <v>127196</v>
      </c>
      <c r="Y172" s="24"/>
    </row>
    <row r="173" spans="1:25" s="17" customFormat="1" ht="12" thickBot="1" x14ac:dyDescent="0.25">
      <c r="A173" s="27" t="s">
        <v>178</v>
      </c>
      <c r="B173" s="28" t="s">
        <v>44</v>
      </c>
      <c r="C173" s="28" t="s">
        <v>6</v>
      </c>
      <c r="D173" s="36">
        <v>0</v>
      </c>
      <c r="E173" s="30">
        <v>0</v>
      </c>
      <c r="F173" s="37">
        <v>0</v>
      </c>
      <c r="G173" s="37">
        <v>0</v>
      </c>
      <c r="H173" s="37">
        <f t="shared" si="104"/>
        <v>0</v>
      </c>
      <c r="I173" s="37">
        <v>0</v>
      </c>
      <c r="J173" s="37">
        <v>0</v>
      </c>
      <c r="K173" s="37">
        <f t="shared" si="110"/>
        <v>0</v>
      </c>
      <c r="L173" s="37">
        <v>0</v>
      </c>
      <c r="M173" s="37">
        <v>0</v>
      </c>
      <c r="N173" s="37">
        <f t="shared" si="106"/>
        <v>0</v>
      </c>
      <c r="O173" s="37">
        <v>0</v>
      </c>
      <c r="P173" s="37">
        <v>0</v>
      </c>
      <c r="Q173" s="37">
        <f t="shared" si="111"/>
        <v>0</v>
      </c>
      <c r="R173" s="37">
        <v>0</v>
      </c>
      <c r="S173" s="37">
        <v>0</v>
      </c>
      <c r="T173" s="37">
        <f t="shared" si="112"/>
        <v>0</v>
      </c>
      <c r="U173" s="37">
        <v>0</v>
      </c>
      <c r="V173" s="37">
        <v>0</v>
      </c>
      <c r="W173" s="37">
        <f t="shared" si="109"/>
        <v>0</v>
      </c>
      <c r="X173" s="38">
        <f t="shared" si="103"/>
        <v>0</v>
      </c>
      <c r="Y173" s="24"/>
    </row>
    <row r="174" spans="1:25" s="61" customFormat="1" thickBot="1" x14ac:dyDescent="0.2">
      <c r="A174" s="55" t="s">
        <v>178</v>
      </c>
      <c r="B174" s="56" t="s">
        <v>188</v>
      </c>
      <c r="C174" s="56"/>
      <c r="D174" s="65">
        <f>D161+D162+D163+D164+D165+D166+D167+D168+D169+D170+D171+D172+D173</f>
        <v>7</v>
      </c>
      <c r="E174" s="58">
        <f t="shared" ref="E174:W174" si="158">E161+E162+E163+E164+E165+E166+E167+E168+E169+E170+E171+E172+E173</f>
        <v>7</v>
      </c>
      <c r="F174" s="66">
        <f t="shared" si="158"/>
        <v>483340</v>
      </c>
      <c r="G174" s="66">
        <f t="shared" si="158"/>
        <v>334822.8</v>
      </c>
      <c r="H174" s="66">
        <f t="shared" si="158"/>
        <v>818162.8</v>
      </c>
      <c r="I174" s="66">
        <f t="shared" si="158"/>
        <v>114019.90999999999</v>
      </c>
      <c r="J174" s="66">
        <f t="shared" si="158"/>
        <v>78984.709999999992</v>
      </c>
      <c r="K174" s="66">
        <f t="shared" si="158"/>
        <v>193004.62</v>
      </c>
      <c r="L174" s="66">
        <f t="shared" si="158"/>
        <v>0</v>
      </c>
      <c r="M174" s="66">
        <f t="shared" si="158"/>
        <v>0</v>
      </c>
      <c r="N174" s="66">
        <f t="shared" si="158"/>
        <v>0</v>
      </c>
      <c r="O174" s="66">
        <f t="shared" si="158"/>
        <v>138090.23999999999</v>
      </c>
      <c r="P174" s="66">
        <f t="shared" si="158"/>
        <v>95658.849999999991</v>
      </c>
      <c r="Q174" s="66">
        <f t="shared" si="158"/>
        <v>233749.09000000003</v>
      </c>
      <c r="R174" s="66">
        <f t="shared" si="158"/>
        <v>9763.4699999999993</v>
      </c>
      <c r="S174" s="66">
        <f t="shared" si="158"/>
        <v>6763.41</v>
      </c>
      <c r="T174" s="66">
        <f t="shared" si="158"/>
        <v>16526.88</v>
      </c>
      <c r="U174" s="66">
        <f t="shared" si="158"/>
        <v>15563.55</v>
      </c>
      <c r="V174" s="66">
        <f t="shared" si="158"/>
        <v>10781.289999999997</v>
      </c>
      <c r="W174" s="66">
        <f t="shared" si="158"/>
        <v>26344.84</v>
      </c>
      <c r="X174" s="67">
        <f>ROUND(X161+X162+X163+X164+X165+X166+X167+X168+X169+X170+X171+X172+X173,0)</f>
        <v>1287789</v>
      </c>
      <c r="Y174" s="60"/>
    </row>
    <row r="175" spans="1:25" s="17" customFormat="1" x14ac:dyDescent="0.2">
      <c r="A175" s="18" t="s">
        <v>178</v>
      </c>
      <c r="B175" s="19" t="s">
        <v>45</v>
      </c>
      <c r="C175" s="19" t="s">
        <v>29</v>
      </c>
      <c r="D175" s="33">
        <v>0</v>
      </c>
      <c r="E175" s="21">
        <v>0</v>
      </c>
      <c r="F175" s="22">
        <v>0</v>
      </c>
      <c r="G175" s="22">
        <v>0</v>
      </c>
      <c r="H175" s="22">
        <f t="shared" si="104"/>
        <v>0</v>
      </c>
      <c r="I175" s="22">
        <v>0</v>
      </c>
      <c r="J175" s="22">
        <v>0</v>
      </c>
      <c r="K175" s="22">
        <f t="shared" si="110"/>
        <v>0</v>
      </c>
      <c r="L175" s="22">
        <v>0</v>
      </c>
      <c r="M175" s="22">
        <v>0</v>
      </c>
      <c r="N175" s="22">
        <f t="shared" si="106"/>
        <v>0</v>
      </c>
      <c r="O175" s="22">
        <v>0</v>
      </c>
      <c r="P175" s="22">
        <v>0</v>
      </c>
      <c r="Q175" s="22">
        <f t="shared" si="111"/>
        <v>0</v>
      </c>
      <c r="R175" s="22">
        <v>0</v>
      </c>
      <c r="S175" s="22">
        <v>0</v>
      </c>
      <c r="T175" s="22">
        <f t="shared" si="112"/>
        <v>0</v>
      </c>
      <c r="U175" s="22">
        <v>0</v>
      </c>
      <c r="V175" s="22">
        <v>0</v>
      </c>
      <c r="W175" s="22">
        <f t="shared" si="109"/>
        <v>0</v>
      </c>
      <c r="X175" s="23">
        <f t="shared" si="103"/>
        <v>0</v>
      </c>
      <c r="Y175" s="24"/>
    </row>
    <row r="176" spans="1:25" s="17" customFormat="1" x14ac:dyDescent="0.2">
      <c r="A176" s="13" t="s">
        <v>178</v>
      </c>
      <c r="B176" s="14" t="s">
        <v>45</v>
      </c>
      <c r="C176" s="14" t="s">
        <v>27</v>
      </c>
      <c r="D176" s="15">
        <v>0</v>
      </c>
      <c r="E176" s="16">
        <v>0</v>
      </c>
      <c r="F176" s="34">
        <v>0</v>
      </c>
      <c r="G176" s="34">
        <v>0</v>
      </c>
      <c r="H176" s="34">
        <f t="shared" si="104"/>
        <v>0</v>
      </c>
      <c r="I176" s="34">
        <v>0</v>
      </c>
      <c r="J176" s="34">
        <v>0</v>
      </c>
      <c r="K176" s="34">
        <f t="shared" si="110"/>
        <v>0</v>
      </c>
      <c r="L176" s="34">
        <v>0</v>
      </c>
      <c r="M176" s="34">
        <v>0</v>
      </c>
      <c r="N176" s="34">
        <f t="shared" si="106"/>
        <v>0</v>
      </c>
      <c r="O176" s="34">
        <v>0</v>
      </c>
      <c r="P176" s="34">
        <v>0</v>
      </c>
      <c r="Q176" s="34">
        <f t="shared" si="111"/>
        <v>0</v>
      </c>
      <c r="R176" s="34">
        <v>0</v>
      </c>
      <c r="S176" s="34">
        <v>0</v>
      </c>
      <c r="T176" s="34">
        <f t="shared" si="112"/>
        <v>0</v>
      </c>
      <c r="U176" s="34">
        <v>0</v>
      </c>
      <c r="V176" s="34">
        <v>0</v>
      </c>
      <c r="W176" s="34">
        <f t="shared" si="109"/>
        <v>0</v>
      </c>
      <c r="X176" s="35">
        <f t="shared" si="103"/>
        <v>0</v>
      </c>
      <c r="Y176" s="24"/>
    </row>
    <row r="177" spans="1:25" s="17" customFormat="1" x14ac:dyDescent="0.2">
      <c r="A177" s="13" t="s">
        <v>178</v>
      </c>
      <c r="B177" s="14" t="s">
        <v>45</v>
      </c>
      <c r="C177" s="14" t="s">
        <v>8</v>
      </c>
      <c r="D177" s="15">
        <v>1</v>
      </c>
      <c r="E177" s="16">
        <v>1</v>
      </c>
      <c r="F177" s="34">
        <f>ROUND($D177*'2p_turp_aprekins dez'!$AX$16,2)</f>
        <v>79200</v>
      </c>
      <c r="G177" s="34">
        <f>ROUND($E177*'2p_turp_aprekins dez'!$AX$17,2)</f>
        <v>54864</v>
      </c>
      <c r="H177" s="34">
        <f t="shared" si="104"/>
        <v>134064</v>
      </c>
      <c r="I177" s="34">
        <f t="shared" ref="I177:I179" si="159">ROUND($F177*$K$5,2)</f>
        <v>18683.28</v>
      </c>
      <c r="J177" s="34">
        <f t="shared" ref="J177:J179" si="160">ROUND($G177*$K$5,2)</f>
        <v>12942.42</v>
      </c>
      <c r="K177" s="34">
        <f t="shared" si="110"/>
        <v>31625.699999999997</v>
      </c>
      <c r="L177" s="34">
        <v>0</v>
      </c>
      <c r="M177" s="34">
        <v>0</v>
      </c>
      <c r="N177" s="34">
        <f t="shared" si="106"/>
        <v>0</v>
      </c>
      <c r="O177" s="34">
        <f>ROUND($F177*$Q$5,2)</f>
        <v>22627.439999999999</v>
      </c>
      <c r="P177" s="34">
        <f>ROUND($G177*$Q$5,2)</f>
        <v>15674.64</v>
      </c>
      <c r="Q177" s="34">
        <f t="shared" si="111"/>
        <v>38302.080000000002</v>
      </c>
      <c r="R177" s="34">
        <f>ROUND($F177*$T$5,2)</f>
        <v>1599.84</v>
      </c>
      <c r="S177" s="34">
        <f>ROUND($G177*$T$5,2)</f>
        <v>1108.25</v>
      </c>
      <c r="T177" s="34">
        <f t="shared" si="112"/>
        <v>2708.09</v>
      </c>
      <c r="U177" s="34">
        <f>ROUND($F177*$W$5,2)</f>
        <v>2550.2399999999998</v>
      </c>
      <c r="V177" s="34">
        <f>ROUND($G177*$W$5,2)</f>
        <v>1766.62</v>
      </c>
      <c r="W177" s="34">
        <f t="shared" si="109"/>
        <v>4316.8599999999997</v>
      </c>
      <c r="X177" s="35">
        <f t="shared" si="103"/>
        <v>211017</v>
      </c>
      <c r="Y177" s="24"/>
    </row>
    <row r="178" spans="1:25" s="17" customFormat="1" x14ac:dyDescent="0.2">
      <c r="A178" s="13" t="s">
        <v>178</v>
      </c>
      <c r="B178" s="14" t="s">
        <v>45</v>
      </c>
      <c r="C178" s="14" t="s">
        <v>32</v>
      </c>
      <c r="D178" s="15">
        <v>0</v>
      </c>
      <c r="E178" s="16">
        <v>0</v>
      </c>
      <c r="F178" s="34">
        <f>ROUND($D178*'2p_turp_aprekins dez'!$AX$16,2)</f>
        <v>0</v>
      </c>
      <c r="G178" s="34">
        <f>ROUND($E178*'2p_turp_aprekins dez'!$AX$17,2)</f>
        <v>0</v>
      </c>
      <c r="H178" s="34">
        <f t="shared" si="104"/>
        <v>0</v>
      </c>
      <c r="I178" s="34">
        <f t="shared" si="159"/>
        <v>0</v>
      </c>
      <c r="J178" s="34">
        <f t="shared" si="160"/>
        <v>0</v>
      </c>
      <c r="K178" s="34">
        <f t="shared" si="110"/>
        <v>0</v>
      </c>
      <c r="L178" s="34">
        <v>0</v>
      </c>
      <c r="M178" s="34">
        <v>0</v>
      </c>
      <c r="N178" s="34">
        <f t="shared" si="106"/>
        <v>0</v>
      </c>
      <c r="O178" s="34">
        <f>ROUND($F178*$Q$5,2)</f>
        <v>0</v>
      </c>
      <c r="P178" s="34">
        <f>ROUND($G178*$Q$5,2)</f>
        <v>0</v>
      </c>
      <c r="Q178" s="34">
        <f t="shared" si="111"/>
        <v>0</v>
      </c>
      <c r="R178" s="34">
        <f>ROUND($F178*$T$5,2)</f>
        <v>0</v>
      </c>
      <c r="S178" s="34">
        <f>ROUND($G178*$T$5,2)</f>
        <v>0</v>
      </c>
      <c r="T178" s="34">
        <f t="shared" si="112"/>
        <v>0</v>
      </c>
      <c r="U178" s="34">
        <f>ROUND($F178*$W$5,2)</f>
        <v>0</v>
      </c>
      <c r="V178" s="34">
        <f>ROUND($G178*$W$5,2)</f>
        <v>0</v>
      </c>
      <c r="W178" s="34">
        <f t="shared" si="109"/>
        <v>0</v>
      </c>
      <c r="X178" s="35">
        <f t="shared" si="103"/>
        <v>0</v>
      </c>
      <c r="Y178" s="24"/>
    </row>
    <row r="179" spans="1:25" s="17" customFormat="1" x14ac:dyDescent="0.2">
      <c r="A179" s="13" t="s">
        <v>178</v>
      </c>
      <c r="B179" s="14" t="s">
        <v>45</v>
      </c>
      <c r="C179" s="14" t="s">
        <v>10</v>
      </c>
      <c r="D179" s="15">
        <v>1</v>
      </c>
      <c r="E179" s="16">
        <v>1</v>
      </c>
      <c r="F179" s="34">
        <f>ROUND($D179*'2p_turp_aprekins dez'!$AX$16,2)</f>
        <v>79200</v>
      </c>
      <c r="G179" s="34">
        <f>ROUND($E179*'2p_turp_aprekins dez'!$AX$17,2)</f>
        <v>54864</v>
      </c>
      <c r="H179" s="34">
        <f t="shared" si="104"/>
        <v>134064</v>
      </c>
      <c r="I179" s="34">
        <f t="shared" si="159"/>
        <v>18683.28</v>
      </c>
      <c r="J179" s="34">
        <f t="shared" si="160"/>
        <v>12942.42</v>
      </c>
      <c r="K179" s="34">
        <f t="shared" si="110"/>
        <v>31625.699999999997</v>
      </c>
      <c r="L179" s="34">
        <v>0</v>
      </c>
      <c r="M179" s="34">
        <v>0</v>
      </c>
      <c r="N179" s="34">
        <f t="shared" si="106"/>
        <v>0</v>
      </c>
      <c r="O179" s="34">
        <f>ROUND($F179*$Q$5,2)</f>
        <v>22627.439999999999</v>
      </c>
      <c r="P179" s="34">
        <f>ROUND($G179*$Q$5,2)</f>
        <v>15674.64</v>
      </c>
      <c r="Q179" s="34">
        <f t="shared" si="111"/>
        <v>38302.080000000002</v>
      </c>
      <c r="R179" s="34">
        <f>ROUND($F179*$T$5,2)</f>
        <v>1599.84</v>
      </c>
      <c r="S179" s="34">
        <f>ROUND($G179*$T$5,2)</f>
        <v>1108.25</v>
      </c>
      <c r="T179" s="34">
        <f t="shared" si="112"/>
        <v>2708.09</v>
      </c>
      <c r="U179" s="34">
        <f>ROUND($F179*$W$5,2)</f>
        <v>2550.2399999999998</v>
      </c>
      <c r="V179" s="34">
        <f>ROUND($G179*$W$5,2)</f>
        <v>1766.62</v>
      </c>
      <c r="W179" s="34">
        <f t="shared" si="109"/>
        <v>4316.8599999999997</v>
      </c>
      <c r="X179" s="35">
        <f t="shared" si="103"/>
        <v>211017</v>
      </c>
      <c r="Y179" s="24"/>
    </row>
    <row r="180" spans="1:25" s="17" customFormat="1" x14ac:dyDescent="0.2">
      <c r="A180" s="13" t="s">
        <v>178</v>
      </c>
      <c r="B180" s="14" t="s">
        <v>45</v>
      </c>
      <c r="C180" s="14" t="s">
        <v>67</v>
      </c>
      <c r="D180" s="15">
        <v>1</v>
      </c>
      <c r="E180" s="16">
        <v>1</v>
      </c>
      <c r="F180" s="34">
        <f>ROUND($D180*'2p_turp_aprekins dez'!$AX$20,2)</f>
        <v>39600</v>
      </c>
      <c r="G180" s="34">
        <f>ROUND($E180*'2p_turp_aprekins dez'!$AX$21,2)</f>
        <v>27432</v>
      </c>
      <c r="H180" s="34">
        <f t="shared" si="104"/>
        <v>67032</v>
      </c>
      <c r="I180" s="34">
        <f>ROUND($F180*$K$5,2)</f>
        <v>9341.64</v>
      </c>
      <c r="J180" s="34">
        <f>ROUND($G180*$K$5,2)</f>
        <v>6471.21</v>
      </c>
      <c r="K180" s="34">
        <f t="shared" si="110"/>
        <v>15812.849999999999</v>
      </c>
      <c r="L180" s="34">
        <v>0</v>
      </c>
      <c r="M180" s="34">
        <v>0</v>
      </c>
      <c r="N180" s="34">
        <f t="shared" si="106"/>
        <v>0</v>
      </c>
      <c r="O180" s="34">
        <f>ROUND($F180*$Q$5,2)</f>
        <v>11313.72</v>
      </c>
      <c r="P180" s="34">
        <f>ROUND($G180*$Q$5,2)</f>
        <v>7837.32</v>
      </c>
      <c r="Q180" s="34">
        <f t="shared" si="111"/>
        <v>19151.04</v>
      </c>
      <c r="R180" s="34">
        <f>ROUND($F180*$T$5,2)</f>
        <v>799.92</v>
      </c>
      <c r="S180" s="34">
        <f>ROUND($G180*$T$5,2)</f>
        <v>554.13</v>
      </c>
      <c r="T180" s="34">
        <f t="shared" si="112"/>
        <v>1354.05</v>
      </c>
      <c r="U180" s="34">
        <f>ROUND($F180*$W$5,2)</f>
        <v>1275.1199999999999</v>
      </c>
      <c r="V180" s="34">
        <f>ROUND($G180*$W$5,2)</f>
        <v>883.31</v>
      </c>
      <c r="W180" s="34">
        <f t="shared" si="109"/>
        <v>2158.4299999999998</v>
      </c>
      <c r="X180" s="35">
        <f t="shared" si="103"/>
        <v>105508</v>
      </c>
      <c r="Y180" s="24"/>
    </row>
    <row r="181" spans="1:25" s="17" customFormat="1" x14ac:dyDescent="0.2">
      <c r="A181" s="13" t="s">
        <v>178</v>
      </c>
      <c r="B181" s="14" t="s">
        <v>45</v>
      </c>
      <c r="C181" s="14" t="s">
        <v>125</v>
      </c>
      <c r="D181" s="15">
        <v>0</v>
      </c>
      <c r="E181" s="16">
        <v>0</v>
      </c>
      <c r="F181" s="34">
        <v>0</v>
      </c>
      <c r="G181" s="34">
        <v>0</v>
      </c>
      <c r="H181" s="34">
        <f t="shared" si="104"/>
        <v>0</v>
      </c>
      <c r="I181" s="34">
        <v>0</v>
      </c>
      <c r="J181" s="34">
        <v>0</v>
      </c>
      <c r="K181" s="34">
        <f t="shared" si="110"/>
        <v>0</v>
      </c>
      <c r="L181" s="34">
        <v>0</v>
      </c>
      <c r="M181" s="34">
        <v>0</v>
      </c>
      <c r="N181" s="34">
        <f t="shared" si="106"/>
        <v>0</v>
      </c>
      <c r="O181" s="34">
        <v>0</v>
      </c>
      <c r="P181" s="34">
        <v>0</v>
      </c>
      <c r="Q181" s="34">
        <f t="shared" si="111"/>
        <v>0</v>
      </c>
      <c r="R181" s="34">
        <v>0</v>
      </c>
      <c r="S181" s="34">
        <v>0</v>
      </c>
      <c r="T181" s="34">
        <f t="shared" si="112"/>
        <v>0</v>
      </c>
      <c r="U181" s="34">
        <v>0</v>
      </c>
      <c r="V181" s="34">
        <v>0</v>
      </c>
      <c r="W181" s="34">
        <f t="shared" si="109"/>
        <v>0</v>
      </c>
      <c r="X181" s="35">
        <f t="shared" si="103"/>
        <v>0</v>
      </c>
      <c r="Y181" s="24"/>
    </row>
    <row r="182" spans="1:25" s="17" customFormat="1" x14ac:dyDescent="0.2">
      <c r="A182" s="13" t="s">
        <v>178</v>
      </c>
      <c r="B182" s="14" t="s">
        <v>45</v>
      </c>
      <c r="C182" s="14" t="s">
        <v>70</v>
      </c>
      <c r="D182" s="15">
        <v>0</v>
      </c>
      <c r="E182" s="16">
        <v>0</v>
      </c>
      <c r="F182" s="34">
        <v>0</v>
      </c>
      <c r="G182" s="34">
        <v>0</v>
      </c>
      <c r="H182" s="34">
        <f t="shared" si="104"/>
        <v>0</v>
      </c>
      <c r="I182" s="34">
        <v>0</v>
      </c>
      <c r="J182" s="34">
        <v>0</v>
      </c>
      <c r="K182" s="34">
        <f t="shared" si="110"/>
        <v>0</v>
      </c>
      <c r="L182" s="34">
        <v>0</v>
      </c>
      <c r="M182" s="34">
        <v>0</v>
      </c>
      <c r="N182" s="34">
        <f t="shared" si="106"/>
        <v>0</v>
      </c>
      <c r="O182" s="34">
        <v>0</v>
      </c>
      <c r="P182" s="34">
        <v>0</v>
      </c>
      <c r="Q182" s="34">
        <f t="shared" si="111"/>
        <v>0</v>
      </c>
      <c r="R182" s="34">
        <v>0</v>
      </c>
      <c r="S182" s="34">
        <v>0</v>
      </c>
      <c r="T182" s="34">
        <f t="shared" si="112"/>
        <v>0</v>
      </c>
      <c r="U182" s="34">
        <v>0</v>
      </c>
      <c r="V182" s="34">
        <v>0</v>
      </c>
      <c r="W182" s="34">
        <f t="shared" si="109"/>
        <v>0</v>
      </c>
      <c r="X182" s="35">
        <f t="shared" si="103"/>
        <v>0</v>
      </c>
      <c r="Y182" s="24"/>
    </row>
    <row r="183" spans="1:25" s="17" customFormat="1" x14ac:dyDescent="0.2">
      <c r="A183" s="13" t="s">
        <v>178</v>
      </c>
      <c r="B183" s="14" t="s">
        <v>45</v>
      </c>
      <c r="C183" s="14" t="s">
        <v>11</v>
      </c>
      <c r="D183" s="15">
        <v>1</v>
      </c>
      <c r="E183" s="16">
        <v>1</v>
      </c>
      <c r="F183" s="34">
        <f>ROUND($D183*'2p_turp_aprekins dez'!$AX$28,2)</f>
        <v>47740</v>
      </c>
      <c r="G183" s="34">
        <f>ROUND($E183*'2p_turp_aprekins dez'!$AX$29,2)</f>
        <v>33070.800000000003</v>
      </c>
      <c r="H183" s="34">
        <f t="shared" si="104"/>
        <v>80810.8</v>
      </c>
      <c r="I183" s="34">
        <f>ROUND($F183*$K$5,2)</f>
        <v>11261.87</v>
      </c>
      <c r="J183" s="34">
        <f>ROUND($G183*$K$5,2)</f>
        <v>7801.4</v>
      </c>
      <c r="K183" s="34">
        <f t="shared" si="110"/>
        <v>19063.27</v>
      </c>
      <c r="L183" s="34">
        <v>0</v>
      </c>
      <c r="M183" s="34">
        <v>0</v>
      </c>
      <c r="N183" s="34">
        <f t="shared" si="106"/>
        <v>0</v>
      </c>
      <c r="O183" s="34">
        <f>ROUND($F183*$Q$5,2)</f>
        <v>13639.32</v>
      </c>
      <c r="P183" s="34">
        <f>ROUND($G183*$Q$5,2)</f>
        <v>9448.33</v>
      </c>
      <c r="Q183" s="34">
        <f t="shared" si="111"/>
        <v>23087.65</v>
      </c>
      <c r="R183" s="34">
        <f>ROUND($F183*$T$5,2)</f>
        <v>964.35</v>
      </c>
      <c r="S183" s="34">
        <f>ROUND($G183*$T$5,2)</f>
        <v>668.03</v>
      </c>
      <c r="T183" s="34">
        <f t="shared" si="112"/>
        <v>1632.38</v>
      </c>
      <c r="U183" s="34">
        <f>ROUND($F183*$W$5,2)</f>
        <v>1537.23</v>
      </c>
      <c r="V183" s="34">
        <f>ROUND($G183*$W$5,2)</f>
        <v>1064.8800000000001</v>
      </c>
      <c r="W183" s="34">
        <f t="shared" si="109"/>
        <v>2602.11</v>
      </c>
      <c r="X183" s="35">
        <f t="shared" si="103"/>
        <v>127196</v>
      </c>
      <c r="Y183" s="24"/>
    </row>
    <row r="184" spans="1:25" s="17" customFormat="1" ht="12" thickBot="1" x14ac:dyDescent="0.25">
      <c r="A184" s="27" t="s">
        <v>178</v>
      </c>
      <c r="B184" s="28" t="s">
        <v>45</v>
      </c>
      <c r="C184" s="28" t="s">
        <v>6</v>
      </c>
      <c r="D184" s="36">
        <v>0</v>
      </c>
      <c r="E184" s="30">
        <v>0</v>
      </c>
      <c r="F184" s="37">
        <v>0</v>
      </c>
      <c r="G184" s="37">
        <v>0</v>
      </c>
      <c r="H184" s="37">
        <f t="shared" si="104"/>
        <v>0</v>
      </c>
      <c r="I184" s="37">
        <v>0</v>
      </c>
      <c r="J184" s="37">
        <v>0</v>
      </c>
      <c r="K184" s="37">
        <f t="shared" si="110"/>
        <v>0</v>
      </c>
      <c r="L184" s="37">
        <v>0</v>
      </c>
      <c r="M184" s="37">
        <v>0</v>
      </c>
      <c r="N184" s="37">
        <f t="shared" si="106"/>
        <v>0</v>
      </c>
      <c r="O184" s="37">
        <v>0</v>
      </c>
      <c r="P184" s="37">
        <v>0</v>
      </c>
      <c r="Q184" s="37">
        <f t="shared" si="111"/>
        <v>0</v>
      </c>
      <c r="R184" s="37">
        <v>0</v>
      </c>
      <c r="S184" s="37">
        <v>0</v>
      </c>
      <c r="T184" s="37">
        <f t="shared" si="112"/>
        <v>0</v>
      </c>
      <c r="U184" s="37">
        <v>0</v>
      </c>
      <c r="V184" s="37">
        <v>0</v>
      </c>
      <c r="W184" s="37">
        <f t="shared" si="109"/>
        <v>0</v>
      </c>
      <c r="X184" s="38">
        <f t="shared" si="103"/>
        <v>0</v>
      </c>
      <c r="Y184" s="24"/>
    </row>
    <row r="185" spans="1:25" s="17" customFormat="1" ht="12" thickBot="1" x14ac:dyDescent="0.25">
      <c r="A185" s="55" t="s">
        <v>178</v>
      </c>
      <c r="B185" s="56" t="s">
        <v>188</v>
      </c>
      <c r="C185" s="56"/>
      <c r="D185" s="65">
        <f>D175+D176+D177+D178+D179+D180+D181+D182+D183+D184</f>
        <v>4</v>
      </c>
      <c r="E185" s="58">
        <f t="shared" ref="E185:W185" si="161">E175+E176+E177+E178+E179+E180+E181+E182+E183+E184</f>
        <v>4</v>
      </c>
      <c r="F185" s="66">
        <f t="shared" si="161"/>
        <v>245740</v>
      </c>
      <c r="G185" s="66">
        <f t="shared" si="161"/>
        <v>170230.8</v>
      </c>
      <c r="H185" s="66">
        <f t="shared" si="161"/>
        <v>415970.8</v>
      </c>
      <c r="I185" s="66">
        <f t="shared" si="161"/>
        <v>57970.07</v>
      </c>
      <c r="J185" s="66">
        <f t="shared" si="161"/>
        <v>40157.449999999997</v>
      </c>
      <c r="K185" s="66">
        <f t="shared" si="161"/>
        <v>98127.52</v>
      </c>
      <c r="L185" s="66">
        <f t="shared" si="161"/>
        <v>0</v>
      </c>
      <c r="M185" s="66">
        <f t="shared" si="161"/>
        <v>0</v>
      </c>
      <c r="N185" s="66">
        <f t="shared" si="161"/>
        <v>0</v>
      </c>
      <c r="O185" s="66">
        <f t="shared" si="161"/>
        <v>70207.92</v>
      </c>
      <c r="P185" s="66">
        <f t="shared" si="161"/>
        <v>48634.93</v>
      </c>
      <c r="Q185" s="66">
        <f t="shared" si="161"/>
        <v>118842.85</v>
      </c>
      <c r="R185" s="66">
        <f t="shared" si="161"/>
        <v>4963.95</v>
      </c>
      <c r="S185" s="66">
        <f t="shared" si="161"/>
        <v>3438.66</v>
      </c>
      <c r="T185" s="66">
        <f t="shared" si="161"/>
        <v>8402.61</v>
      </c>
      <c r="U185" s="66">
        <f t="shared" si="161"/>
        <v>7912.83</v>
      </c>
      <c r="V185" s="66">
        <f t="shared" si="161"/>
        <v>5481.4299999999994</v>
      </c>
      <c r="W185" s="66">
        <f t="shared" si="161"/>
        <v>13394.26</v>
      </c>
      <c r="X185" s="67">
        <f>ROUND(X175+X176+X177+X178+X179+X180+X181+X182+X183+X1840,0)</f>
        <v>654738</v>
      </c>
      <c r="Y185" s="24"/>
    </row>
    <row r="186" spans="1:25" s="17" customFormat="1" x14ac:dyDescent="0.2">
      <c r="A186" s="18" t="s">
        <v>178</v>
      </c>
      <c r="B186" s="19" t="s">
        <v>46</v>
      </c>
      <c r="C186" s="19" t="s">
        <v>29</v>
      </c>
      <c r="D186" s="33">
        <v>0</v>
      </c>
      <c r="E186" s="21">
        <v>0</v>
      </c>
      <c r="F186" s="22">
        <v>0</v>
      </c>
      <c r="G186" s="22">
        <v>0</v>
      </c>
      <c r="H186" s="22">
        <f t="shared" si="104"/>
        <v>0</v>
      </c>
      <c r="I186" s="22">
        <v>0</v>
      </c>
      <c r="J186" s="22">
        <v>0</v>
      </c>
      <c r="K186" s="22">
        <f t="shared" si="110"/>
        <v>0</v>
      </c>
      <c r="L186" s="22">
        <v>0</v>
      </c>
      <c r="M186" s="22">
        <v>0</v>
      </c>
      <c r="N186" s="22">
        <f t="shared" si="106"/>
        <v>0</v>
      </c>
      <c r="O186" s="22">
        <v>0</v>
      </c>
      <c r="P186" s="22">
        <v>0</v>
      </c>
      <c r="Q186" s="22">
        <f t="shared" si="111"/>
        <v>0</v>
      </c>
      <c r="R186" s="22">
        <v>0</v>
      </c>
      <c r="S186" s="22">
        <v>0</v>
      </c>
      <c r="T186" s="22">
        <f t="shared" si="112"/>
        <v>0</v>
      </c>
      <c r="U186" s="22">
        <v>0</v>
      </c>
      <c r="V186" s="22">
        <v>0</v>
      </c>
      <c r="W186" s="22">
        <f t="shared" si="109"/>
        <v>0</v>
      </c>
      <c r="X186" s="23">
        <f t="shared" si="103"/>
        <v>0</v>
      </c>
      <c r="Y186" s="24"/>
    </row>
    <row r="187" spans="1:25" s="17" customFormat="1" x14ac:dyDescent="0.2">
      <c r="A187" s="13" t="s">
        <v>178</v>
      </c>
      <c r="B187" s="14" t="s">
        <v>46</v>
      </c>
      <c r="C187" s="14" t="s">
        <v>27</v>
      </c>
      <c r="D187" s="15">
        <v>0</v>
      </c>
      <c r="E187" s="16">
        <v>0</v>
      </c>
      <c r="F187" s="34">
        <v>0</v>
      </c>
      <c r="G187" s="34">
        <v>0</v>
      </c>
      <c r="H187" s="34">
        <f t="shared" si="104"/>
        <v>0</v>
      </c>
      <c r="I187" s="34">
        <v>0</v>
      </c>
      <c r="J187" s="34">
        <v>0</v>
      </c>
      <c r="K187" s="34">
        <f t="shared" si="110"/>
        <v>0</v>
      </c>
      <c r="L187" s="34">
        <v>0</v>
      </c>
      <c r="M187" s="34">
        <v>0</v>
      </c>
      <c r="N187" s="34">
        <f t="shared" si="106"/>
        <v>0</v>
      </c>
      <c r="O187" s="34">
        <v>0</v>
      </c>
      <c r="P187" s="34">
        <v>0</v>
      </c>
      <c r="Q187" s="34">
        <f t="shared" si="111"/>
        <v>0</v>
      </c>
      <c r="R187" s="34">
        <v>0</v>
      </c>
      <c r="S187" s="34">
        <v>0</v>
      </c>
      <c r="T187" s="34">
        <f t="shared" si="112"/>
        <v>0</v>
      </c>
      <c r="U187" s="34">
        <v>0</v>
      </c>
      <c r="V187" s="34">
        <v>0</v>
      </c>
      <c r="W187" s="34">
        <f t="shared" si="109"/>
        <v>0</v>
      </c>
      <c r="X187" s="35">
        <f t="shared" si="103"/>
        <v>0</v>
      </c>
      <c r="Y187" s="24"/>
    </row>
    <row r="188" spans="1:25" s="17" customFormat="1" x14ac:dyDescent="0.2">
      <c r="A188" s="13" t="s">
        <v>178</v>
      </c>
      <c r="B188" s="14" t="s">
        <v>46</v>
      </c>
      <c r="C188" s="14" t="s">
        <v>8</v>
      </c>
      <c r="D188" s="15">
        <v>1</v>
      </c>
      <c r="E188" s="16">
        <v>1</v>
      </c>
      <c r="F188" s="34">
        <f>ROUND($D188*'2p_turp_aprekins dez'!$AX$16,2)</f>
        <v>79200</v>
      </c>
      <c r="G188" s="34">
        <f>ROUND($E188*'2p_turp_aprekins dez'!$AX$17,2)</f>
        <v>54864</v>
      </c>
      <c r="H188" s="34">
        <f t="shared" si="104"/>
        <v>134064</v>
      </c>
      <c r="I188" s="34">
        <f>ROUND($F188*$K$5,2)</f>
        <v>18683.28</v>
      </c>
      <c r="J188" s="34">
        <f>ROUND($G188*$K$5,2)</f>
        <v>12942.42</v>
      </c>
      <c r="K188" s="34">
        <f>SUM(I188:J188)</f>
        <v>31625.699999999997</v>
      </c>
      <c r="L188" s="34">
        <v>0</v>
      </c>
      <c r="M188" s="34">
        <v>0</v>
      </c>
      <c r="N188" s="34">
        <f>SUM(L188:M188)</f>
        <v>0</v>
      </c>
      <c r="O188" s="34">
        <f>ROUND($F188*$Q$5,2)</f>
        <v>22627.439999999999</v>
      </c>
      <c r="P188" s="34">
        <f>ROUND($G188*$Q$5,2)</f>
        <v>15674.64</v>
      </c>
      <c r="Q188" s="34">
        <f>SUM(O188:P188)</f>
        <v>38302.080000000002</v>
      </c>
      <c r="R188" s="34">
        <f>ROUND($F188*$T$5,2)</f>
        <v>1599.84</v>
      </c>
      <c r="S188" s="34">
        <f>ROUND($G188*$T$5,2)</f>
        <v>1108.25</v>
      </c>
      <c r="T188" s="34">
        <f>SUM(R188:S188)</f>
        <v>2708.09</v>
      </c>
      <c r="U188" s="34">
        <f>ROUND($F188*$W$5,2)</f>
        <v>2550.2399999999998</v>
      </c>
      <c r="V188" s="34">
        <f>ROUND($G188*$W$5,2)</f>
        <v>1766.62</v>
      </c>
      <c r="W188" s="34">
        <f>SUM(U188:V188)</f>
        <v>4316.8599999999997</v>
      </c>
      <c r="X188" s="35">
        <f t="shared" si="103"/>
        <v>211017</v>
      </c>
      <c r="Y188" s="24"/>
    </row>
    <row r="189" spans="1:25" s="17" customFormat="1" x14ac:dyDescent="0.2">
      <c r="A189" s="13" t="s">
        <v>178</v>
      </c>
      <c r="B189" s="14" t="s">
        <v>46</v>
      </c>
      <c r="C189" s="14" t="s">
        <v>15</v>
      </c>
      <c r="D189" s="15">
        <v>1</v>
      </c>
      <c r="E189" s="16">
        <v>1</v>
      </c>
      <c r="F189" s="34">
        <f>ROUND($D189*'2p_turp_aprekins dez'!$AX$16,2)</f>
        <v>79200</v>
      </c>
      <c r="G189" s="34">
        <f>ROUND($E189*'2p_turp_aprekins dez'!$AX$17,2)</f>
        <v>54864</v>
      </c>
      <c r="H189" s="34">
        <f t="shared" ref="H189" si="162">SUM(F189:G189)</f>
        <v>134064</v>
      </c>
      <c r="I189" s="34">
        <f>ROUND($F189*$K$5,2)</f>
        <v>18683.28</v>
      </c>
      <c r="J189" s="34">
        <f>ROUND($G189*$K$5,2)</f>
        <v>12942.42</v>
      </c>
      <c r="K189" s="34">
        <f>SUM(I189:J189)</f>
        <v>31625.699999999997</v>
      </c>
      <c r="L189" s="34">
        <v>0</v>
      </c>
      <c r="M189" s="34">
        <v>0</v>
      </c>
      <c r="N189" s="34">
        <f>SUM(L189:M189)</f>
        <v>0</v>
      </c>
      <c r="O189" s="34">
        <f>ROUND($F189*$Q$5,2)</f>
        <v>22627.439999999999</v>
      </c>
      <c r="P189" s="34">
        <f>ROUND($G189*$Q$5,2)</f>
        <v>15674.64</v>
      </c>
      <c r="Q189" s="34">
        <f>SUM(O189:P189)</f>
        <v>38302.080000000002</v>
      </c>
      <c r="R189" s="34">
        <f>ROUND($F189*$T$5,2)</f>
        <v>1599.84</v>
      </c>
      <c r="S189" s="34">
        <f>ROUND($G189*$T$5,2)</f>
        <v>1108.25</v>
      </c>
      <c r="T189" s="34">
        <f>SUM(R189:S189)</f>
        <v>2708.09</v>
      </c>
      <c r="U189" s="34">
        <f>ROUND($F189*$W$5,2)</f>
        <v>2550.2399999999998</v>
      </c>
      <c r="V189" s="34">
        <f>ROUND($G189*$W$5,2)</f>
        <v>1766.62</v>
      </c>
      <c r="W189" s="34">
        <f>SUM(U189:V189)</f>
        <v>4316.8599999999997</v>
      </c>
      <c r="X189" s="35">
        <f t="shared" si="103"/>
        <v>211017</v>
      </c>
      <c r="Y189" s="24"/>
    </row>
    <row r="190" spans="1:25" s="17" customFormat="1" x14ac:dyDescent="0.2">
      <c r="A190" s="13" t="s">
        <v>178</v>
      </c>
      <c r="B190" s="14" t="s">
        <v>46</v>
      </c>
      <c r="C190" s="14" t="s">
        <v>32</v>
      </c>
      <c r="D190" s="15">
        <v>1</v>
      </c>
      <c r="E190" s="16">
        <v>1</v>
      </c>
      <c r="F190" s="34">
        <f>ROUND($D190*'2p_turp_aprekins dez'!$AX$16,2)</f>
        <v>79200</v>
      </c>
      <c r="G190" s="34">
        <f>ROUND($E190*'2p_turp_aprekins dez'!$AX$17,2)</f>
        <v>54864</v>
      </c>
      <c r="H190" s="34">
        <f t="shared" si="104"/>
        <v>134064</v>
      </c>
      <c r="I190" s="34">
        <f t="shared" ref="I190:I191" si="163">ROUND($F190*$K$5,2)</f>
        <v>18683.28</v>
      </c>
      <c r="J190" s="34">
        <f t="shared" ref="J190:J191" si="164">ROUND($G190*$K$5,2)</f>
        <v>12942.42</v>
      </c>
      <c r="K190" s="34">
        <f t="shared" si="110"/>
        <v>31625.699999999997</v>
      </c>
      <c r="L190" s="34">
        <v>0</v>
      </c>
      <c r="M190" s="34">
        <v>0</v>
      </c>
      <c r="N190" s="34">
        <f t="shared" si="106"/>
        <v>0</v>
      </c>
      <c r="O190" s="34">
        <f>ROUND($F190*$Q$5,2)</f>
        <v>22627.439999999999</v>
      </c>
      <c r="P190" s="34">
        <f>ROUND($G190*$Q$5,2)</f>
        <v>15674.64</v>
      </c>
      <c r="Q190" s="34">
        <f t="shared" si="111"/>
        <v>38302.080000000002</v>
      </c>
      <c r="R190" s="34">
        <f>ROUND($F190*$T$5,2)</f>
        <v>1599.84</v>
      </c>
      <c r="S190" s="34">
        <f>ROUND($G190*$T$5,2)</f>
        <v>1108.25</v>
      </c>
      <c r="T190" s="34">
        <f t="shared" si="112"/>
        <v>2708.09</v>
      </c>
      <c r="U190" s="34">
        <f>ROUND($F190*$W$5,2)</f>
        <v>2550.2399999999998</v>
      </c>
      <c r="V190" s="34">
        <f>ROUND($G190*$W$5,2)</f>
        <v>1766.62</v>
      </c>
      <c r="W190" s="34">
        <f t="shared" si="109"/>
        <v>4316.8599999999997</v>
      </c>
      <c r="X190" s="35">
        <f t="shared" si="103"/>
        <v>211017</v>
      </c>
      <c r="Y190" s="24"/>
    </row>
    <row r="191" spans="1:25" s="17" customFormat="1" x14ac:dyDescent="0.2">
      <c r="A191" s="13" t="s">
        <v>178</v>
      </c>
      <c r="B191" s="14" t="s">
        <v>46</v>
      </c>
      <c r="C191" s="14" t="s">
        <v>10</v>
      </c>
      <c r="D191" s="15">
        <v>1</v>
      </c>
      <c r="E191" s="16">
        <v>1</v>
      </c>
      <c r="F191" s="34">
        <f>ROUND($D191*'2p_turp_aprekins dez'!$AX$16,2)</f>
        <v>79200</v>
      </c>
      <c r="G191" s="34">
        <f>ROUND($E191*'2p_turp_aprekins dez'!$AX$17,2)</f>
        <v>54864</v>
      </c>
      <c r="H191" s="34">
        <f t="shared" si="104"/>
        <v>134064</v>
      </c>
      <c r="I191" s="34">
        <f t="shared" si="163"/>
        <v>18683.28</v>
      </c>
      <c r="J191" s="34">
        <f t="shared" si="164"/>
        <v>12942.42</v>
      </c>
      <c r="K191" s="34">
        <f t="shared" si="110"/>
        <v>31625.699999999997</v>
      </c>
      <c r="L191" s="34">
        <v>0</v>
      </c>
      <c r="M191" s="34">
        <v>0</v>
      </c>
      <c r="N191" s="34">
        <f t="shared" si="106"/>
        <v>0</v>
      </c>
      <c r="O191" s="34">
        <f>ROUND($F191*$Q$5,2)</f>
        <v>22627.439999999999</v>
      </c>
      <c r="P191" s="34">
        <f>ROUND($G191*$Q$5,2)</f>
        <v>15674.64</v>
      </c>
      <c r="Q191" s="34">
        <f t="shared" si="111"/>
        <v>38302.080000000002</v>
      </c>
      <c r="R191" s="34">
        <f>ROUND($F191*$T$5,2)</f>
        <v>1599.84</v>
      </c>
      <c r="S191" s="34">
        <f>ROUND($G191*$T$5,2)</f>
        <v>1108.25</v>
      </c>
      <c r="T191" s="34">
        <f t="shared" si="112"/>
        <v>2708.09</v>
      </c>
      <c r="U191" s="34">
        <f>ROUND($F191*$W$5,2)</f>
        <v>2550.2399999999998</v>
      </c>
      <c r="V191" s="34">
        <f>ROUND($G191*$W$5,2)</f>
        <v>1766.62</v>
      </c>
      <c r="W191" s="34">
        <f t="shared" si="109"/>
        <v>4316.8599999999997</v>
      </c>
      <c r="X191" s="35">
        <f t="shared" si="103"/>
        <v>211017</v>
      </c>
      <c r="Y191" s="24"/>
    </row>
    <row r="192" spans="1:25" s="17" customFormat="1" x14ac:dyDescent="0.2">
      <c r="A192" s="13" t="s">
        <v>178</v>
      </c>
      <c r="B192" s="14" t="s">
        <v>46</v>
      </c>
      <c r="C192" s="14" t="s">
        <v>67</v>
      </c>
      <c r="D192" s="15">
        <v>1</v>
      </c>
      <c r="E192" s="16">
        <v>1</v>
      </c>
      <c r="F192" s="34">
        <f>ROUND($D192*'2p_turp_aprekins dez'!$AX$20,2)</f>
        <v>39600</v>
      </c>
      <c r="G192" s="34">
        <f>ROUND($E192*'2p_turp_aprekins dez'!$AX$21,2)</f>
        <v>27432</v>
      </c>
      <c r="H192" s="34">
        <f t="shared" si="104"/>
        <v>67032</v>
      </c>
      <c r="I192" s="34">
        <f>ROUND($F192*$K$5,2)</f>
        <v>9341.64</v>
      </c>
      <c r="J192" s="34">
        <f>ROUND($G192*$K$5,2)</f>
        <v>6471.21</v>
      </c>
      <c r="K192" s="34">
        <f t="shared" si="110"/>
        <v>15812.849999999999</v>
      </c>
      <c r="L192" s="34">
        <v>0</v>
      </c>
      <c r="M192" s="34">
        <v>0</v>
      </c>
      <c r="N192" s="34">
        <f t="shared" si="106"/>
        <v>0</v>
      </c>
      <c r="O192" s="34">
        <f>ROUND($F192*$Q$5,2)</f>
        <v>11313.72</v>
      </c>
      <c r="P192" s="34">
        <f>ROUND($G192*$Q$5,2)</f>
        <v>7837.32</v>
      </c>
      <c r="Q192" s="34">
        <f t="shared" si="111"/>
        <v>19151.04</v>
      </c>
      <c r="R192" s="34">
        <f>ROUND($F192*$T$5,2)</f>
        <v>799.92</v>
      </c>
      <c r="S192" s="34">
        <f>ROUND($G192*$T$5,2)</f>
        <v>554.13</v>
      </c>
      <c r="T192" s="34">
        <f t="shared" si="112"/>
        <v>1354.05</v>
      </c>
      <c r="U192" s="34">
        <f>ROUND($F192*$W$5,2)</f>
        <v>1275.1199999999999</v>
      </c>
      <c r="V192" s="34">
        <f>ROUND($G192*$W$5,2)</f>
        <v>883.31</v>
      </c>
      <c r="W192" s="34">
        <f t="shared" si="109"/>
        <v>2158.4299999999998</v>
      </c>
      <c r="X192" s="35">
        <f t="shared" si="103"/>
        <v>105508</v>
      </c>
      <c r="Y192" s="24"/>
    </row>
    <row r="193" spans="1:25" s="17" customFormat="1" x14ac:dyDescent="0.2">
      <c r="A193" s="13" t="s">
        <v>178</v>
      </c>
      <c r="B193" s="14" t="s">
        <v>46</v>
      </c>
      <c r="C193" s="14" t="s">
        <v>125</v>
      </c>
      <c r="D193" s="15">
        <v>0</v>
      </c>
      <c r="E193" s="16">
        <v>0</v>
      </c>
      <c r="F193" s="34">
        <v>0</v>
      </c>
      <c r="G193" s="34">
        <v>0</v>
      </c>
      <c r="H193" s="34">
        <f t="shared" si="104"/>
        <v>0</v>
      </c>
      <c r="I193" s="34">
        <v>0</v>
      </c>
      <c r="J193" s="34">
        <v>0</v>
      </c>
      <c r="K193" s="34">
        <f t="shared" si="110"/>
        <v>0</v>
      </c>
      <c r="L193" s="34">
        <v>0</v>
      </c>
      <c r="M193" s="34">
        <v>0</v>
      </c>
      <c r="N193" s="34">
        <f t="shared" si="106"/>
        <v>0</v>
      </c>
      <c r="O193" s="34">
        <v>0</v>
      </c>
      <c r="P193" s="34">
        <v>0</v>
      </c>
      <c r="Q193" s="34">
        <f t="shared" si="111"/>
        <v>0</v>
      </c>
      <c r="R193" s="34">
        <v>0</v>
      </c>
      <c r="S193" s="34">
        <v>0</v>
      </c>
      <c r="T193" s="34">
        <f t="shared" si="112"/>
        <v>0</v>
      </c>
      <c r="U193" s="34">
        <v>0</v>
      </c>
      <c r="V193" s="34">
        <v>0</v>
      </c>
      <c r="W193" s="34">
        <f t="shared" si="109"/>
        <v>0</v>
      </c>
      <c r="X193" s="35">
        <f t="shared" si="103"/>
        <v>0</v>
      </c>
      <c r="Y193" s="24"/>
    </row>
    <row r="194" spans="1:25" s="17" customFormat="1" x14ac:dyDescent="0.2">
      <c r="A194" s="13" t="s">
        <v>178</v>
      </c>
      <c r="B194" s="14" t="s">
        <v>46</v>
      </c>
      <c r="C194" s="14" t="s">
        <v>70</v>
      </c>
      <c r="D194" s="15">
        <v>0</v>
      </c>
      <c r="E194" s="16">
        <v>0</v>
      </c>
      <c r="F194" s="34">
        <v>0</v>
      </c>
      <c r="G194" s="34">
        <v>0</v>
      </c>
      <c r="H194" s="34">
        <f t="shared" si="104"/>
        <v>0</v>
      </c>
      <c r="I194" s="34">
        <v>0</v>
      </c>
      <c r="J194" s="34">
        <v>0</v>
      </c>
      <c r="K194" s="34">
        <f t="shared" si="110"/>
        <v>0</v>
      </c>
      <c r="L194" s="34">
        <v>0</v>
      </c>
      <c r="M194" s="34">
        <v>0</v>
      </c>
      <c r="N194" s="34">
        <f t="shared" si="106"/>
        <v>0</v>
      </c>
      <c r="O194" s="34">
        <v>0</v>
      </c>
      <c r="P194" s="34">
        <v>0</v>
      </c>
      <c r="Q194" s="34">
        <f t="shared" si="111"/>
        <v>0</v>
      </c>
      <c r="R194" s="34">
        <v>0</v>
      </c>
      <c r="S194" s="34">
        <v>0</v>
      </c>
      <c r="T194" s="34">
        <f t="shared" si="112"/>
        <v>0</v>
      </c>
      <c r="U194" s="34">
        <v>0</v>
      </c>
      <c r="V194" s="34">
        <v>0</v>
      </c>
      <c r="W194" s="34">
        <f t="shared" si="109"/>
        <v>0</v>
      </c>
      <c r="X194" s="35">
        <f t="shared" si="103"/>
        <v>0</v>
      </c>
      <c r="Y194" s="24"/>
    </row>
    <row r="195" spans="1:25" s="17" customFormat="1" x14ac:dyDescent="0.2">
      <c r="A195" s="13" t="s">
        <v>178</v>
      </c>
      <c r="B195" s="14" t="s">
        <v>46</v>
      </c>
      <c r="C195" s="14" t="s">
        <v>11</v>
      </c>
      <c r="D195" s="15">
        <v>1</v>
      </c>
      <c r="E195" s="16">
        <v>1</v>
      </c>
      <c r="F195" s="34">
        <f>ROUND($D195*'2p_turp_aprekins dez'!$AX$28,2)</f>
        <v>47740</v>
      </c>
      <c r="G195" s="34">
        <f>ROUND($E195*'2p_turp_aprekins dez'!$AX$29,2)</f>
        <v>33070.800000000003</v>
      </c>
      <c r="H195" s="34">
        <f t="shared" si="104"/>
        <v>80810.8</v>
      </c>
      <c r="I195" s="34">
        <f>ROUND($F195*$K$5,2)</f>
        <v>11261.87</v>
      </c>
      <c r="J195" s="34">
        <f>ROUND($G195*$K$5,2)</f>
        <v>7801.4</v>
      </c>
      <c r="K195" s="34">
        <f t="shared" si="110"/>
        <v>19063.27</v>
      </c>
      <c r="L195" s="34">
        <v>0</v>
      </c>
      <c r="M195" s="34">
        <v>0</v>
      </c>
      <c r="N195" s="34">
        <f t="shared" si="106"/>
        <v>0</v>
      </c>
      <c r="O195" s="34">
        <f>ROUND($F195*$Q$5,2)</f>
        <v>13639.32</v>
      </c>
      <c r="P195" s="34">
        <f>ROUND($G195*$Q$5,2)</f>
        <v>9448.33</v>
      </c>
      <c r="Q195" s="34">
        <f t="shared" si="111"/>
        <v>23087.65</v>
      </c>
      <c r="R195" s="34">
        <f>ROUND($F195*$T$5,2)</f>
        <v>964.35</v>
      </c>
      <c r="S195" s="34">
        <f>ROUND($G195*$T$5,2)</f>
        <v>668.03</v>
      </c>
      <c r="T195" s="34">
        <f t="shared" si="112"/>
        <v>1632.38</v>
      </c>
      <c r="U195" s="34">
        <f>ROUND($F195*$W$5,2)</f>
        <v>1537.23</v>
      </c>
      <c r="V195" s="34">
        <f>ROUND($G195*$W$5,2)</f>
        <v>1064.8800000000001</v>
      </c>
      <c r="W195" s="34">
        <f t="shared" si="109"/>
        <v>2602.11</v>
      </c>
      <c r="X195" s="35">
        <f t="shared" si="103"/>
        <v>127196</v>
      </c>
      <c r="Y195" s="24"/>
    </row>
    <row r="196" spans="1:25" s="17" customFormat="1" ht="12" thickBot="1" x14ac:dyDescent="0.25">
      <c r="A196" s="27" t="s">
        <v>178</v>
      </c>
      <c r="B196" s="28" t="s">
        <v>46</v>
      </c>
      <c r="C196" s="28" t="s">
        <v>6</v>
      </c>
      <c r="D196" s="36">
        <v>0</v>
      </c>
      <c r="E196" s="30">
        <v>0</v>
      </c>
      <c r="F196" s="37">
        <v>0</v>
      </c>
      <c r="G196" s="37">
        <v>0</v>
      </c>
      <c r="H196" s="37">
        <f t="shared" si="104"/>
        <v>0</v>
      </c>
      <c r="I196" s="37">
        <v>0</v>
      </c>
      <c r="J196" s="37">
        <v>0</v>
      </c>
      <c r="K196" s="37">
        <f t="shared" si="110"/>
        <v>0</v>
      </c>
      <c r="L196" s="37">
        <v>0</v>
      </c>
      <c r="M196" s="37">
        <v>0</v>
      </c>
      <c r="N196" s="37">
        <f t="shared" si="106"/>
        <v>0</v>
      </c>
      <c r="O196" s="37">
        <v>0</v>
      </c>
      <c r="P196" s="37">
        <v>0</v>
      </c>
      <c r="Q196" s="37">
        <f t="shared" si="111"/>
        <v>0</v>
      </c>
      <c r="R196" s="37">
        <v>0</v>
      </c>
      <c r="S196" s="37">
        <v>0</v>
      </c>
      <c r="T196" s="37">
        <f t="shared" si="112"/>
        <v>0</v>
      </c>
      <c r="U196" s="37">
        <v>0</v>
      </c>
      <c r="V196" s="37">
        <v>0</v>
      </c>
      <c r="W196" s="37">
        <f t="shared" si="109"/>
        <v>0</v>
      </c>
      <c r="X196" s="38">
        <f t="shared" si="103"/>
        <v>0</v>
      </c>
      <c r="Y196" s="24"/>
    </row>
    <row r="197" spans="1:25" s="17" customFormat="1" ht="12" thickBot="1" x14ac:dyDescent="0.25">
      <c r="A197" s="55" t="s">
        <v>178</v>
      </c>
      <c r="B197" s="56" t="s">
        <v>188</v>
      </c>
      <c r="C197" s="56"/>
      <c r="D197" s="65">
        <f>D186+D187+D188+D189+D190+D191+D192+D193+D194+D195+D196</f>
        <v>6</v>
      </c>
      <c r="E197" s="58">
        <f t="shared" ref="E197:W197" si="165">E186+E187+E188+E189+E190+E191+E192+E193+E194+E195+E196</f>
        <v>6</v>
      </c>
      <c r="F197" s="66">
        <f t="shared" si="165"/>
        <v>404140</v>
      </c>
      <c r="G197" s="66">
        <f t="shared" si="165"/>
        <v>279958.8</v>
      </c>
      <c r="H197" s="66">
        <f t="shared" si="165"/>
        <v>684098.8</v>
      </c>
      <c r="I197" s="66">
        <f t="shared" si="165"/>
        <v>95336.62999999999</v>
      </c>
      <c r="J197" s="66">
        <f t="shared" si="165"/>
        <v>66042.289999999994</v>
      </c>
      <c r="K197" s="66">
        <f t="shared" si="165"/>
        <v>161378.91999999998</v>
      </c>
      <c r="L197" s="66">
        <f t="shared" si="165"/>
        <v>0</v>
      </c>
      <c r="M197" s="66">
        <f t="shared" si="165"/>
        <v>0</v>
      </c>
      <c r="N197" s="66">
        <f t="shared" si="165"/>
        <v>0</v>
      </c>
      <c r="O197" s="66">
        <f t="shared" si="165"/>
        <v>115462.79999999999</v>
      </c>
      <c r="P197" s="66">
        <f t="shared" si="165"/>
        <v>79984.210000000006</v>
      </c>
      <c r="Q197" s="66">
        <f t="shared" si="165"/>
        <v>195447.01</v>
      </c>
      <c r="R197" s="66">
        <f t="shared" si="165"/>
        <v>8163.63</v>
      </c>
      <c r="S197" s="66">
        <f t="shared" si="165"/>
        <v>5655.16</v>
      </c>
      <c r="T197" s="66">
        <f t="shared" si="165"/>
        <v>13818.79</v>
      </c>
      <c r="U197" s="66">
        <f t="shared" si="165"/>
        <v>13013.309999999998</v>
      </c>
      <c r="V197" s="66">
        <f t="shared" si="165"/>
        <v>9014.6699999999983</v>
      </c>
      <c r="W197" s="66">
        <f t="shared" si="165"/>
        <v>22027.98</v>
      </c>
      <c r="X197" s="67">
        <f>ROUND(X186+X187+X188+X189+X190+X191+X192+X193+X194+X195+X196,0)</f>
        <v>1076772</v>
      </c>
      <c r="Y197" s="24"/>
    </row>
    <row r="198" spans="1:25" s="17" customFormat="1" x14ac:dyDescent="0.2">
      <c r="A198" s="18" t="s">
        <v>178</v>
      </c>
      <c r="B198" s="19" t="s">
        <v>47</v>
      </c>
      <c r="C198" s="19" t="s">
        <v>29</v>
      </c>
      <c r="D198" s="33">
        <v>0</v>
      </c>
      <c r="E198" s="21">
        <v>0</v>
      </c>
      <c r="F198" s="22">
        <v>0</v>
      </c>
      <c r="G198" s="22">
        <v>0</v>
      </c>
      <c r="H198" s="22">
        <f t="shared" si="104"/>
        <v>0</v>
      </c>
      <c r="I198" s="22">
        <v>0</v>
      </c>
      <c r="J198" s="22">
        <v>0</v>
      </c>
      <c r="K198" s="22">
        <f t="shared" si="110"/>
        <v>0</v>
      </c>
      <c r="L198" s="22">
        <v>0</v>
      </c>
      <c r="M198" s="22">
        <v>0</v>
      </c>
      <c r="N198" s="22">
        <f t="shared" si="106"/>
        <v>0</v>
      </c>
      <c r="O198" s="22">
        <v>0</v>
      </c>
      <c r="P198" s="22">
        <v>0</v>
      </c>
      <c r="Q198" s="22">
        <f t="shared" si="111"/>
        <v>0</v>
      </c>
      <c r="R198" s="22">
        <v>0</v>
      </c>
      <c r="S198" s="22">
        <v>0</v>
      </c>
      <c r="T198" s="22">
        <f t="shared" si="112"/>
        <v>0</v>
      </c>
      <c r="U198" s="22">
        <v>0</v>
      </c>
      <c r="V198" s="22">
        <v>0</v>
      </c>
      <c r="W198" s="22">
        <f t="shared" si="109"/>
        <v>0</v>
      </c>
      <c r="X198" s="23">
        <f t="shared" si="103"/>
        <v>0</v>
      </c>
      <c r="Y198" s="24"/>
    </row>
    <row r="199" spans="1:25" s="17" customFormat="1" x14ac:dyDescent="0.2">
      <c r="A199" s="13" t="s">
        <v>178</v>
      </c>
      <c r="B199" s="14" t="s">
        <v>47</v>
      </c>
      <c r="C199" s="14" t="s">
        <v>27</v>
      </c>
      <c r="D199" s="15">
        <v>0</v>
      </c>
      <c r="E199" s="16">
        <v>0</v>
      </c>
      <c r="F199" s="34">
        <v>0</v>
      </c>
      <c r="G199" s="34">
        <v>0</v>
      </c>
      <c r="H199" s="34">
        <f t="shared" si="104"/>
        <v>0</v>
      </c>
      <c r="I199" s="34">
        <v>0</v>
      </c>
      <c r="J199" s="34">
        <v>0</v>
      </c>
      <c r="K199" s="34">
        <f t="shared" si="110"/>
        <v>0</v>
      </c>
      <c r="L199" s="34">
        <v>0</v>
      </c>
      <c r="M199" s="34">
        <v>0</v>
      </c>
      <c r="N199" s="34">
        <f t="shared" si="106"/>
        <v>0</v>
      </c>
      <c r="O199" s="34">
        <v>0</v>
      </c>
      <c r="P199" s="34">
        <v>0</v>
      </c>
      <c r="Q199" s="34">
        <f t="shared" si="111"/>
        <v>0</v>
      </c>
      <c r="R199" s="34">
        <v>0</v>
      </c>
      <c r="S199" s="34">
        <v>0</v>
      </c>
      <c r="T199" s="34">
        <f t="shared" si="112"/>
        <v>0</v>
      </c>
      <c r="U199" s="34">
        <v>0</v>
      </c>
      <c r="V199" s="34">
        <v>0</v>
      </c>
      <c r="W199" s="34">
        <f t="shared" si="109"/>
        <v>0</v>
      </c>
      <c r="X199" s="35">
        <f t="shared" si="103"/>
        <v>0</v>
      </c>
      <c r="Y199" s="24"/>
    </row>
    <row r="200" spans="1:25" s="17" customFormat="1" x14ac:dyDescent="0.2">
      <c r="A200" s="13" t="s">
        <v>178</v>
      </c>
      <c r="B200" s="14" t="s">
        <v>47</v>
      </c>
      <c r="C200" s="14" t="s">
        <v>32</v>
      </c>
      <c r="D200" s="15">
        <v>1</v>
      </c>
      <c r="E200" s="16">
        <v>1</v>
      </c>
      <c r="F200" s="34">
        <f>ROUND($D200*'2p_turp_aprekins dez'!$AX$16,2)</f>
        <v>79200</v>
      </c>
      <c r="G200" s="34">
        <f>ROUND($E200*'2p_turp_aprekins dez'!$AX$17,2)</f>
        <v>54864</v>
      </c>
      <c r="H200" s="34">
        <f t="shared" si="104"/>
        <v>134064</v>
      </c>
      <c r="I200" s="34">
        <f t="shared" ref="I200:I201" si="166">ROUND($F200*$K$5,2)</f>
        <v>18683.28</v>
      </c>
      <c r="J200" s="34">
        <f t="shared" ref="J200:J201" si="167">ROUND($G200*$K$5,2)</f>
        <v>12942.42</v>
      </c>
      <c r="K200" s="34">
        <f t="shared" si="110"/>
        <v>31625.699999999997</v>
      </c>
      <c r="L200" s="34">
        <v>0</v>
      </c>
      <c r="M200" s="34">
        <v>0</v>
      </c>
      <c r="N200" s="34">
        <f t="shared" si="106"/>
        <v>0</v>
      </c>
      <c r="O200" s="34">
        <f>ROUND($F200*$Q$5,2)</f>
        <v>22627.439999999999</v>
      </c>
      <c r="P200" s="34">
        <f>ROUND($G200*$Q$5,2)</f>
        <v>15674.64</v>
      </c>
      <c r="Q200" s="34">
        <f t="shared" si="111"/>
        <v>38302.080000000002</v>
      </c>
      <c r="R200" s="34">
        <f>ROUND($F200*$T$5,2)</f>
        <v>1599.84</v>
      </c>
      <c r="S200" s="34">
        <f>ROUND($G200*$T$5,2)</f>
        <v>1108.25</v>
      </c>
      <c r="T200" s="34">
        <f t="shared" si="112"/>
        <v>2708.09</v>
      </c>
      <c r="U200" s="34">
        <f>ROUND($F200*$W$5,2)</f>
        <v>2550.2399999999998</v>
      </c>
      <c r="V200" s="34">
        <f>ROUND($G200*$W$5,2)</f>
        <v>1766.62</v>
      </c>
      <c r="W200" s="34">
        <f t="shared" si="109"/>
        <v>4316.8599999999997</v>
      </c>
      <c r="X200" s="35">
        <f t="shared" si="103"/>
        <v>211017</v>
      </c>
      <c r="Y200" s="24"/>
    </row>
    <row r="201" spans="1:25" s="17" customFormat="1" x14ac:dyDescent="0.2">
      <c r="A201" s="13" t="s">
        <v>178</v>
      </c>
      <c r="B201" s="14" t="s">
        <v>47</v>
      </c>
      <c r="C201" s="14" t="s">
        <v>10</v>
      </c>
      <c r="D201" s="15">
        <v>1</v>
      </c>
      <c r="E201" s="16">
        <v>1</v>
      </c>
      <c r="F201" s="34">
        <f>ROUND($D201*'2p_turp_aprekins dez'!$AX$16,2)</f>
        <v>79200</v>
      </c>
      <c r="G201" s="34">
        <f>ROUND($E201*'2p_turp_aprekins dez'!$AX$17,2)</f>
        <v>54864</v>
      </c>
      <c r="H201" s="34">
        <f t="shared" si="104"/>
        <v>134064</v>
      </c>
      <c r="I201" s="34">
        <f t="shared" si="166"/>
        <v>18683.28</v>
      </c>
      <c r="J201" s="34">
        <f t="shared" si="167"/>
        <v>12942.42</v>
      </c>
      <c r="K201" s="34">
        <f t="shared" si="110"/>
        <v>31625.699999999997</v>
      </c>
      <c r="L201" s="34">
        <v>0</v>
      </c>
      <c r="M201" s="34">
        <v>0</v>
      </c>
      <c r="N201" s="34">
        <f t="shared" si="106"/>
        <v>0</v>
      </c>
      <c r="O201" s="34">
        <f>ROUND($F201*$Q$5,2)</f>
        <v>22627.439999999999</v>
      </c>
      <c r="P201" s="34">
        <f>ROUND($G201*$Q$5,2)</f>
        <v>15674.64</v>
      </c>
      <c r="Q201" s="34">
        <f t="shared" si="111"/>
        <v>38302.080000000002</v>
      </c>
      <c r="R201" s="34">
        <f>ROUND($F201*$T$5,2)</f>
        <v>1599.84</v>
      </c>
      <c r="S201" s="34">
        <f>ROUND($G201*$T$5,2)</f>
        <v>1108.25</v>
      </c>
      <c r="T201" s="34">
        <f t="shared" si="112"/>
        <v>2708.09</v>
      </c>
      <c r="U201" s="34">
        <f>ROUND($F201*$W$5,2)</f>
        <v>2550.2399999999998</v>
      </c>
      <c r="V201" s="34">
        <f>ROUND($G201*$W$5,2)</f>
        <v>1766.62</v>
      </c>
      <c r="W201" s="34">
        <f t="shared" si="109"/>
        <v>4316.8599999999997</v>
      </c>
      <c r="X201" s="35">
        <f t="shared" si="103"/>
        <v>211017</v>
      </c>
      <c r="Y201" s="24"/>
    </row>
    <row r="202" spans="1:25" s="17" customFormat="1" x14ac:dyDescent="0.2">
      <c r="A202" s="13" t="s">
        <v>178</v>
      </c>
      <c r="B202" s="14" t="s">
        <v>47</v>
      </c>
      <c r="C202" s="14" t="s">
        <v>67</v>
      </c>
      <c r="D202" s="15">
        <v>1</v>
      </c>
      <c r="E202" s="16">
        <v>1</v>
      </c>
      <c r="F202" s="34">
        <f>ROUND($D202*'2p_turp_aprekins dez'!$AX$20,2)</f>
        <v>39600</v>
      </c>
      <c r="G202" s="34">
        <f>ROUND($E202*'2p_turp_aprekins dez'!$AX$21,2)</f>
        <v>27432</v>
      </c>
      <c r="H202" s="34">
        <f t="shared" si="104"/>
        <v>67032</v>
      </c>
      <c r="I202" s="34">
        <f>ROUND($F202*$K$5,2)</f>
        <v>9341.64</v>
      </c>
      <c r="J202" s="34">
        <f>ROUND($G202*$K$5,2)</f>
        <v>6471.21</v>
      </c>
      <c r="K202" s="34">
        <f t="shared" si="110"/>
        <v>15812.849999999999</v>
      </c>
      <c r="L202" s="34">
        <v>0</v>
      </c>
      <c r="M202" s="34">
        <v>0</v>
      </c>
      <c r="N202" s="34">
        <f t="shared" si="106"/>
        <v>0</v>
      </c>
      <c r="O202" s="34">
        <f>ROUND($F202*$Q$5,2)</f>
        <v>11313.72</v>
      </c>
      <c r="P202" s="34">
        <f>ROUND($G202*$Q$5,2)</f>
        <v>7837.32</v>
      </c>
      <c r="Q202" s="34">
        <f t="shared" si="111"/>
        <v>19151.04</v>
      </c>
      <c r="R202" s="34">
        <f>ROUND($F202*$T$5,2)</f>
        <v>799.92</v>
      </c>
      <c r="S202" s="34">
        <f>ROUND($G202*$T$5,2)</f>
        <v>554.13</v>
      </c>
      <c r="T202" s="34">
        <f t="shared" si="112"/>
        <v>1354.05</v>
      </c>
      <c r="U202" s="34">
        <f>ROUND($F202*$W$5,2)</f>
        <v>1275.1199999999999</v>
      </c>
      <c r="V202" s="34">
        <f>ROUND($G202*$W$5,2)</f>
        <v>883.31</v>
      </c>
      <c r="W202" s="34">
        <f t="shared" si="109"/>
        <v>2158.4299999999998</v>
      </c>
      <c r="X202" s="35">
        <f t="shared" si="103"/>
        <v>105508</v>
      </c>
      <c r="Y202" s="24"/>
    </row>
    <row r="203" spans="1:25" s="17" customFormat="1" x14ac:dyDescent="0.2">
      <c r="A203" s="13" t="s">
        <v>178</v>
      </c>
      <c r="B203" s="14" t="s">
        <v>47</v>
      </c>
      <c r="C203" s="14" t="s">
        <v>125</v>
      </c>
      <c r="D203" s="15">
        <v>0</v>
      </c>
      <c r="E203" s="16">
        <v>0</v>
      </c>
      <c r="F203" s="34">
        <v>0</v>
      </c>
      <c r="G203" s="34">
        <v>0</v>
      </c>
      <c r="H203" s="34">
        <f t="shared" si="104"/>
        <v>0</v>
      </c>
      <c r="I203" s="34">
        <v>0</v>
      </c>
      <c r="J203" s="34">
        <v>0</v>
      </c>
      <c r="K203" s="34">
        <f t="shared" si="110"/>
        <v>0</v>
      </c>
      <c r="L203" s="34">
        <v>0</v>
      </c>
      <c r="M203" s="34">
        <v>0</v>
      </c>
      <c r="N203" s="34">
        <f t="shared" si="106"/>
        <v>0</v>
      </c>
      <c r="O203" s="34">
        <v>0</v>
      </c>
      <c r="P203" s="34">
        <v>0</v>
      </c>
      <c r="Q203" s="34">
        <f t="shared" si="111"/>
        <v>0</v>
      </c>
      <c r="R203" s="34">
        <v>0</v>
      </c>
      <c r="S203" s="34">
        <v>0</v>
      </c>
      <c r="T203" s="34">
        <f t="shared" si="112"/>
        <v>0</v>
      </c>
      <c r="U203" s="34">
        <v>0</v>
      </c>
      <c r="V203" s="34">
        <v>0</v>
      </c>
      <c r="W203" s="34">
        <f t="shared" si="109"/>
        <v>0</v>
      </c>
      <c r="X203" s="35">
        <f t="shared" si="103"/>
        <v>0</v>
      </c>
      <c r="Y203" s="24"/>
    </row>
    <row r="204" spans="1:25" s="17" customFormat="1" x14ac:dyDescent="0.2">
      <c r="A204" s="13" t="s">
        <v>178</v>
      </c>
      <c r="B204" s="14" t="s">
        <v>47</v>
      </c>
      <c r="C204" s="14" t="s">
        <v>70</v>
      </c>
      <c r="D204" s="15">
        <v>0</v>
      </c>
      <c r="E204" s="16">
        <v>0</v>
      </c>
      <c r="F204" s="34">
        <v>0</v>
      </c>
      <c r="G204" s="34">
        <v>0</v>
      </c>
      <c r="H204" s="34">
        <f t="shared" si="104"/>
        <v>0</v>
      </c>
      <c r="I204" s="34">
        <v>0</v>
      </c>
      <c r="J204" s="34">
        <v>0</v>
      </c>
      <c r="K204" s="34">
        <f t="shared" si="110"/>
        <v>0</v>
      </c>
      <c r="L204" s="34">
        <v>0</v>
      </c>
      <c r="M204" s="34">
        <v>0</v>
      </c>
      <c r="N204" s="34">
        <f t="shared" si="106"/>
        <v>0</v>
      </c>
      <c r="O204" s="34">
        <v>0</v>
      </c>
      <c r="P204" s="34">
        <v>0</v>
      </c>
      <c r="Q204" s="34">
        <f t="shared" si="111"/>
        <v>0</v>
      </c>
      <c r="R204" s="34">
        <v>0</v>
      </c>
      <c r="S204" s="34">
        <v>0</v>
      </c>
      <c r="T204" s="34">
        <f t="shared" si="112"/>
        <v>0</v>
      </c>
      <c r="U204" s="34">
        <v>0</v>
      </c>
      <c r="V204" s="34">
        <v>0</v>
      </c>
      <c r="W204" s="34">
        <f t="shared" si="109"/>
        <v>0</v>
      </c>
      <c r="X204" s="35">
        <f t="shared" si="103"/>
        <v>0</v>
      </c>
      <c r="Y204" s="24"/>
    </row>
    <row r="205" spans="1:25" s="17" customFormat="1" ht="12" thickBot="1" x14ac:dyDescent="0.25">
      <c r="A205" s="27" t="s">
        <v>178</v>
      </c>
      <c r="B205" s="28" t="s">
        <v>47</v>
      </c>
      <c r="C205" s="28" t="s">
        <v>6</v>
      </c>
      <c r="D205" s="36">
        <v>0</v>
      </c>
      <c r="E205" s="30">
        <v>0</v>
      </c>
      <c r="F205" s="37">
        <v>0</v>
      </c>
      <c r="G205" s="37">
        <v>0</v>
      </c>
      <c r="H205" s="37">
        <f t="shared" si="104"/>
        <v>0</v>
      </c>
      <c r="I205" s="37">
        <v>0</v>
      </c>
      <c r="J205" s="37">
        <v>0</v>
      </c>
      <c r="K205" s="37">
        <f t="shared" si="110"/>
        <v>0</v>
      </c>
      <c r="L205" s="37">
        <v>0</v>
      </c>
      <c r="M205" s="37">
        <v>0</v>
      </c>
      <c r="N205" s="37">
        <f t="shared" si="106"/>
        <v>0</v>
      </c>
      <c r="O205" s="37">
        <v>0</v>
      </c>
      <c r="P205" s="37">
        <v>0</v>
      </c>
      <c r="Q205" s="37">
        <f t="shared" si="111"/>
        <v>0</v>
      </c>
      <c r="R205" s="37">
        <v>0</v>
      </c>
      <c r="S205" s="37">
        <v>0</v>
      </c>
      <c r="T205" s="37">
        <f t="shared" si="112"/>
        <v>0</v>
      </c>
      <c r="U205" s="37">
        <v>0</v>
      </c>
      <c r="V205" s="37">
        <v>0</v>
      </c>
      <c r="W205" s="37">
        <f t="shared" si="109"/>
        <v>0</v>
      </c>
      <c r="X205" s="38">
        <f t="shared" si="103"/>
        <v>0</v>
      </c>
      <c r="Y205" s="24"/>
    </row>
    <row r="206" spans="1:25" s="17" customFormat="1" ht="12" thickBot="1" x14ac:dyDescent="0.25">
      <c r="A206" s="55" t="s">
        <v>178</v>
      </c>
      <c r="B206" s="56" t="s">
        <v>188</v>
      </c>
      <c r="C206" s="56"/>
      <c r="D206" s="65">
        <f>D198+D199+D200+D201+D202+D203+D204+D205</f>
        <v>3</v>
      </c>
      <c r="E206" s="58">
        <f t="shared" ref="E206:W206" si="168">E198+E199+E200+E201+E202+E203+E204+E205</f>
        <v>3</v>
      </c>
      <c r="F206" s="66">
        <f t="shared" si="168"/>
        <v>198000</v>
      </c>
      <c r="G206" s="66">
        <f t="shared" si="168"/>
        <v>137160</v>
      </c>
      <c r="H206" s="66">
        <f t="shared" si="168"/>
        <v>335160</v>
      </c>
      <c r="I206" s="66">
        <f t="shared" si="168"/>
        <v>46708.2</v>
      </c>
      <c r="J206" s="66">
        <f t="shared" si="168"/>
        <v>32356.05</v>
      </c>
      <c r="K206" s="66">
        <f t="shared" si="168"/>
        <v>79064.25</v>
      </c>
      <c r="L206" s="66">
        <f t="shared" si="168"/>
        <v>0</v>
      </c>
      <c r="M206" s="66">
        <f t="shared" si="168"/>
        <v>0</v>
      </c>
      <c r="N206" s="66">
        <f t="shared" si="168"/>
        <v>0</v>
      </c>
      <c r="O206" s="66">
        <f t="shared" si="168"/>
        <v>56568.6</v>
      </c>
      <c r="P206" s="66">
        <f t="shared" si="168"/>
        <v>39186.6</v>
      </c>
      <c r="Q206" s="66">
        <f t="shared" si="168"/>
        <v>95755.200000000012</v>
      </c>
      <c r="R206" s="66">
        <f t="shared" si="168"/>
        <v>3999.6</v>
      </c>
      <c r="S206" s="66">
        <f t="shared" si="168"/>
        <v>2770.63</v>
      </c>
      <c r="T206" s="66">
        <f t="shared" si="168"/>
        <v>6770.2300000000005</v>
      </c>
      <c r="U206" s="66">
        <f t="shared" si="168"/>
        <v>6375.5999999999995</v>
      </c>
      <c r="V206" s="66">
        <f t="shared" si="168"/>
        <v>4416.5499999999993</v>
      </c>
      <c r="W206" s="66">
        <f t="shared" si="168"/>
        <v>10792.15</v>
      </c>
      <c r="X206" s="67">
        <f>ROUND(X198+X199+X200+X201+X202+X203+X204+X205,0)</f>
        <v>527542</v>
      </c>
      <c r="Y206" s="24"/>
    </row>
    <row r="207" spans="1:25" s="17" customFormat="1" x14ac:dyDescent="0.2">
      <c r="A207" s="18" t="s">
        <v>178</v>
      </c>
      <c r="B207" s="19" t="s">
        <v>48</v>
      </c>
      <c r="C207" s="19" t="s">
        <v>29</v>
      </c>
      <c r="D207" s="33">
        <v>0</v>
      </c>
      <c r="E207" s="21">
        <v>0</v>
      </c>
      <c r="F207" s="22">
        <v>0</v>
      </c>
      <c r="G207" s="22">
        <v>0</v>
      </c>
      <c r="H207" s="22">
        <f t="shared" si="104"/>
        <v>0</v>
      </c>
      <c r="I207" s="22">
        <v>0</v>
      </c>
      <c r="J207" s="22">
        <v>0</v>
      </c>
      <c r="K207" s="22">
        <f t="shared" si="110"/>
        <v>0</v>
      </c>
      <c r="L207" s="22">
        <v>0</v>
      </c>
      <c r="M207" s="22">
        <v>0</v>
      </c>
      <c r="N207" s="22">
        <f t="shared" si="106"/>
        <v>0</v>
      </c>
      <c r="O207" s="22">
        <v>0</v>
      </c>
      <c r="P207" s="22">
        <v>0</v>
      </c>
      <c r="Q207" s="22">
        <f t="shared" si="111"/>
        <v>0</v>
      </c>
      <c r="R207" s="22">
        <v>0</v>
      </c>
      <c r="S207" s="22">
        <v>0</v>
      </c>
      <c r="T207" s="22">
        <f t="shared" si="112"/>
        <v>0</v>
      </c>
      <c r="U207" s="22">
        <v>0</v>
      </c>
      <c r="V207" s="22">
        <v>0</v>
      </c>
      <c r="W207" s="22">
        <f t="shared" si="109"/>
        <v>0</v>
      </c>
      <c r="X207" s="23">
        <f t="shared" si="103"/>
        <v>0</v>
      </c>
      <c r="Y207" s="24"/>
    </row>
    <row r="208" spans="1:25" s="17" customFormat="1" x14ac:dyDescent="0.2">
      <c r="A208" s="13" t="s">
        <v>178</v>
      </c>
      <c r="B208" s="14" t="s">
        <v>48</v>
      </c>
      <c r="C208" s="14" t="s">
        <v>27</v>
      </c>
      <c r="D208" s="15">
        <v>0</v>
      </c>
      <c r="E208" s="16">
        <v>0</v>
      </c>
      <c r="F208" s="34">
        <v>0</v>
      </c>
      <c r="G208" s="34">
        <v>0</v>
      </c>
      <c r="H208" s="34">
        <f t="shared" si="104"/>
        <v>0</v>
      </c>
      <c r="I208" s="34">
        <v>0</v>
      </c>
      <c r="J208" s="34">
        <v>0</v>
      </c>
      <c r="K208" s="34">
        <f t="shared" si="110"/>
        <v>0</v>
      </c>
      <c r="L208" s="34">
        <v>0</v>
      </c>
      <c r="M208" s="34">
        <v>0</v>
      </c>
      <c r="N208" s="34">
        <f t="shared" si="106"/>
        <v>0</v>
      </c>
      <c r="O208" s="34">
        <v>0</v>
      </c>
      <c r="P208" s="34">
        <v>0</v>
      </c>
      <c r="Q208" s="34">
        <f t="shared" si="111"/>
        <v>0</v>
      </c>
      <c r="R208" s="34">
        <v>0</v>
      </c>
      <c r="S208" s="34">
        <v>0</v>
      </c>
      <c r="T208" s="34">
        <f t="shared" si="112"/>
        <v>0</v>
      </c>
      <c r="U208" s="34">
        <v>0</v>
      </c>
      <c r="V208" s="34">
        <v>0</v>
      </c>
      <c r="W208" s="34">
        <f t="shared" si="109"/>
        <v>0</v>
      </c>
      <c r="X208" s="35">
        <f t="shared" si="103"/>
        <v>0</v>
      </c>
      <c r="Y208" s="24"/>
    </row>
    <row r="209" spans="1:25" s="17" customFormat="1" x14ac:dyDescent="0.2">
      <c r="A209" s="13" t="s">
        <v>178</v>
      </c>
      <c r="B209" s="14" t="s">
        <v>48</v>
      </c>
      <c r="C209" s="14" t="s">
        <v>8</v>
      </c>
      <c r="D209" s="15">
        <v>1</v>
      </c>
      <c r="E209" s="16">
        <v>1</v>
      </c>
      <c r="F209" s="34">
        <f>ROUND($D209*'2p_turp_aprekins dez'!$AX$16,2)</f>
        <v>79200</v>
      </c>
      <c r="G209" s="34">
        <f>ROUND($E209*'2p_turp_aprekins dez'!$AX$17,2)</f>
        <v>54864</v>
      </c>
      <c r="H209" s="34">
        <f t="shared" si="104"/>
        <v>134064</v>
      </c>
      <c r="I209" s="34">
        <f t="shared" ref="I209:I211" si="169">ROUND($F209*$K$5,2)</f>
        <v>18683.28</v>
      </c>
      <c r="J209" s="34">
        <f t="shared" ref="J209:J211" si="170">ROUND($G209*$K$5,2)</f>
        <v>12942.42</v>
      </c>
      <c r="K209" s="34">
        <f t="shared" si="110"/>
        <v>31625.699999999997</v>
      </c>
      <c r="L209" s="34">
        <v>0</v>
      </c>
      <c r="M209" s="34">
        <v>0</v>
      </c>
      <c r="N209" s="34">
        <f t="shared" si="106"/>
        <v>0</v>
      </c>
      <c r="O209" s="34">
        <f>ROUND($F209*$Q$5,2)</f>
        <v>22627.439999999999</v>
      </c>
      <c r="P209" s="34">
        <f>ROUND($G209*$Q$5,2)</f>
        <v>15674.64</v>
      </c>
      <c r="Q209" s="34">
        <f t="shared" si="111"/>
        <v>38302.080000000002</v>
      </c>
      <c r="R209" s="34">
        <f>ROUND($F209*$T$5,2)</f>
        <v>1599.84</v>
      </c>
      <c r="S209" s="34">
        <f>ROUND($G209*$T$5,2)</f>
        <v>1108.25</v>
      </c>
      <c r="T209" s="34">
        <f t="shared" si="112"/>
        <v>2708.09</v>
      </c>
      <c r="U209" s="34">
        <f>ROUND($F209*$W$5,2)</f>
        <v>2550.2399999999998</v>
      </c>
      <c r="V209" s="34">
        <f>ROUND($G209*$W$5,2)</f>
        <v>1766.62</v>
      </c>
      <c r="W209" s="34">
        <f t="shared" si="109"/>
        <v>4316.8599999999997</v>
      </c>
      <c r="X209" s="35">
        <f t="shared" si="103"/>
        <v>211017</v>
      </c>
      <c r="Y209" s="24"/>
    </row>
    <row r="210" spans="1:25" s="17" customFormat="1" x14ac:dyDescent="0.2">
      <c r="A210" s="13" t="s">
        <v>178</v>
      </c>
      <c r="B210" s="14" t="s">
        <v>48</v>
      </c>
      <c r="C210" s="14" t="s">
        <v>32</v>
      </c>
      <c r="D210" s="15">
        <v>1</v>
      </c>
      <c r="E210" s="16">
        <v>1</v>
      </c>
      <c r="F210" s="34">
        <f>ROUND($D210*'2p_turp_aprekins dez'!$AX$16,2)</f>
        <v>79200</v>
      </c>
      <c r="G210" s="34">
        <f>ROUND($E210*'2p_turp_aprekins dez'!$AX$17,2)</f>
        <v>54864</v>
      </c>
      <c r="H210" s="34">
        <f t="shared" si="104"/>
        <v>134064</v>
      </c>
      <c r="I210" s="34">
        <f t="shared" si="169"/>
        <v>18683.28</v>
      </c>
      <c r="J210" s="34">
        <f t="shared" si="170"/>
        <v>12942.42</v>
      </c>
      <c r="K210" s="34">
        <f t="shared" si="110"/>
        <v>31625.699999999997</v>
      </c>
      <c r="L210" s="34">
        <v>0</v>
      </c>
      <c r="M210" s="34">
        <v>0</v>
      </c>
      <c r="N210" s="34">
        <f t="shared" si="106"/>
        <v>0</v>
      </c>
      <c r="O210" s="34">
        <f>ROUND($F210*$Q$5,2)</f>
        <v>22627.439999999999</v>
      </c>
      <c r="P210" s="34">
        <f>ROUND($G210*$Q$5,2)</f>
        <v>15674.64</v>
      </c>
      <c r="Q210" s="34">
        <f t="shared" si="111"/>
        <v>38302.080000000002</v>
      </c>
      <c r="R210" s="34">
        <f>ROUND($F210*$T$5,2)</f>
        <v>1599.84</v>
      </c>
      <c r="S210" s="34">
        <f>ROUND($G210*$T$5,2)</f>
        <v>1108.25</v>
      </c>
      <c r="T210" s="34">
        <f t="shared" si="112"/>
        <v>2708.09</v>
      </c>
      <c r="U210" s="34">
        <f>ROUND($F210*$W$5,2)</f>
        <v>2550.2399999999998</v>
      </c>
      <c r="V210" s="34">
        <f>ROUND($G210*$W$5,2)</f>
        <v>1766.62</v>
      </c>
      <c r="W210" s="34">
        <f t="shared" si="109"/>
        <v>4316.8599999999997</v>
      </c>
      <c r="X210" s="35">
        <f t="shared" si="103"/>
        <v>211017</v>
      </c>
      <c r="Y210" s="24"/>
    </row>
    <row r="211" spans="1:25" s="17" customFormat="1" x14ac:dyDescent="0.2">
      <c r="A211" s="13" t="s">
        <v>178</v>
      </c>
      <c r="B211" s="14" t="s">
        <v>48</v>
      </c>
      <c r="C211" s="14" t="s">
        <v>10</v>
      </c>
      <c r="D211" s="15">
        <v>1</v>
      </c>
      <c r="E211" s="16">
        <v>1</v>
      </c>
      <c r="F211" s="34">
        <f>ROUND($D211*'2p_turp_aprekins dez'!$AX$16,2)</f>
        <v>79200</v>
      </c>
      <c r="G211" s="34">
        <f>ROUND($E211*'2p_turp_aprekins dez'!$AX$17,2)</f>
        <v>54864</v>
      </c>
      <c r="H211" s="34">
        <f t="shared" si="104"/>
        <v>134064</v>
      </c>
      <c r="I211" s="34">
        <f t="shared" si="169"/>
        <v>18683.28</v>
      </c>
      <c r="J211" s="34">
        <f t="shared" si="170"/>
        <v>12942.42</v>
      </c>
      <c r="K211" s="34">
        <f t="shared" si="110"/>
        <v>31625.699999999997</v>
      </c>
      <c r="L211" s="34">
        <v>0</v>
      </c>
      <c r="M211" s="34">
        <v>0</v>
      </c>
      <c r="N211" s="34">
        <f t="shared" si="106"/>
        <v>0</v>
      </c>
      <c r="O211" s="34">
        <f>ROUND($F211*$Q$5,2)</f>
        <v>22627.439999999999</v>
      </c>
      <c r="P211" s="34">
        <f>ROUND($G211*$Q$5,2)</f>
        <v>15674.64</v>
      </c>
      <c r="Q211" s="34">
        <f t="shared" si="111"/>
        <v>38302.080000000002</v>
      </c>
      <c r="R211" s="34">
        <f>ROUND($F211*$T$5,2)</f>
        <v>1599.84</v>
      </c>
      <c r="S211" s="34">
        <f>ROUND($G211*$T$5,2)</f>
        <v>1108.25</v>
      </c>
      <c r="T211" s="34">
        <f t="shared" si="112"/>
        <v>2708.09</v>
      </c>
      <c r="U211" s="34">
        <f>ROUND($F211*$W$5,2)</f>
        <v>2550.2399999999998</v>
      </c>
      <c r="V211" s="34">
        <f>ROUND($G211*$W$5,2)</f>
        <v>1766.62</v>
      </c>
      <c r="W211" s="34">
        <f t="shared" si="109"/>
        <v>4316.8599999999997</v>
      </c>
      <c r="X211" s="35">
        <f t="shared" si="103"/>
        <v>211017</v>
      </c>
      <c r="Y211" s="24"/>
    </row>
    <row r="212" spans="1:25" s="17" customFormat="1" x14ac:dyDescent="0.2">
      <c r="A212" s="13" t="s">
        <v>178</v>
      </c>
      <c r="B212" s="14" t="s">
        <v>48</v>
      </c>
      <c r="C212" s="14" t="s">
        <v>67</v>
      </c>
      <c r="D212" s="15">
        <v>1</v>
      </c>
      <c r="E212" s="16">
        <v>1</v>
      </c>
      <c r="F212" s="34">
        <f>ROUND($D212*'2p_turp_aprekins dez'!$AX$20,2)</f>
        <v>39600</v>
      </c>
      <c r="G212" s="34">
        <f>ROUND($E212*'2p_turp_aprekins dez'!$AX$21,2)</f>
        <v>27432</v>
      </c>
      <c r="H212" s="34">
        <f t="shared" si="104"/>
        <v>67032</v>
      </c>
      <c r="I212" s="34">
        <f>ROUND($F212*$K$5,2)</f>
        <v>9341.64</v>
      </c>
      <c r="J212" s="34">
        <f>ROUND($G212*$K$5,2)</f>
        <v>6471.21</v>
      </c>
      <c r="K212" s="34">
        <f t="shared" si="110"/>
        <v>15812.849999999999</v>
      </c>
      <c r="L212" s="34">
        <v>0</v>
      </c>
      <c r="M212" s="34">
        <v>0</v>
      </c>
      <c r="N212" s="34">
        <f t="shared" si="106"/>
        <v>0</v>
      </c>
      <c r="O212" s="34">
        <f>ROUND($F212*$Q$5,2)</f>
        <v>11313.72</v>
      </c>
      <c r="P212" s="34">
        <f>ROUND($G212*$Q$5,2)</f>
        <v>7837.32</v>
      </c>
      <c r="Q212" s="34">
        <f t="shared" si="111"/>
        <v>19151.04</v>
      </c>
      <c r="R212" s="34">
        <f>ROUND($F212*$T$5,2)</f>
        <v>799.92</v>
      </c>
      <c r="S212" s="34">
        <f>ROUND($G212*$T$5,2)</f>
        <v>554.13</v>
      </c>
      <c r="T212" s="34">
        <f t="shared" si="112"/>
        <v>1354.05</v>
      </c>
      <c r="U212" s="34">
        <f>ROUND($F212*$W$5,2)</f>
        <v>1275.1199999999999</v>
      </c>
      <c r="V212" s="34">
        <f>ROUND($G212*$W$5,2)</f>
        <v>883.31</v>
      </c>
      <c r="W212" s="34">
        <f t="shared" si="109"/>
        <v>2158.4299999999998</v>
      </c>
      <c r="X212" s="35">
        <f t="shared" si="103"/>
        <v>105508</v>
      </c>
      <c r="Y212" s="24"/>
    </row>
    <row r="213" spans="1:25" s="17" customFormat="1" x14ac:dyDescent="0.2">
      <c r="A213" s="13" t="s">
        <v>178</v>
      </c>
      <c r="B213" s="14" t="s">
        <v>48</v>
      </c>
      <c r="C213" s="14" t="s">
        <v>125</v>
      </c>
      <c r="D213" s="15">
        <v>0</v>
      </c>
      <c r="E213" s="16">
        <v>0</v>
      </c>
      <c r="F213" s="34">
        <v>0</v>
      </c>
      <c r="G213" s="34">
        <v>0</v>
      </c>
      <c r="H213" s="34">
        <f t="shared" si="104"/>
        <v>0</v>
      </c>
      <c r="I213" s="34">
        <v>0</v>
      </c>
      <c r="J213" s="34">
        <v>0</v>
      </c>
      <c r="K213" s="34">
        <f t="shared" si="110"/>
        <v>0</v>
      </c>
      <c r="L213" s="34">
        <v>0</v>
      </c>
      <c r="M213" s="34">
        <v>0</v>
      </c>
      <c r="N213" s="34">
        <f t="shared" si="106"/>
        <v>0</v>
      </c>
      <c r="O213" s="34">
        <v>0</v>
      </c>
      <c r="P213" s="34">
        <v>0</v>
      </c>
      <c r="Q213" s="34">
        <f t="shared" si="111"/>
        <v>0</v>
      </c>
      <c r="R213" s="34">
        <v>0</v>
      </c>
      <c r="S213" s="34">
        <v>0</v>
      </c>
      <c r="T213" s="34">
        <f t="shared" si="112"/>
        <v>0</v>
      </c>
      <c r="U213" s="34">
        <v>0</v>
      </c>
      <c r="V213" s="34">
        <v>0</v>
      </c>
      <c r="W213" s="34">
        <f t="shared" si="109"/>
        <v>0</v>
      </c>
      <c r="X213" s="35">
        <f t="shared" ref="X213:X283" si="171">ROUND(H213+K213+N213+Q213+T213+W213,0)</f>
        <v>0</v>
      </c>
      <c r="Y213" s="24"/>
    </row>
    <row r="214" spans="1:25" s="17" customFormat="1" x14ac:dyDescent="0.2">
      <c r="A214" s="13" t="s">
        <v>178</v>
      </c>
      <c r="B214" s="14" t="s">
        <v>48</v>
      </c>
      <c r="C214" s="14" t="s">
        <v>70</v>
      </c>
      <c r="D214" s="15">
        <v>0</v>
      </c>
      <c r="E214" s="16">
        <v>0</v>
      </c>
      <c r="F214" s="34">
        <v>0</v>
      </c>
      <c r="G214" s="34">
        <v>0</v>
      </c>
      <c r="H214" s="34">
        <f t="shared" ref="H214:H282" si="172">SUM(F214:G214)</f>
        <v>0</v>
      </c>
      <c r="I214" s="34">
        <v>0</v>
      </c>
      <c r="J214" s="34">
        <v>0</v>
      </c>
      <c r="K214" s="34">
        <f t="shared" ref="K214:K282" si="173">SUM(I214:J214)</f>
        <v>0</v>
      </c>
      <c r="L214" s="34">
        <v>0</v>
      </c>
      <c r="M214" s="34">
        <v>0</v>
      </c>
      <c r="N214" s="34">
        <f t="shared" ref="N214:N282" si="174">SUM(L214:M214)</f>
        <v>0</v>
      </c>
      <c r="O214" s="34">
        <v>0</v>
      </c>
      <c r="P214" s="34">
        <v>0</v>
      </c>
      <c r="Q214" s="34">
        <f t="shared" ref="Q214:Q282" si="175">SUM(O214:P214)</f>
        <v>0</v>
      </c>
      <c r="R214" s="34">
        <v>0</v>
      </c>
      <c r="S214" s="34">
        <v>0</v>
      </c>
      <c r="T214" s="34">
        <f t="shared" ref="T214:T282" si="176">SUM(R214:S214)</f>
        <v>0</v>
      </c>
      <c r="U214" s="34">
        <v>0</v>
      </c>
      <c r="V214" s="34">
        <v>0</v>
      </c>
      <c r="W214" s="34">
        <f t="shared" ref="W214:W282" si="177">SUM(U214:V214)</f>
        <v>0</v>
      </c>
      <c r="X214" s="35">
        <f t="shared" si="171"/>
        <v>0</v>
      </c>
      <c r="Y214" s="24"/>
    </row>
    <row r="215" spans="1:25" s="17" customFormat="1" x14ac:dyDescent="0.2">
      <c r="A215" s="13" t="s">
        <v>178</v>
      </c>
      <c r="B215" s="14" t="s">
        <v>48</v>
      </c>
      <c r="C215" s="14" t="s">
        <v>11</v>
      </c>
      <c r="D215" s="15">
        <v>1</v>
      </c>
      <c r="E215" s="16">
        <v>1</v>
      </c>
      <c r="F215" s="34">
        <f>ROUND($D215*'2p_turp_aprekins dez'!$AX$28,2)</f>
        <v>47740</v>
      </c>
      <c r="G215" s="34">
        <f>ROUND($E215*'2p_turp_aprekins dez'!$AX$29,2)</f>
        <v>33070.800000000003</v>
      </c>
      <c r="H215" s="34">
        <f t="shared" si="172"/>
        <v>80810.8</v>
      </c>
      <c r="I215" s="34">
        <f>ROUND($F215*$K$5,2)</f>
        <v>11261.87</v>
      </c>
      <c r="J215" s="34">
        <f>ROUND($G215*$K$5,2)</f>
        <v>7801.4</v>
      </c>
      <c r="K215" s="34">
        <f t="shared" ref="K215" si="178">SUM(I215:J215)</f>
        <v>19063.27</v>
      </c>
      <c r="L215" s="34">
        <v>0</v>
      </c>
      <c r="M215" s="34">
        <v>0</v>
      </c>
      <c r="N215" s="34">
        <f t="shared" si="174"/>
        <v>0</v>
      </c>
      <c r="O215" s="34">
        <f>ROUND($F215*$Q$5,2)</f>
        <v>13639.32</v>
      </c>
      <c r="P215" s="34">
        <f>ROUND($G215*$Q$5,2)</f>
        <v>9448.33</v>
      </c>
      <c r="Q215" s="34">
        <f t="shared" ref="Q215" si="179">SUM(O215:P215)</f>
        <v>23087.65</v>
      </c>
      <c r="R215" s="34">
        <f>ROUND($F215*$T$5,2)</f>
        <v>964.35</v>
      </c>
      <c r="S215" s="34">
        <f>ROUND($G215*$T$5,2)</f>
        <v>668.03</v>
      </c>
      <c r="T215" s="34">
        <f t="shared" ref="T215" si="180">SUM(R215:S215)</f>
        <v>1632.38</v>
      </c>
      <c r="U215" s="34">
        <f>ROUND($F215*$W$5,2)</f>
        <v>1537.23</v>
      </c>
      <c r="V215" s="34">
        <f>ROUND($G215*$W$5,2)</f>
        <v>1064.8800000000001</v>
      </c>
      <c r="W215" s="34">
        <f t="shared" si="177"/>
        <v>2602.11</v>
      </c>
      <c r="X215" s="35">
        <f t="shared" si="171"/>
        <v>127196</v>
      </c>
      <c r="Y215" s="24"/>
    </row>
    <row r="216" spans="1:25" s="17" customFormat="1" ht="12" thickBot="1" x14ac:dyDescent="0.25">
      <c r="A216" s="27" t="s">
        <v>178</v>
      </c>
      <c r="B216" s="28" t="s">
        <v>48</v>
      </c>
      <c r="C216" s="28" t="s">
        <v>6</v>
      </c>
      <c r="D216" s="36">
        <v>0</v>
      </c>
      <c r="E216" s="30">
        <v>0</v>
      </c>
      <c r="F216" s="37">
        <v>0</v>
      </c>
      <c r="G216" s="37">
        <v>0</v>
      </c>
      <c r="H216" s="37">
        <f t="shared" si="172"/>
        <v>0</v>
      </c>
      <c r="I216" s="37">
        <v>0</v>
      </c>
      <c r="J216" s="37">
        <v>0</v>
      </c>
      <c r="K216" s="37">
        <f t="shared" si="173"/>
        <v>0</v>
      </c>
      <c r="L216" s="37">
        <v>0</v>
      </c>
      <c r="M216" s="37">
        <v>0</v>
      </c>
      <c r="N216" s="37">
        <f t="shared" si="174"/>
        <v>0</v>
      </c>
      <c r="O216" s="37">
        <v>0</v>
      </c>
      <c r="P216" s="37">
        <v>0</v>
      </c>
      <c r="Q216" s="37">
        <f t="shared" si="175"/>
        <v>0</v>
      </c>
      <c r="R216" s="37">
        <v>0</v>
      </c>
      <c r="S216" s="37">
        <v>0</v>
      </c>
      <c r="T216" s="37">
        <f t="shared" si="176"/>
        <v>0</v>
      </c>
      <c r="U216" s="37">
        <v>0</v>
      </c>
      <c r="V216" s="37">
        <v>0</v>
      </c>
      <c r="W216" s="37">
        <f t="shared" si="177"/>
        <v>0</v>
      </c>
      <c r="X216" s="38">
        <f t="shared" si="171"/>
        <v>0</v>
      </c>
      <c r="Y216" s="24"/>
    </row>
    <row r="217" spans="1:25" s="17" customFormat="1" ht="12" thickBot="1" x14ac:dyDescent="0.25">
      <c r="A217" s="68" t="s">
        <v>178</v>
      </c>
      <c r="B217" s="56" t="s">
        <v>188</v>
      </c>
      <c r="C217" s="56"/>
      <c r="D217" s="65">
        <f>D207+D208+D209+D210+D211+D212+D213+D214+D215+D216</f>
        <v>5</v>
      </c>
      <c r="E217" s="58">
        <f t="shared" ref="E217:W217" si="181">E207+E208+E209+E210+E211+E212+E213+E214+E215+E216</f>
        <v>5</v>
      </c>
      <c r="F217" s="66">
        <f t="shared" si="181"/>
        <v>324940</v>
      </c>
      <c r="G217" s="66">
        <f t="shared" si="181"/>
        <v>225094.8</v>
      </c>
      <c r="H217" s="66">
        <f t="shared" si="181"/>
        <v>550034.80000000005</v>
      </c>
      <c r="I217" s="66">
        <f t="shared" si="181"/>
        <v>76653.349999999991</v>
      </c>
      <c r="J217" s="66">
        <f t="shared" si="181"/>
        <v>53099.87</v>
      </c>
      <c r="K217" s="66">
        <f t="shared" si="181"/>
        <v>129753.21999999999</v>
      </c>
      <c r="L217" s="66">
        <f t="shared" si="181"/>
        <v>0</v>
      </c>
      <c r="M217" s="66">
        <f t="shared" si="181"/>
        <v>0</v>
      </c>
      <c r="N217" s="66">
        <f t="shared" si="181"/>
        <v>0</v>
      </c>
      <c r="O217" s="66">
        <f t="shared" si="181"/>
        <v>92835.359999999986</v>
      </c>
      <c r="P217" s="66">
        <f t="shared" si="181"/>
        <v>64309.57</v>
      </c>
      <c r="Q217" s="66">
        <f t="shared" si="181"/>
        <v>157144.93</v>
      </c>
      <c r="R217" s="66">
        <f t="shared" si="181"/>
        <v>6563.79</v>
      </c>
      <c r="S217" s="66">
        <f t="shared" si="181"/>
        <v>4546.91</v>
      </c>
      <c r="T217" s="66">
        <f t="shared" si="181"/>
        <v>11110.7</v>
      </c>
      <c r="U217" s="66">
        <f t="shared" si="181"/>
        <v>10463.07</v>
      </c>
      <c r="V217" s="66">
        <f t="shared" si="181"/>
        <v>7248.05</v>
      </c>
      <c r="W217" s="66">
        <f t="shared" si="181"/>
        <v>17711.12</v>
      </c>
      <c r="X217" s="67">
        <f>ROUND(X207+X208+X209+X210+X211+X212+X213+X214+X215+X216,0)</f>
        <v>865755</v>
      </c>
      <c r="Y217" s="24"/>
    </row>
    <row r="218" spans="1:25" s="17" customFormat="1" x14ac:dyDescent="0.2">
      <c r="A218" s="18" t="s">
        <v>178</v>
      </c>
      <c r="B218" s="19" t="s">
        <v>49</v>
      </c>
      <c r="C218" s="19" t="s">
        <v>29</v>
      </c>
      <c r="D218" s="33">
        <v>0</v>
      </c>
      <c r="E218" s="21">
        <v>0</v>
      </c>
      <c r="F218" s="22">
        <v>0</v>
      </c>
      <c r="G218" s="22">
        <v>0</v>
      </c>
      <c r="H218" s="22">
        <f t="shared" si="172"/>
        <v>0</v>
      </c>
      <c r="I218" s="22">
        <v>0</v>
      </c>
      <c r="J218" s="22">
        <v>0</v>
      </c>
      <c r="K218" s="22">
        <f t="shared" si="173"/>
        <v>0</v>
      </c>
      <c r="L218" s="22">
        <v>0</v>
      </c>
      <c r="M218" s="22">
        <v>0</v>
      </c>
      <c r="N218" s="22">
        <f t="shared" si="174"/>
        <v>0</v>
      </c>
      <c r="O218" s="22">
        <v>0</v>
      </c>
      <c r="P218" s="22">
        <v>0</v>
      </c>
      <c r="Q218" s="22">
        <f t="shared" si="175"/>
        <v>0</v>
      </c>
      <c r="R218" s="22">
        <v>0</v>
      </c>
      <c r="S218" s="22">
        <v>0</v>
      </c>
      <c r="T218" s="22">
        <f t="shared" si="176"/>
        <v>0</v>
      </c>
      <c r="U218" s="22">
        <v>0</v>
      </c>
      <c r="V218" s="22">
        <v>0</v>
      </c>
      <c r="W218" s="22">
        <f t="shared" si="177"/>
        <v>0</v>
      </c>
      <c r="X218" s="23">
        <f t="shared" si="171"/>
        <v>0</v>
      </c>
      <c r="Y218" s="24"/>
    </row>
    <row r="219" spans="1:25" s="17" customFormat="1" x14ac:dyDescent="0.2">
      <c r="A219" s="13" t="s">
        <v>178</v>
      </c>
      <c r="B219" s="14" t="s">
        <v>49</v>
      </c>
      <c r="C219" s="14" t="s">
        <v>27</v>
      </c>
      <c r="D219" s="15">
        <v>0</v>
      </c>
      <c r="E219" s="16">
        <v>0</v>
      </c>
      <c r="F219" s="34">
        <v>0</v>
      </c>
      <c r="G219" s="34">
        <v>0</v>
      </c>
      <c r="H219" s="34">
        <f t="shared" si="172"/>
        <v>0</v>
      </c>
      <c r="I219" s="34">
        <v>0</v>
      </c>
      <c r="J219" s="34">
        <v>0</v>
      </c>
      <c r="K219" s="34">
        <f t="shared" si="173"/>
        <v>0</v>
      </c>
      <c r="L219" s="34">
        <v>0</v>
      </c>
      <c r="M219" s="34">
        <v>0</v>
      </c>
      <c r="N219" s="34">
        <f t="shared" si="174"/>
        <v>0</v>
      </c>
      <c r="O219" s="34">
        <v>0</v>
      </c>
      <c r="P219" s="34">
        <v>0</v>
      </c>
      <c r="Q219" s="34">
        <f t="shared" si="175"/>
        <v>0</v>
      </c>
      <c r="R219" s="34">
        <v>0</v>
      </c>
      <c r="S219" s="34">
        <v>0</v>
      </c>
      <c r="T219" s="34">
        <f t="shared" si="176"/>
        <v>0</v>
      </c>
      <c r="U219" s="34">
        <v>0</v>
      </c>
      <c r="V219" s="34">
        <v>0</v>
      </c>
      <c r="W219" s="34">
        <f t="shared" si="177"/>
        <v>0</v>
      </c>
      <c r="X219" s="35">
        <f t="shared" si="171"/>
        <v>0</v>
      </c>
      <c r="Y219" s="24"/>
    </row>
    <row r="220" spans="1:25" s="17" customFormat="1" x14ac:dyDescent="0.2">
      <c r="A220" s="13" t="s">
        <v>178</v>
      </c>
      <c r="B220" s="14" t="s">
        <v>49</v>
      </c>
      <c r="C220" s="14" t="s">
        <v>8</v>
      </c>
      <c r="D220" s="15">
        <v>1</v>
      </c>
      <c r="E220" s="16">
        <v>1</v>
      </c>
      <c r="F220" s="34">
        <f>ROUND($D220*'2p_turp_aprekins dez'!$AX$16,2)</f>
        <v>79200</v>
      </c>
      <c r="G220" s="34">
        <f>ROUND($E220*'2p_turp_aprekins dez'!$AX$17,2)</f>
        <v>54864</v>
      </c>
      <c r="H220" s="34">
        <f t="shared" si="172"/>
        <v>134064</v>
      </c>
      <c r="I220" s="34">
        <f t="shared" ref="I220:I221" si="182">ROUND($F220*$K$5,2)</f>
        <v>18683.28</v>
      </c>
      <c r="J220" s="34">
        <f t="shared" ref="J220:J221" si="183">ROUND($G220*$K$5,2)</f>
        <v>12942.42</v>
      </c>
      <c r="K220" s="34">
        <f t="shared" si="173"/>
        <v>31625.699999999997</v>
      </c>
      <c r="L220" s="34">
        <v>0</v>
      </c>
      <c r="M220" s="34">
        <v>0</v>
      </c>
      <c r="N220" s="34">
        <f t="shared" si="174"/>
        <v>0</v>
      </c>
      <c r="O220" s="34">
        <f>ROUND($F220*$Q$5,2)</f>
        <v>22627.439999999999</v>
      </c>
      <c r="P220" s="34">
        <f>ROUND($G220*$Q$5,2)</f>
        <v>15674.64</v>
      </c>
      <c r="Q220" s="34">
        <f t="shared" si="175"/>
        <v>38302.080000000002</v>
      </c>
      <c r="R220" s="34">
        <f>ROUND($F220*$T$5,2)</f>
        <v>1599.84</v>
      </c>
      <c r="S220" s="34">
        <f>ROUND($G220*$T$5,2)</f>
        <v>1108.25</v>
      </c>
      <c r="T220" s="34">
        <f t="shared" si="176"/>
        <v>2708.09</v>
      </c>
      <c r="U220" s="34">
        <f>ROUND($F220*$W$5,2)</f>
        <v>2550.2399999999998</v>
      </c>
      <c r="V220" s="34">
        <f>ROUND($G220*$W$5,2)</f>
        <v>1766.62</v>
      </c>
      <c r="W220" s="34">
        <f t="shared" si="177"/>
        <v>4316.8599999999997</v>
      </c>
      <c r="X220" s="35">
        <f t="shared" si="171"/>
        <v>211017</v>
      </c>
      <c r="Y220" s="24"/>
    </row>
    <row r="221" spans="1:25" s="17" customFormat="1" x14ac:dyDescent="0.2">
      <c r="A221" s="13" t="s">
        <v>178</v>
      </c>
      <c r="B221" s="14" t="s">
        <v>49</v>
      </c>
      <c r="C221" s="14" t="s">
        <v>10</v>
      </c>
      <c r="D221" s="15">
        <v>1</v>
      </c>
      <c r="E221" s="16">
        <v>1</v>
      </c>
      <c r="F221" s="34">
        <f>ROUND($D221*'2p_turp_aprekins dez'!$AX$16,2)</f>
        <v>79200</v>
      </c>
      <c r="G221" s="34">
        <f>ROUND($E221*'2p_turp_aprekins dez'!$AX$17,2)</f>
        <v>54864</v>
      </c>
      <c r="H221" s="34">
        <f t="shared" si="172"/>
        <v>134064</v>
      </c>
      <c r="I221" s="34">
        <f t="shared" si="182"/>
        <v>18683.28</v>
      </c>
      <c r="J221" s="34">
        <f t="shared" si="183"/>
        <v>12942.42</v>
      </c>
      <c r="K221" s="34">
        <f t="shared" si="173"/>
        <v>31625.699999999997</v>
      </c>
      <c r="L221" s="34">
        <v>0</v>
      </c>
      <c r="M221" s="34">
        <v>0</v>
      </c>
      <c r="N221" s="34">
        <f t="shared" si="174"/>
        <v>0</v>
      </c>
      <c r="O221" s="34">
        <f>ROUND($F221*$Q$5,2)</f>
        <v>22627.439999999999</v>
      </c>
      <c r="P221" s="34">
        <f>ROUND($G221*$Q$5,2)</f>
        <v>15674.64</v>
      </c>
      <c r="Q221" s="34">
        <f t="shared" si="175"/>
        <v>38302.080000000002</v>
      </c>
      <c r="R221" s="34">
        <f>ROUND($F221*$T$5,2)</f>
        <v>1599.84</v>
      </c>
      <c r="S221" s="34">
        <f>ROUND($G221*$T$5,2)</f>
        <v>1108.25</v>
      </c>
      <c r="T221" s="34">
        <f t="shared" si="176"/>
        <v>2708.09</v>
      </c>
      <c r="U221" s="34">
        <f>ROUND($F221*$W$5,2)</f>
        <v>2550.2399999999998</v>
      </c>
      <c r="V221" s="34">
        <f>ROUND($G221*$W$5,2)</f>
        <v>1766.62</v>
      </c>
      <c r="W221" s="34">
        <f t="shared" si="177"/>
        <v>4316.8599999999997</v>
      </c>
      <c r="X221" s="35">
        <f t="shared" si="171"/>
        <v>211017</v>
      </c>
      <c r="Y221" s="24"/>
    </row>
    <row r="222" spans="1:25" s="17" customFormat="1" x14ac:dyDescent="0.2">
      <c r="A222" s="13" t="s">
        <v>178</v>
      </c>
      <c r="B222" s="14" t="s">
        <v>49</v>
      </c>
      <c r="C222" s="14" t="s">
        <v>67</v>
      </c>
      <c r="D222" s="15">
        <v>1</v>
      </c>
      <c r="E222" s="16">
        <v>1</v>
      </c>
      <c r="F222" s="34">
        <f>ROUND($D222*'2p_turp_aprekins dez'!$AX$20,2)</f>
        <v>39600</v>
      </c>
      <c r="G222" s="34">
        <f>ROUND($E222*'2p_turp_aprekins dez'!$AX$21,2)</f>
        <v>27432</v>
      </c>
      <c r="H222" s="34">
        <f t="shared" ref="H222" si="184">SUM(F222:G222)</f>
        <v>67032</v>
      </c>
      <c r="I222" s="34">
        <f>ROUND($F222*$K$5,2)</f>
        <v>9341.64</v>
      </c>
      <c r="J222" s="34">
        <f>ROUND($G222*$K$5,2)</f>
        <v>6471.21</v>
      </c>
      <c r="K222" s="34">
        <f t="shared" ref="K222" si="185">SUM(I222:J222)</f>
        <v>15812.849999999999</v>
      </c>
      <c r="L222" s="34">
        <v>0</v>
      </c>
      <c r="M222" s="34">
        <v>0</v>
      </c>
      <c r="N222" s="34">
        <f t="shared" ref="N222" si="186">SUM(L222:M222)</f>
        <v>0</v>
      </c>
      <c r="O222" s="34">
        <f>ROUND($F222*$Q$5,2)</f>
        <v>11313.72</v>
      </c>
      <c r="P222" s="34">
        <f>ROUND($G222*$Q$5,2)</f>
        <v>7837.32</v>
      </c>
      <c r="Q222" s="34">
        <f t="shared" ref="Q222" si="187">SUM(O222:P222)</f>
        <v>19151.04</v>
      </c>
      <c r="R222" s="34">
        <f>ROUND($F222*$T$5,2)</f>
        <v>799.92</v>
      </c>
      <c r="S222" s="34">
        <f>ROUND($G222*$T$5,2)</f>
        <v>554.13</v>
      </c>
      <c r="T222" s="34">
        <f t="shared" ref="T222" si="188">SUM(R222:S222)</f>
        <v>1354.05</v>
      </c>
      <c r="U222" s="34">
        <f>ROUND($F222*$W$5,2)</f>
        <v>1275.1199999999999</v>
      </c>
      <c r="V222" s="34">
        <f>ROUND($G222*$W$5,2)</f>
        <v>883.31</v>
      </c>
      <c r="W222" s="34">
        <f t="shared" ref="W222" si="189">SUM(U222:V222)</f>
        <v>2158.4299999999998</v>
      </c>
      <c r="X222" s="35">
        <f t="shared" si="171"/>
        <v>105508</v>
      </c>
      <c r="Y222" s="24"/>
    </row>
    <row r="223" spans="1:25" s="17" customFormat="1" x14ac:dyDescent="0.2">
      <c r="A223" s="13" t="s">
        <v>178</v>
      </c>
      <c r="B223" s="14" t="s">
        <v>49</v>
      </c>
      <c r="C223" s="14" t="s">
        <v>125</v>
      </c>
      <c r="D223" s="15">
        <v>0</v>
      </c>
      <c r="E223" s="16">
        <v>0</v>
      </c>
      <c r="F223" s="34">
        <v>0</v>
      </c>
      <c r="G223" s="34">
        <v>0</v>
      </c>
      <c r="H223" s="34">
        <f t="shared" si="172"/>
        <v>0</v>
      </c>
      <c r="I223" s="34">
        <v>0</v>
      </c>
      <c r="J223" s="34">
        <v>0</v>
      </c>
      <c r="K223" s="34">
        <f t="shared" si="173"/>
        <v>0</v>
      </c>
      <c r="L223" s="34">
        <v>0</v>
      </c>
      <c r="M223" s="34">
        <v>0</v>
      </c>
      <c r="N223" s="34">
        <f t="shared" si="174"/>
        <v>0</v>
      </c>
      <c r="O223" s="34">
        <v>0</v>
      </c>
      <c r="P223" s="34">
        <v>0</v>
      </c>
      <c r="Q223" s="34">
        <f t="shared" si="175"/>
        <v>0</v>
      </c>
      <c r="R223" s="34">
        <v>0</v>
      </c>
      <c r="S223" s="34">
        <v>0</v>
      </c>
      <c r="T223" s="34">
        <f t="shared" si="176"/>
        <v>0</v>
      </c>
      <c r="U223" s="34">
        <v>0</v>
      </c>
      <c r="V223" s="34">
        <v>0</v>
      </c>
      <c r="W223" s="34">
        <f t="shared" si="177"/>
        <v>0</v>
      </c>
      <c r="X223" s="35">
        <f t="shared" si="171"/>
        <v>0</v>
      </c>
      <c r="Y223" s="24"/>
    </row>
    <row r="224" spans="1:25" s="17" customFormat="1" x14ac:dyDescent="0.2">
      <c r="A224" s="13" t="s">
        <v>178</v>
      </c>
      <c r="B224" s="14" t="s">
        <v>49</v>
      </c>
      <c r="C224" s="14" t="s">
        <v>70</v>
      </c>
      <c r="D224" s="15">
        <v>0</v>
      </c>
      <c r="E224" s="16">
        <v>0</v>
      </c>
      <c r="F224" s="34">
        <v>0</v>
      </c>
      <c r="G224" s="34">
        <v>0</v>
      </c>
      <c r="H224" s="34">
        <f t="shared" si="172"/>
        <v>0</v>
      </c>
      <c r="I224" s="34">
        <v>0</v>
      </c>
      <c r="J224" s="34">
        <v>0</v>
      </c>
      <c r="K224" s="34">
        <f t="shared" si="173"/>
        <v>0</v>
      </c>
      <c r="L224" s="34">
        <v>0</v>
      </c>
      <c r="M224" s="34">
        <v>0</v>
      </c>
      <c r="N224" s="34">
        <f t="shared" si="174"/>
        <v>0</v>
      </c>
      <c r="O224" s="34">
        <v>0</v>
      </c>
      <c r="P224" s="34">
        <v>0</v>
      </c>
      <c r="Q224" s="34">
        <f t="shared" si="175"/>
        <v>0</v>
      </c>
      <c r="R224" s="34">
        <v>0</v>
      </c>
      <c r="S224" s="34">
        <v>0</v>
      </c>
      <c r="T224" s="34">
        <f t="shared" si="176"/>
        <v>0</v>
      </c>
      <c r="U224" s="34">
        <v>0</v>
      </c>
      <c r="V224" s="34">
        <v>0</v>
      </c>
      <c r="W224" s="34">
        <f t="shared" si="177"/>
        <v>0</v>
      </c>
      <c r="X224" s="35">
        <f t="shared" si="171"/>
        <v>0</v>
      </c>
      <c r="Y224" s="24"/>
    </row>
    <row r="225" spans="1:25" s="17" customFormat="1" x14ac:dyDescent="0.2">
      <c r="A225" s="13" t="s">
        <v>178</v>
      </c>
      <c r="B225" s="14" t="s">
        <v>49</v>
      </c>
      <c r="C225" s="14" t="s">
        <v>11</v>
      </c>
      <c r="D225" s="15">
        <v>1</v>
      </c>
      <c r="E225" s="16">
        <v>1</v>
      </c>
      <c r="F225" s="34">
        <f>ROUND($D225*'2p_turp_aprekins dez'!$AX$28,2)</f>
        <v>47740</v>
      </c>
      <c r="G225" s="34">
        <f>ROUND($E225*'2p_turp_aprekins dez'!$AX$29,2)</f>
        <v>33070.800000000003</v>
      </c>
      <c r="H225" s="34">
        <f t="shared" si="172"/>
        <v>80810.8</v>
      </c>
      <c r="I225" s="34">
        <f>ROUND($F225*$K$5,2)</f>
        <v>11261.87</v>
      </c>
      <c r="J225" s="34">
        <f>ROUND($G225*$K$5,2)</f>
        <v>7801.4</v>
      </c>
      <c r="K225" s="34">
        <f t="shared" ref="K225" si="190">SUM(I225:J225)</f>
        <v>19063.27</v>
      </c>
      <c r="L225" s="34">
        <v>0</v>
      </c>
      <c r="M225" s="34">
        <v>0</v>
      </c>
      <c r="N225" s="34">
        <f t="shared" si="174"/>
        <v>0</v>
      </c>
      <c r="O225" s="34">
        <f>ROUND($F225*$Q$5,2)</f>
        <v>13639.32</v>
      </c>
      <c r="P225" s="34">
        <f>ROUND($G225*$Q$5,2)</f>
        <v>9448.33</v>
      </c>
      <c r="Q225" s="34">
        <f t="shared" ref="Q225" si="191">SUM(O225:P225)</f>
        <v>23087.65</v>
      </c>
      <c r="R225" s="34">
        <f>ROUND($F225*$T$5,2)</f>
        <v>964.35</v>
      </c>
      <c r="S225" s="34">
        <f>ROUND($G225*$T$5,2)</f>
        <v>668.03</v>
      </c>
      <c r="T225" s="34">
        <f t="shared" ref="T225" si="192">SUM(R225:S225)</f>
        <v>1632.38</v>
      </c>
      <c r="U225" s="34">
        <f>ROUND($F225*$W$5,2)</f>
        <v>1537.23</v>
      </c>
      <c r="V225" s="34">
        <f>ROUND($G225*$W$5,2)</f>
        <v>1064.8800000000001</v>
      </c>
      <c r="W225" s="34">
        <f t="shared" si="177"/>
        <v>2602.11</v>
      </c>
      <c r="X225" s="35">
        <f t="shared" si="171"/>
        <v>127196</v>
      </c>
      <c r="Y225" s="24"/>
    </row>
    <row r="226" spans="1:25" s="17" customFormat="1" x14ac:dyDescent="0.2">
      <c r="A226" s="13" t="s">
        <v>178</v>
      </c>
      <c r="B226" s="14" t="s">
        <v>49</v>
      </c>
      <c r="C226" s="14" t="s">
        <v>6</v>
      </c>
      <c r="D226" s="15">
        <v>0</v>
      </c>
      <c r="E226" s="16">
        <v>0</v>
      </c>
      <c r="F226" s="34">
        <v>0</v>
      </c>
      <c r="G226" s="34">
        <v>0</v>
      </c>
      <c r="H226" s="34">
        <f t="shared" si="172"/>
        <v>0</v>
      </c>
      <c r="I226" s="34">
        <v>0</v>
      </c>
      <c r="J226" s="34">
        <v>0</v>
      </c>
      <c r="K226" s="34">
        <f t="shared" si="173"/>
        <v>0</v>
      </c>
      <c r="L226" s="34">
        <v>0</v>
      </c>
      <c r="M226" s="34">
        <v>0</v>
      </c>
      <c r="N226" s="34">
        <f t="shared" si="174"/>
        <v>0</v>
      </c>
      <c r="O226" s="34">
        <v>0</v>
      </c>
      <c r="P226" s="34">
        <v>0</v>
      </c>
      <c r="Q226" s="34">
        <f t="shared" si="175"/>
        <v>0</v>
      </c>
      <c r="R226" s="34">
        <v>0</v>
      </c>
      <c r="S226" s="34">
        <v>0</v>
      </c>
      <c r="T226" s="34">
        <f t="shared" si="176"/>
        <v>0</v>
      </c>
      <c r="U226" s="34">
        <v>0</v>
      </c>
      <c r="V226" s="34">
        <v>0</v>
      </c>
      <c r="W226" s="34">
        <f t="shared" si="177"/>
        <v>0</v>
      </c>
      <c r="X226" s="35">
        <f t="shared" si="171"/>
        <v>0</v>
      </c>
      <c r="Y226" s="24"/>
    </row>
    <row r="227" spans="1:25" s="17" customFormat="1" ht="12" thickBot="1" x14ac:dyDescent="0.25">
      <c r="A227" s="39" t="s">
        <v>178</v>
      </c>
      <c r="B227" s="40" t="s">
        <v>49</v>
      </c>
      <c r="C227" s="40" t="s">
        <v>32</v>
      </c>
      <c r="D227" s="41">
        <v>1</v>
      </c>
      <c r="E227" s="42">
        <v>1</v>
      </c>
      <c r="F227" s="43">
        <f>ROUND($D227*'2p_turp_aprekins dez'!$AX$16,2)</f>
        <v>79200</v>
      </c>
      <c r="G227" s="43">
        <f>ROUND($E227*'2p_turp_aprekins dez'!$AX$17,2)</f>
        <v>54864</v>
      </c>
      <c r="H227" s="43">
        <f t="shared" ref="H227" si="193">SUM(F227:G227)</f>
        <v>134064</v>
      </c>
      <c r="I227" s="43">
        <f t="shared" ref="I227" si="194">ROUND($F227*$K$5,2)</f>
        <v>18683.28</v>
      </c>
      <c r="J227" s="43">
        <f t="shared" ref="J227" si="195">ROUND($G227*$K$5,2)</f>
        <v>12942.42</v>
      </c>
      <c r="K227" s="43">
        <f t="shared" si="173"/>
        <v>31625.699999999997</v>
      </c>
      <c r="L227" s="43">
        <v>0</v>
      </c>
      <c r="M227" s="43">
        <v>0</v>
      </c>
      <c r="N227" s="43">
        <f t="shared" si="174"/>
        <v>0</v>
      </c>
      <c r="O227" s="43">
        <f>ROUND($F227*$Q$5,2)</f>
        <v>22627.439999999999</v>
      </c>
      <c r="P227" s="43">
        <f>ROUND($G227*$Q$5,2)</f>
        <v>15674.64</v>
      </c>
      <c r="Q227" s="43">
        <f t="shared" si="175"/>
        <v>38302.080000000002</v>
      </c>
      <c r="R227" s="43">
        <f>ROUND($F227*$T$5,2)</f>
        <v>1599.84</v>
      </c>
      <c r="S227" s="43">
        <f>ROUND($G227*$T$5,2)</f>
        <v>1108.25</v>
      </c>
      <c r="T227" s="43">
        <f t="shared" si="176"/>
        <v>2708.09</v>
      </c>
      <c r="U227" s="43">
        <f>ROUND($F227*$W$5,2)</f>
        <v>2550.2399999999998</v>
      </c>
      <c r="V227" s="43">
        <f>ROUND($G227*$W$5,2)</f>
        <v>1766.62</v>
      </c>
      <c r="W227" s="43">
        <f t="shared" ref="W227" si="196">SUM(U227:V227)</f>
        <v>4316.8599999999997</v>
      </c>
      <c r="X227" s="44">
        <f t="shared" si="171"/>
        <v>211017</v>
      </c>
      <c r="Y227" s="24"/>
    </row>
    <row r="228" spans="1:25" s="17" customFormat="1" ht="12" thickBot="1" x14ac:dyDescent="0.25">
      <c r="A228" s="81" t="s">
        <v>178</v>
      </c>
      <c r="B228" s="82" t="s">
        <v>188</v>
      </c>
      <c r="C228" s="82"/>
      <c r="D228" s="83">
        <f>D218+D219+D220+D221+D222+D223+D224+D225+D226+D227</f>
        <v>5</v>
      </c>
      <c r="E228" s="84">
        <f t="shared" ref="E228:W228" si="197">E218+E219+E220+E221+E222+E223+E224+E225+E226+E227</f>
        <v>5</v>
      </c>
      <c r="F228" s="85">
        <f t="shared" si="197"/>
        <v>324940</v>
      </c>
      <c r="G228" s="85">
        <f t="shared" si="197"/>
        <v>225094.8</v>
      </c>
      <c r="H228" s="85">
        <f t="shared" si="197"/>
        <v>550034.80000000005</v>
      </c>
      <c r="I228" s="85">
        <f t="shared" si="197"/>
        <v>76653.350000000006</v>
      </c>
      <c r="J228" s="85">
        <f t="shared" si="197"/>
        <v>53099.869999999995</v>
      </c>
      <c r="K228" s="85">
        <f t="shared" si="197"/>
        <v>129753.22</v>
      </c>
      <c r="L228" s="85">
        <f t="shared" si="197"/>
        <v>0</v>
      </c>
      <c r="M228" s="85">
        <f t="shared" si="197"/>
        <v>0</v>
      </c>
      <c r="N228" s="85">
        <f t="shared" si="197"/>
        <v>0</v>
      </c>
      <c r="O228" s="85">
        <f t="shared" si="197"/>
        <v>92835.36</v>
      </c>
      <c r="P228" s="85">
        <f t="shared" si="197"/>
        <v>64309.57</v>
      </c>
      <c r="Q228" s="85">
        <f t="shared" si="197"/>
        <v>157144.93</v>
      </c>
      <c r="R228" s="85">
        <f t="shared" si="197"/>
        <v>6563.79</v>
      </c>
      <c r="S228" s="85">
        <f t="shared" si="197"/>
        <v>4546.91</v>
      </c>
      <c r="T228" s="85">
        <f t="shared" si="197"/>
        <v>11110.7</v>
      </c>
      <c r="U228" s="85">
        <f t="shared" si="197"/>
        <v>10463.07</v>
      </c>
      <c r="V228" s="85">
        <f t="shared" si="197"/>
        <v>7248.0499999999993</v>
      </c>
      <c r="W228" s="85">
        <f t="shared" si="197"/>
        <v>17711.12</v>
      </c>
      <c r="X228" s="86">
        <f>ROUND(X218+X219+X220+X221+X222+X223+X224+X225+X226+X227,0)</f>
        <v>865755</v>
      </c>
      <c r="Y228" s="24"/>
    </row>
    <row r="229" spans="1:25" s="17" customFormat="1" x14ac:dyDescent="0.2">
      <c r="A229" s="69" t="s">
        <v>179</v>
      </c>
      <c r="B229" s="70" t="s">
        <v>50</v>
      </c>
      <c r="C229" s="70" t="s">
        <v>29</v>
      </c>
      <c r="D229" s="71">
        <v>0</v>
      </c>
      <c r="E229" s="72">
        <v>0</v>
      </c>
      <c r="F229" s="73">
        <v>0</v>
      </c>
      <c r="G229" s="73">
        <v>0</v>
      </c>
      <c r="H229" s="73">
        <f t="shared" si="172"/>
        <v>0</v>
      </c>
      <c r="I229" s="73">
        <v>0</v>
      </c>
      <c r="J229" s="73">
        <v>0</v>
      </c>
      <c r="K229" s="73">
        <f t="shared" si="173"/>
        <v>0</v>
      </c>
      <c r="L229" s="73">
        <v>0</v>
      </c>
      <c r="M229" s="73">
        <v>0</v>
      </c>
      <c r="N229" s="73">
        <f t="shared" si="174"/>
        <v>0</v>
      </c>
      <c r="O229" s="73">
        <v>0</v>
      </c>
      <c r="P229" s="73">
        <v>0</v>
      </c>
      <c r="Q229" s="73">
        <f t="shared" si="175"/>
        <v>0</v>
      </c>
      <c r="R229" s="73">
        <v>0</v>
      </c>
      <c r="S229" s="73">
        <v>0</v>
      </c>
      <c r="T229" s="73">
        <f t="shared" si="176"/>
        <v>0</v>
      </c>
      <c r="U229" s="73">
        <v>0</v>
      </c>
      <c r="V229" s="73">
        <v>0</v>
      </c>
      <c r="W229" s="73">
        <f t="shared" si="177"/>
        <v>0</v>
      </c>
      <c r="X229" s="74">
        <f t="shared" si="171"/>
        <v>0</v>
      </c>
      <c r="Y229" s="24"/>
    </row>
    <row r="230" spans="1:25" s="17" customFormat="1" x14ac:dyDescent="0.2">
      <c r="A230" s="13" t="s">
        <v>179</v>
      </c>
      <c r="B230" s="14" t="s">
        <v>50</v>
      </c>
      <c r="C230" s="14" t="s">
        <v>27</v>
      </c>
      <c r="D230" s="15">
        <v>0</v>
      </c>
      <c r="E230" s="16">
        <v>0</v>
      </c>
      <c r="F230" s="34">
        <v>0</v>
      </c>
      <c r="G230" s="34">
        <v>0</v>
      </c>
      <c r="H230" s="34">
        <f t="shared" si="172"/>
        <v>0</v>
      </c>
      <c r="I230" s="34">
        <v>0</v>
      </c>
      <c r="J230" s="34">
        <v>0</v>
      </c>
      <c r="K230" s="34">
        <f t="shared" si="173"/>
        <v>0</v>
      </c>
      <c r="L230" s="34">
        <v>0</v>
      </c>
      <c r="M230" s="34">
        <v>0</v>
      </c>
      <c r="N230" s="34">
        <f t="shared" si="174"/>
        <v>0</v>
      </c>
      <c r="O230" s="34">
        <v>0</v>
      </c>
      <c r="P230" s="34">
        <v>0</v>
      </c>
      <c r="Q230" s="34">
        <f t="shared" si="175"/>
        <v>0</v>
      </c>
      <c r="R230" s="34">
        <v>0</v>
      </c>
      <c r="S230" s="34">
        <v>0</v>
      </c>
      <c r="T230" s="34">
        <f t="shared" si="176"/>
        <v>0</v>
      </c>
      <c r="U230" s="34">
        <v>0</v>
      </c>
      <c r="V230" s="34">
        <v>0</v>
      </c>
      <c r="W230" s="34">
        <f t="shared" si="177"/>
        <v>0</v>
      </c>
      <c r="X230" s="35">
        <f t="shared" si="171"/>
        <v>0</v>
      </c>
      <c r="Y230" s="24"/>
    </row>
    <row r="231" spans="1:25" s="17" customFormat="1" x14ac:dyDescent="0.2">
      <c r="A231" s="13" t="s">
        <v>179</v>
      </c>
      <c r="B231" s="14" t="s">
        <v>50</v>
      </c>
      <c r="C231" s="14" t="s">
        <v>8</v>
      </c>
      <c r="D231" s="15">
        <v>0</v>
      </c>
      <c r="E231" s="16">
        <v>0</v>
      </c>
      <c r="F231" s="34">
        <f>ROUND($D231*'2p_turp_aprekins dez'!$AX$16,2)</f>
        <v>0</v>
      </c>
      <c r="G231" s="34">
        <f>ROUND($E231*'2p_turp_aprekins dez'!$AX$17,2)</f>
        <v>0</v>
      </c>
      <c r="H231" s="34">
        <f t="shared" ref="H231:H233" si="198">SUM(F231:G231)</f>
        <v>0</v>
      </c>
      <c r="I231" s="34">
        <f t="shared" ref="I231:I233" si="199">ROUND($F231*$K$5,2)</f>
        <v>0</v>
      </c>
      <c r="J231" s="34">
        <f t="shared" ref="J231:J233" si="200">ROUND($G231*$K$5,2)</f>
        <v>0</v>
      </c>
      <c r="K231" s="34">
        <f t="shared" ref="K231:K233" si="201">SUM(I231:J231)</f>
        <v>0</v>
      </c>
      <c r="L231" s="34">
        <v>0</v>
      </c>
      <c r="M231" s="34">
        <v>0</v>
      </c>
      <c r="N231" s="34">
        <f t="shared" ref="N231:N233" si="202">SUM(L231:M231)</f>
        <v>0</v>
      </c>
      <c r="O231" s="34">
        <f>ROUND($F231*$Q$5,2)</f>
        <v>0</v>
      </c>
      <c r="P231" s="34">
        <f>ROUND($G231*$Q$5,2)</f>
        <v>0</v>
      </c>
      <c r="Q231" s="34">
        <f t="shared" ref="Q231:Q233" si="203">SUM(O231:P231)</f>
        <v>0</v>
      </c>
      <c r="R231" s="34">
        <f>ROUND($F231*$T$5,2)</f>
        <v>0</v>
      </c>
      <c r="S231" s="34">
        <f>ROUND($G231*$T$5,2)</f>
        <v>0</v>
      </c>
      <c r="T231" s="34">
        <f t="shared" ref="T231:T233" si="204">SUM(R231:S231)</f>
        <v>0</v>
      </c>
      <c r="U231" s="34">
        <f>ROUND($F231*$W$5,2)</f>
        <v>0</v>
      </c>
      <c r="V231" s="34">
        <f>ROUND($G231*$W$5,2)</f>
        <v>0</v>
      </c>
      <c r="W231" s="34">
        <f t="shared" ref="W231:W233" si="205">SUM(U231:V231)</f>
        <v>0</v>
      </c>
      <c r="X231" s="35">
        <f t="shared" si="171"/>
        <v>0</v>
      </c>
      <c r="Y231" s="24"/>
    </row>
    <row r="232" spans="1:25" s="17" customFormat="1" x14ac:dyDescent="0.2">
      <c r="A232" s="13" t="s">
        <v>179</v>
      </c>
      <c r="B232" s="14" t="s">
        <v>50</v>
      </c>
      <c r="C232" s="14" t="s">
        <v>176</v>
      </c>
      <c r="D232" s="15">
        <v>1</v>
      </c>
      <c r="E232" s="16">
        <v>1</v>
      </c>
      <c r="F232" s="34">
        <f>ROUND($D232*'2p_turp_aprekins dez'!$AX$16,2)</f>
        <v>79200</v>
      </c>
      <c r="G232" s="34">
        <f>ROUND($E232*'2p_turp_aprekins dez'!$AX$17,2)</f>
        <v>54864</v>
      </c>
      <c r="H232" s="34">
        <f t="shared" si="198"/>
        <v>134064</v>
      </c>
      <c r="I232" s="34">
        <f t="shared" si="199"/>
        <v>18683.28</v>
      </c>
      <c r="J232" s="34">
        <f t="shared" si="200"/>
        <v>12942.42</v>
      </c>
      <c r="K232" s="34">
        <f t="shared" si="201"/>
        <v>31625.699999999997</v>
      </c>
      <c r="L232" s="34">
        <v>0</v>
      </c>
      <c r="M232" s="34">
        <v>0</v>
      </c>
      <c r="N232" s="34">
        <f t="shared" si="202"/>
        <v>0</v>
      </c>
      <c r="O232" s="34">
        <f>ROUND($F232*$Q$5,2)</f>
        <v>22627.439999999999</v>
      </c>
      <c r="P232" s="34">
        <f>ROUND($G232*$Q$5,2)</f>
        <v>15674.64</v>
      </c>
      <c r="Q232" s="34">
        <f t="shared" si="203"/>
        <v>38302.080000000002</v>
      </c>
      <c r="R232" s="34">
        <f>ROUND($F232*$T$5,2)</f>
        <v>1599.84</v>
      </c>
      <c r="S232" s="34">
        <f>ROUND($G232*$T$5,2)</f>
        <v>1108.25</v>
      </c>
      <c r="T232" s="34">
        <f t="shared" si="204"/>
        <v>2708.09</v>
      </c>
      <c r="U232" s="34">
        <f>ROUND($F232*$W$5,2)</f>
        <v>2550.2399999999998</v>
      </c>
      <c r="V232" s="34">
        <f>ROUND($G232*$W$5,2)</f>
        <v>1766.62</v>
      </c>
      <c r="W232" s="34">
        <f t="shared" si="205"/>
        <v>4316.8599999999997</v>
      </c>
      <c r="X232" s="35">
        <f t="shared" si="171"/>
        <v>211017</v>
      </c>
      <c r="Y232" s="24"/>
    </row>
    <row r="233" spans="1:25" s="17" customFormat="1" x14ac:dyDescent="0.2">
      <c r="A233" s="13" t="s">
        <v>179</v>
      </c>
      <c r="B233" s="14" t="s">
        <v>50</v>
      </c>
      <c r="C233" s="14" t="s">
        <v>10</v>
      </c>
      <c r="D233" s="15">
        <v>1</v>
      </c>
      <c r="E233" s="16">
        <v>1</v>
      </c>
      <c r="F233" s="34">
        <f>ROUND($D233*'2p_turp_aprekins dez'!$AX$16,2)</f>
        <v>79200</v>
      </c>
      <c r="G233" s="34">
        <f>ROUND($E233*'2p_turp_aprekins dez'!$AX$17,2)</f>
        <v>54864</v>
      </c>
      <c r="H233" s="34">
        <f t="shared" si="198"/>
        <v>134064</v>
      </c>
      <c r="I233" s="34">
        <f t="shared" si="199"/>
        <v>18683.28</v>
      </c>
      <c r="J233" s="34">
        <f t="shared" si="200"/>
        <v>12942.42</v>
      </c>
      <c r="K233" s="34">
        <f t="shared" si="201"/>
        <v>31625.699999999997</v>
      </c>
      <c r="L233" s="34">
        <v>0</v>
      </c>
      <c r="M233" s="34">
        <v>0</v>
      </c>
      <c r="N233" s="34">
        <f t="shared" si="202"/>
        <v>0</v>
      </c>
      <c r="O233" s="34">
        <f>ROUND($F233*$Q$5,2)</f>
        <v>22627.439999999999</v>
      </c>
      <c r="P233" s="34">
        <f>ROUND($G233*$Q$5,2)</f>
        <v>15674.64</v>
      </c>
      <c r="Q233" s="34">
        <f t="shared" si="203"/>
        <v>38302.080000000002</v>
      </c>
      <c r="R233" s="34">
        <f>ROUND($F233*$T$5,2)</f>
        <v>1599.84</v>
      </c>
      <c r="S233" s="34">
        <f>ROUND($G233*$T$5,2)</f>
        <v>1108.25</v>
      </c>
      <c r="T233" s="34">
        <f t="shared" si="204"/>
        <v>2708.09</v>
      </c>
      <c r="U233" s="34">
        <f>ROUND($F233*$W$5,2)</f>
        <v>2550.2399999999998</v>
      </c>
      <c r="V233" s="34">
        <f>ROUND($G233*$W$5,2)</f>
        <v>1766.62</v>
      </c>
      <c r="W233" s="34">
        <f t="shared" si="205"/>
        <v>4316.8599999999997</v>
      </c>
      <c r="X233" s="35">
        <f t="shared" si="171"/>
        <v>211017</v>
      </c>
      <c r="Y233" s="24"/>
    </row>
    <row r="234" spans="1:25" s="17" customFormat="1" x14ac:dyDescent="0.2">
      <c r="A234" s="13" t="s">
        <v>179</v>
      </c>
      <c r="B234" s="14" t="s">
        <v>50</v>
      </c>
      <c r="C234" s="14" t="s">
        <v>67</v>
      </c>
      <c r="D234" s="15">
        <v>1</v>
      </c>
      <c r="E234" s="16">
        <v>1</v>
      </c>
      <c r="F234" s="34">
        <f>ROUND($D234*'2p_turp_aprekins dez'!$AX$20,2)</f>
        <v>39600</v>
      </c>
      <c r="G234" s="34">
        <f>ROUND($E234*'2p_turp_aprekins dez'!$AX$21,2)</f>
        <v>27432</v>
      </c>
      <c r="H234" s="34">
        <f t="shared" ref="H234" si="206">SUM(F234:G234)</f>
        <v>67032</v>
      </c>
      <c r="I234" s="34">
        <f>ROUND($F234*$K$5,2)</f>
        <v>9341.64</v>
      </c>
      <c r="J234" s="34">
        <f>ROUND($G234*$K$5,2)</f>
        <v>6471.21</v>
      </c>
      <c r="K234" s="34">
        <f t="shared" ref="K234" si="207">SUM(I234:J234)</f>
        <v>15812.849999999999</v>
      </c>
      <c r="L234" s="34">
        <v>0</v>
      </c>
      <c r="M234" s="34">
        <v>0</v>
      </c>
      <c r="N234" s="34">
        <f t="shared" ref="N234" si="208">SUM(L234:M234)</f>
        <v>0</v>
      </c>
      <c r="O234" s="34">
        <f>ROUND($F234*$Q$5,2)</f>
        <v>11313.72</v>
      </c>
      <c r="P234" s="34">
        <f>ROUND($G234*$Q$5,2)</f>
        <v>7837.32</v>
      </c>
      <c r="Q234" s="34">
        <f t="shared" ref="Q234" si="209">SUM(O234:P234)</f>
        <v>19151.04</v>
      </c>
      <c r="R234" s="34">
        <f>ROUND($F234*$T$5,2)</f>
        <v>799.92</v>
      </c>
      <c r="S234" s="34">
        <f>ROUND($G234*$T$5,2)</f>
        <v>554.13</v>
      </c>
      <c r="T234" s="34">
        <f t="shared" ref="T234" si="210">SUM(R234:S234)</f>
        <v>1354.05</v>
      </c>
      <c r="U234" s="34">
        <f>ROUND($F234*$W$5,2)</f>
        <v>1275.1199999999999</v>
      </c>
      <c r="V234" s="34">
        <f>ROUND($G234*$W$5,2)</f>
        <v>883.31</v>
      </c>
      <c r="W234" s="34">
        <f t="shared" ref="W234" si="211">SUM(U234:V234)</f>
        <v>2158.4299999999998</v>
      </c>
      <c r="X234" s="35">
        <f t="shared" si="171"/>
        <v>105508</v>
      </c>
      <c r="Y234" s="24"/>
    </row>
    <row r="235" spans="1:25" s="17" customFormat="1" x14ac:dyDescent="0.2">
      <c r="A235" s="13" t="s">
        <v>179</v>
      </c>
      <c r="B235" s="14" t="s">
        <v>50</v>
      </c>
      <c r="C235" s="14" t="s">
        <v>125</v>
      </c>
      <c r="D235" s="15">
        <v>0</v>
      </c>
      <c r="E235" s="16">
        <v>0</v>
      </c>
      <c r="F235" s="34">
        <v>0</v>
      </c>
      <c r="G235" s="34">
        <v>0</v>
      </c>
      <c r="H235" s="34">
        <f t="shared" si="172"/>
        <v>0</v>
      </c>
      <c r="I235" s="34">
        <v>0</v>
      </c>
      <c r="J235" s="34">
        <v>0</v>
      </c>
      <c r="K235" s="34">
        <f t="shared" si="173"/>
        <v>0</v>
      </c>
      <c r="L235" s="34">
        <v>0</v>
      </c>
      <c r="M235" s="34">
        <v>0</v>
      </c>
      <c r="N235" s="34">
        <f t="shared" si="174"/>
        <v>0</v>
      </c>
      <c r="O235" s="34">
        <v>0</v>
      </c>
      <c r="P235" s="34">
        <v>0</v>
      </c>
      <c r="Q235" s="34">
        <f t="shared" si="175"/>
        <v>0</v>
      </c>
      <c r="R235" s="34">
        <v>0</v>
      </c>
      <c r="S235" s="34">
        <v>0</v>
      </c>
      <c r="T235" s="34">
        <f t="shared" si="176"/>
        <v>0</v>
      </c>
      <c r="U235" s="34">
        <v>0</v>
      </c>
      <c r="V235" s="34">
        <v>0</v>
      </c>
      <c r="W235" s="34">
        <f t="shared" si="177"/>
        <v>0</v>
      </c>
      <c r="X235" s="35">
        <f t="shared" si="171"/>
        <v>0</v>
      </c>
      <c r="Y235" s="24"/>
    </row>
    <row r="236" spans="1:25" s="17" customFormat="1" x14ac:dyDescent="0.2">
      <c r="A236" s="13" t="s">
        <v>179</v>
      </c>
      <c r="B236" s="14" t="s">
        <v>50</v>
      </c>
      <c r="C236" s="14" t="s">
        <v>70</v>
      </c>
      <c r="D236" s="15">
        <v>0</v>
      </c>
      <c r="E236" s="16">
        <v>0</v>
      </c>
      <c r="F236" s="34">
        <v>0</v>
      </c>
      <c r="G236" s="34">
        <v>0</v>
      </c>
      <c r="H236" s="34">
        <f t="shared" si="172"/>
        <v>0</v>
      </c>
      <c r="I236" s="34">
        <v>0</v>
      </c>
      <c r="J236" s="34">
        <v>0</v>
      </c>
      <c r="K236" s="34">
        <f t="shared" si="173"/>
        <v>0</v>
      </c>
      <c r="L236" s="34">
        <v>0</v>
      </c>
      <c r="M236" s="34">
        <v>0</v>
      </c>
      <c r="N236" s="34">
        <f t="shared" si="174"/>
        <v>0</v>
      </c>
      <c r="O236" s="34">
        <v>0</v>
      </c>
      <c r="P236" s="34">
        <v>0</v>
      </c>
      <c r="Q236" s="34">
        <f t="shared" si="175"/>
        <v>0</v>
      </c>
      <c r="R236" s="34">
        <v>0</v>
      </c>
      <c r="S236" s="34">
        <v>0</v>
      </c>
      <c r="T236" s="34">
        <f t="shared" si="176"/>
        <v>0</v>
      </c>
      <c r="U236" s="34">
        <v>0</v>
      </c>
      <c r="V236" s="34">
        <v>0</v>
      </c>
      <c r="W236" s="34">
        <f t="shared" si="177"/>
        <v>0</v>
      </c>
      <c r="X236" s="35">
        <f t="shared" si="171"/>
        <v>0</v>
      </c>
      <c r="Y236" s="24"/>
    </row>
    <row r="237" spans="1:25" s="17" customFormat="1" x14ac:dyDescent="0.2">
      <c r="A237" s="13" t="s">
        <v>179</v>
      </c>
      <c r="B237" s="14" t="s">
        <v>50</v>
      </c>
      <c r="C237" s="14" t="s">
        <v>11</v>
      </c>
      <c r="D237" s="15">
        <v>0</v>
      </c>
      <c r="E237" s="16">
        <v>0</v>
      </c>
      <c r="F237" s="34">
        <f>ROUND($D237*'2p_turp_aprekins dez'!$AX$28,2)</f>
        <v>0</v>
      </c>
      <c r="G237" s="34">
        <f>ROUND($E237*'2p_turp_aprekins dez'!$AX$29,2)</f>
        <v>0</v>
      </c>
      <c r="H237" s="34">
        <f t="shared" si="172"/>
        <v>0</v>
      </c>
      <c r="I237" s="34">
        <f>ROUND($F237*$K$5,2)</f>
        <v>0</v>
      </c>
      <c r="J237" s="34">
        <f>ROUND($G237*$K$5,2)</f>
        <v>0</v>
      </c>
      <c r="K237" s="34">
        <f t="shared" ref="K237" si="212">SUM(I237:J237)</f>
        <v>0</v>
      </c>
      <c r="L237" s="34">
        <v>0</v>
      </c>
      <c r="M237" s="34">
        <v>0</v>
      </c>
      <c r="N237" s="34">
        <f t="shared" si="174"/>
        <v>0</v>
      </c>
      <c r="O237" s="34">
        <f>ROUND($F237*$Q$5,2)</f>
        <v>0</v>
      </c>
      <c r="P237" s="34">
        <f>ROUND($G237*$Q$5,2)</f>
        <v>0</v>
      </c>
      <c r="Q237" s="34">
        <f t="shared" ref="Q237" si="213">SUM(O237:P237)</f>
        <v>0</v>
      </c>
      <c r="R237" s="34">
        <f>ROUND($F237*$T$5,2)</f>
        <v>0</v>
      </c>
      <c r="S237" s="34">
        <f>ROUND($G237*$T$5,2)</f>
        <v>0</v>
      </c>
      <c r="T237" s="34">
        <f t="shared" ref="T237" si="214">SUM(R237:S237)</f>
        <v>0</v>
      </c>
      <c r="U237" s="34">
        <f>ROUND($F237*$W$5,2)</f>
        <v>0</v>
      </c>
      <c r="V237" s="34">
        <f>ROUND($G237*$W$5,2)</f>
        <v>0</v>
      </c>
      <c r="W237" s="34">
        <f t="shared" si="177"/>
        <v>0</v>
      </c>
      <c r="X237" s="35">
        <f t="shared" si="171"/>
        <v>0</v>
      </c>
      <c r="Y237" s="24"/>
    </row>
    <row r="238" spans="1:25" s="17" customFormat="1" ht="12" thickBot="1" x14ac:dyDescent="0.25">
      <c r="A238" s="27" t="s">
        <v>179</v>
      </c>
      <c r="B238" s="28" t="s">
        <v>50</v>
      </c>
      <c r="C238" s="28" t="s">
        <v>6</v>
      </c>
      <c r="D238" s="36">
        <v>0</v>
      </c>
      <c r="E238" s="30">
        <v>0</v>
      </c>
      <c r="F238" s="37">
        <v>0</v>
      </c>
      <c r="G238" s="37">
        <v>0</v>
      </c>
      <c r="H238" s="37">
        <f t="shared" si="172"/>
        <v>0</v>
      </c>
      <c r="I238" s="37">
        <v>0</v>
      </c>
      <c r="J238" s="37">
        <v>0</v>
      </c>
      <c r="K238" s="37">
        <f t="shared" si="173"/>
        <v>0</v>
      </c>
      <c r="L238" s="37">
        <v>0</v>
      </c>
      <c r="M238" s="37">
        <v>0</v>
      </c>
      <c r="N238" s="37">
        <f t="shared" si="174"/>
        <v>0</v>
      </c>
      <c r="O238" s="37">
        <v>0</v>
      </c>
      <c r="P238" s="37">
        <v>0</v>
      </c>
      <c r="Q238" s="37">
        <f t="shared" si="175"/>
        <v>0</v>
      </c>
      <c r="R238" s="37">
        <v>0</v>
      </c>
      <c r="S238" s="37">
        <v>0</v>
      </c>
      <c r="T238" s="37">
        <f t="shared" si="176"/>
        <v>0</v>
      </c>
      <c r="U238" s="37">
        <v>0</v>
      </c>
      <c r="V238" s="37">
        <v>0</v>
      </c>
      <c r="W238" s="37">
        <f t="shared" si="177"/>
        <v>0</v>
      </c>
      <c r="X238" s="38">
        <f t="shared" si="171"/>
        <v>0</v>
      </c>
      <c r="Y238" s="24"/>
    </row>
    <row r="239" spans="1:25" s="17" customFormat="1" ht="12" thickBot="1" x14ac:dyDescent="0.25">
      <c r="A239" s="55" t="s">
        <v>179</v>
      </c>
      <c r="B239" s="56" t="s">
        <v>188</v>
      </c>
      <c r="C239" s="56"/>
      <c r="D239" s="65">
        <f>D229+D230+D231+D232+D233+D234+D235+D236+D237+D238</f>
        <v>3</v>
      </c>
      <c r="E239" s="58">
        <f t="shared" ref="E239:W239" si="215">E229+E230+E231+E232+E233+E234+E235+E236+E237+E238</f>
        <v>3</v>
      </c>
      <c r="F239" s="66">
        <f t="shared" si="215"/>
        <v>198000</v>
      </c>
      <c r="G239" s="66">
        <f t="shared" si="215"/>
        <v>137160</v>
      </c>
      <c r="H239" s="66">
        <f t="shared" si="215"/>
        <v>335160</v>
      </c>
      <c r="I239" s="66">
        <f t="shared" si="215"/>
        <v>46708.2</v>
      </c>
      <c r="J239" s="66">
        <f t="shared" si="215"/>
        <v>32356.05</v>
      </c>
      <c r="K239" s="66">
        <f t="shared" si="215"/>
        <v>79064.25</v>
      </c>
      <c r="L239" s="66">
        <f t="shared" si="215"/>
        <v>0</v>
      </c>
      <c r="M239" s="66">
        <f t="shared" si="215"/>
        <v>0</v>
      </c>
      <c r="N239" s="66">
        <f t="shared" si="215"/>
        <v>0</v>
      </c>
      <c r="O239" s="66">
        <f t="shared" si="215"/>
        <v>56568.6</v>
      </c>
      <c r="P239" s="66">
        <f t="shared" si="215"/>
        <v>39186.6</v>
      </c>
      <c r="Q239" s="66">
        <f t="shared" si="215"/>
        <v>95755.200000000012</v>
      </c>
      <c r="R239" s="66">
        <f t="shared" si="215"/>
        <v>3999.6</v>
      </c>
      <c r="S239" s="66">
        <f t="shared" si="215"/>
        <v>2770.63</v>
      </c>
      <c r="T239" s="66">
        <f t="shared" si="215"/>
        <v>6770.2300000000005</v>
      </c>
      <c r="U239" s="66">
        <f t="shared" si="215"/>
        <v>6375.5999999999995</v>
      </c>
      <c r="V239" s="66">
        <f t="shared" si="215"/>
        <v>4416.5499999999993</v>
      </c>
      <c r="W239" s="66">
        <f t="shared" si="215"/>
        <v>10792.15</v>
      </c>
      <c r="X239" s="67">
        <f>ROUND(X229+X230+X231+X232+X233+X234+X235+X236+X237+X2380,0)</f>
        <v>527542</v>
      </c>
      <c r="Y239" s="24"/>
    </row>
    <row r="240" spans="1:25" s="17" customFormat="1" x14ac:dyDescent="0.2">
      <c r="A240" s="18" t="s">
        <v>179</v>
      </c>
      <c r="B240" s="19" t="s">
        <v>51</v>
      </c>
      <c r="C240" s="19" t="s">
        <v>69</v>
      </c>
      <c r="D240" s="33">
        <v>0</v>
      </c>
      <c r="E240" s="21">
        <v>0</v>
      </c>
      <c r="F240" s="22">
        <v>0</v>
      </c>
      <c r="G240" s="22">
        <v>0</v>
      </c>
      <c r="H240" s="22">
        <f t="shared" si="172"/>
        <v>0</v>
      </c>
      <c r="I240" s="22">
        <v>0</v>
      </c>
      <c r="J240" s="22">
        <v>0</v>
      </c>
      <c r="K240" s="22">
        <f t="shared" si="173"/>
        <v>0</v>
      </c>
      <c r="L240" s="22">
        <v>0</v>
      </c>
      <c r="M240" s="22">
        <v>0</v>
      </c>
      <c r="N240" s="22">
        <f t="shared" si="174"/>
        <v>0</v>
      </c>
      <c r="O240" s="22">
        <v>0</v>
      </c>
      <c r="P240" s="22">
        <v>0</v>
      </c>
      <c r="Q240" s="22">
        <f t="shared" si="175"/>
        <v>0</v>
      </c>
      <c r="R240" s="22">
        <v>0</v>
      </c>
      <c r="S240" s="22">
        <v>0</v>
      </c>
      <c r="T240" s="22">
        <f t="shared" si="176"/>
        <v>0</v>
      </c>
      <c r="U240" s="22">
        <v>0</v>
      </c>
      <c r="V240" s="22">
        <v>0</v>
      </c>
      <c r="W240" s="22">
        <f t="shared" si="177"/>
        <v>0</v>
      </c>
      <c r="X240" s="23">
        <f t="shared" si="171"/>
        <v>0</v>
      </c>
      <c r="Y240" s="24"/>
    </row>
    <row r="241" spans="1:25" s="17" customFormat="1" x14ac:dyDescent="0.2">
      <c r="A241" s="13" t="s">
        <v>179</v>
      </c>
      <c r="B241" s="14" t="s">
        <v>51</v>
      </c>
      <c r="C241" s="14" t="s">
        <v>27</v>
      </c>
      <c r="D241" s="15">
        <v>0</v>
      </c>
      <c r="E241" s="16">
        <v>0</v>
      </c>
      <c r="F241" s="34">
        <v>0</v>
      </c>
      <c r="G241" s="34">
        <v>0</v>
      </c>
      <c r="H241" s="34">
        <f t="shared" si="172"/>
        <v>0</v>
      </c>
      <c r="I241" s="34">
        <v>0</v>
      </c>
      <c r="J241" s="34">
        <v>0</v>
      </c>
      <c r="K241" s="34">
        <f t="shared" si="173"/>
        <v>0</v>
      </c>
      <c r="L241" s="34">
        <v>0</v>
      </c>
      <c r="M241" s="34">
        <v>0</v>
      </c>
      <c r="N241" s="34">
        <f t="shared" si="174"/>
        <v>0</v>
      </c>
      <c r="O241" s="34">
        <v>0</v>
      </c>
      <c r="P241" s="34">
        <v>0</v>
      </c>
      <c r="Q241" s="34">
        <f t="shared" si="175"/>
        <v>0</v>
      </c>
      <c r="R241" s="34">
        <v>0</v>
      </c>
      <c r="S241" s="34">
        <v>0</v>
      </c>
      <c r="T241" s="34">
        <f t="shared" si="176"/>
        <v>0</v>
      </c>
      <c r="U241" s="34">
        <v>0</v>
      </c>
      <c r="V241" s="34">
        <v>0</v>
      </c>
      <c r="W241" s="34">
        <f t="shared" si="177"/>
        <v>0</v>
      </c>
      <c r="X241" s="35">
        <f t="shared" si="171"/>
        <v>0</v>
      </c>
      <c r="Y241" s="24"/>
    </row>
    <row r="242" spans="1:25" s="17" customFormat="1" x14ac:dyDescent="0.2">
      <c r="A242" s="13" t="s">
        <v>179</v>
      </c>
      <c r="B242" s="14" t="s">
        <v>51</v>
      </c>
      <c r="C242" s="14" t="s">
        <v>176</v>
      </c>
      <c r="D242" s="15">
        <v>0</v>
      </c>
      <c r="E242" s="16">
        <v>0</v>
      </c>
      <c r="F242" s="34">
        <v>0</v>
      </c>
      <c r="G242" s="34">
        <v>0</v>
      </c>
      <c r="H242" s="34">
        <f t="shared" si="172"/>
        <v>0</v>
      </c>
      <c r="I242" s="34">
        <v>0</v>
      </c>
      <c r="J242" s="34">
        <v>0</v>
      </c>
      <c r="K242" s="34">
        <f t="shared" si="173"/>
        <v>0</v>
      </c>
      <c r="L242" s="34">
        <v>0</v>
      </c>
      <c r="M242" s="34">
        <v>0</v>
      </c>
      <c r="N242" s="34">
        <f t="shared" si="174"/>
        <v>0</v>
      </c>
      <c r="O242" s="34">
        <v>0</v>
      </c>
      <c r="P242" s="34">
        <v>0</v>
      </c>
      <c r="Q242" s="34">
        <f t="shared" si="175"/>
        <v>0</v>
      </c>
      <c r="R242" s="34">
        <v>0</v>
      </c>
      <c r="S242" s="34">
        <v>0</v>
      </c>
      <c r="T242" s="34">
        <f t="shared" si="176"/>
        <v>0</v>
      </c>
      <c r="U242" s="34">
        <v>0</v>
      </c>
      <c r="V242" s="34">
        <v>0</v>
      </c>
      <c r="W242" s="34">
        <f t="shared" si="177"/>
        <v>0</v>
      </c>
      <c r="X242" s="35">
        <f t="shared" si="171"/>
        <v>0</v>
      </c>
      <c r="Y242" s="24"/>
    </row>
    <row r="243" spans="1:25" s="17" customFormat="1" x14ac:dyDescent="0.2">
      <c r="A243" s="13" t="s">
        <v>179</v>
      </c>
      <c r="B243" s="14" t="s">
        <v>51</v>
      </c>
      <c r="C243" s="14" t="s">
        <v>10</v>
      </c>
      <c r="D243" s="15">
        <v>1</v>
      </c>
      <c r="E243" s="16">
        <v>1</v>
      </c>
      <c r="F243" s="34">
        <f>ROUND($D243*'2p_turp_aprekins dez'!$AX$16,2)</f>
        <v>79200</v>
      </c>
      <c r="G243" s="34">
        <f>ROUND($E243*'2p_turp_aprekins dez'!$AX$17,2)</f>
        <v>54864</v>
      </c>
      <c r="H243" s="34">
        <f t="shared" ref="H243" si="216">SUM(F243:G243)</f>
        <v>134064</v>
      </c>
      <c r="I243" s="34">
        <f t="shared" ref="I243" si="217">ROUND($F243*$K$5,2)</f>
        <v>18683.28</v>
      </c>
      <c r="J243" s="34">
        <f t="shared" ref="J243" si="218">ROUND($G243*$K$5,2)</f>
        <v>12942.42</v>
      </c>
      <c r="K243" s="34">
        <f t="shared" ref="K243" si="219">SUM(I243:J243)</f>
        <v>31625.699999999997</v>
      </c>
      <c r="L243" s="34">
        <v>0</v>
      </c>
      <c r="M243" s="34">
        <v>0</v>
      </c>
      <c r="N243" s="34">
        <f t="shared" si="174"/>
        <v>0</v>
      </c>
      <c r="O243" s="34">
        <f>ROUND($F243*$Q$5,2)</f>
        <v>22627.439999999999</v>
      </c>
      <c r="P243" s="34">
        <f>ROUND($G243*$Q$5,2)</f>
        <v>15674.64</v>
      </c>
      <c r="Q243" s="34">
        <f t="shared" ref="Q243" si="220">SUM(O243:P243)</f>
        <v>38302.080000000002</v>
      </c>
      <c r="R243" s="34">
        <f>ROUND($F243*$T$5,2)</f>
        <v>1599.84</v>
      </c>
      <c r="S243" s="34">
        <f>ROUND($G243*$T$5,2)</f>
        <v>1108.25</v>
      </c>
      <c r="T243" s="34">
        <f t="shared" ref="T243" si="221">SUM(R243:S243)</f>
        <v>2708.09</v>
      </c>
      <c r="U243" s="34">
        <f>ROUND($F243*$W$5,2)</f>
        <v>2550.2399999999998</v>
      </c>
      <c r="V243" s="34">
        <f>ROUND($G243*$W$5,2)</f>
        <v>1766.62</v>
      </c>
      <c r="W243" s="34">
        <f t="shared" ref="W243" si="222">SUM(U243:V243)</f>
        <v>4316.8599999999997</v>
      </c>
      <c r="X243" s="35">
        <f t="shared" si="171"/>
        <v>211017</v>
      </c>
      <c r="Y243" s="24"/>
    </row>
    <row r="244" spans="1:25" s="17" customFormat="1" x14ac:dyDescent="0.2">
      <c r="A244" s="13" t="s">
        <v>179</v>
      </c>
      <c r="B244" s="14" t="s">
        <v>51</v>
      </c>
      <c r="C244" s="14" t="s">
        <v>67</v>
      </c>
      <c r="D244" s="15">
        <v>1</v>
      </c>
      <c r="E244" s="16">
        <v>1</v>
      </c>
      <c r="F244" s="34">
        <f>ROUND($D244*'2p_turp_aprekins dez'!$AX$20,2)</f>
        <v>39600</v>
      </c>
      <c r="G244" s="34">
        <f>ROUND($E244*'2p_turp_aprekins dez'!$AX$21,2)</f>
        <v>27432</v>
      </c>
      <c r="H244" s="34">
        <f t="shared" ref="H244" si="223">SUM(F244:G244)</f>
        <v>67032</v>
      </c>
      <c r="I244" s="34">
        <f>ROUND($F244*$K$5,2)</f>
        <v>9341.64</v>
      </c>
      <c r="J244" s="34">
        <f>ROUND($G244*$K$5,2)</f>
        <v>6471.21</v>
      </c>
      <c r="K244" s="34">
        <f t="shared" ref="K244" si="224">SUM(I244:J244)</f>
        <v>15812.849999999999</v>
      </c>
      <c r="L244" s="34">
        <v>0</v>
      </c>
      <c r="M244" s="34">
        <v>0</v>
      </c>
      <c r="N244" s="34">
        <f t="shared" ref="N244" si="225">SUM(L244:M244)</f>
        <v>0</v>
      </c>
      <c r="O244" s="34">
        <f>ROUND($F244*$Q$5,2)</f>
        <v>11313.72</v>
      </c>
      <c r="P244" s="34">
        <f>ROUND($G244*$Q$5,2)</f>
        <v>7837.32</v>
      </c>
      <c r="Q244" s="34">
        <f t="shared" ref="Q244" si="226">SUM(O244:P244)</f>
        <v>19151.04</v>
      </c>
      <c r="R244" s="34">
        <f>ROUND($F244*$T$5,2)</f>
        <v>799.92</v>
      </c>
      <c r="S244" s="34">
        <f>ROUND($G244*$T$5,2)</f>
        <v>554.13</v>
      </c>
      <c r="T244" s="34">
        <f t="shared" ref="T244" si="227">SUM(R244:S244)</f>
        <v>1354.05</v>
      </c>
      <c r="U244" s="34">
        <f>ROUND($F244*$W$5,2)</f>
        <v>1275.1199999999999</v>
      </c>
      <c r="V244" s="34">
        <f>ROUND($G244*$W$5,2)</f>
        <v>883.31</v>
      </c>
      <c r="W244" s="34">
        <f t="shared" ref="W244" si="228">SUM(U244:V244)</f>
        <v>2158.4299999999998</v>
      </c>
      <c r="X244" s="35">
        <f t="shared" si="171"/>
        <v>105508</v>
      </c>
      <c r="Y244" s="24"/>
    </row>
    <row r="245" spans="1:25" s="17" customFormat="1" x14ac:dyDescent="0.2">
      <c r="A245" s="13" t="s">
        <v>179</v>
      </c>
      <c r="B245" s="14" t="s">
        <v>51</v>
      </c>
      <c r="C245" s="14" t="s">
        <v>125</v>
      </c>
      <c r="D245" s="15">
        <v>0</v>
      </c>
      <c r="E245" s="16">
        <v>0</v>
      </c>
      <c r="F245" s="34">
        <v>0</v>
      </c>
      <c r="G245" s="34">
        <v>0</v>
      </c>
      <c r="H245" s="34">
        <f t="shared" si="172"/>
        <v>0</v>
      </c>
      <c r="I245" s="34">
        <v>0</v>
      </c>
      <c r="J245" s="34">
        <v>0</v>
      </c>
      <c r="K245" s="34">
        <f t="shared" si="173"/>
        <v>0</v>
      </c>
      <c r="L245" s="34">
        <v>0</v>
      </c>
      <c r="M245" s="34">
        <v>0</v>
      </c>
      <c r="N245" s="34">
        <f t="shared" si="174"/>
        <v>0</v>
      </c>
      <c r="O245" s="34">
        <v>0</v>
      </c>
      <c r="P245" s="34">
        <v>0</v>
      </c>
      <c r="Q245" s="34">
        <f t="shared" si="175"/>
        <v>0</v>
      </c>
      <c r="R245" s="34">
        <v>0</v>
      </c>
      <c r="S245" s="34">
        <v>0</v>
      </c>
      <c r="T245" s="34">
        <f t="shared" si="176"/>
        <v>0</v>
      </c>
      <c r="U245" s="34">
        <v>0</v>
      </c>
      <c r="V245" s="34">
        <v>0</v>
      </c>
      <c r="W245" s="34">
        <f t="shared" si="177"/>
        <v>0</v>
      </c>
      <c r="X245" s="35">
        <f t="shared" si="171"/>
        <v>0</v>
      </c>
      <c r="Y245" s="24"/>
    </row>
    <row r="246" spans="1:25" s="17" customFormat="1" x14ac:dyDescent="0.2">
      <c r="A246" s="13" t="s">
        <v>179</v>
      </c>
      <c r="B246" s="14" t="s">
        <v>51</v>
      </c>
      <c r="C246" s="14" t="s">
        <v>70</v>
      </c>
      <c r="D246" s="15">
        <v>0</v>
      </c>
      <c r="E246" s="16">
        <v>0</v>
      </c>
      <c r="F246" s="34">
        <v>0</v>
      </c>
      <c r="G246" s="34">
        <v>0</v>
      </c>
      <c r="H246" s="34">
        <f t="shared" si="172"/>
        <v>0</v>
      </c>
      <c r="I246" s="34">
        <v>0</v>
      </c>
      <c r="J246" s="34">
        <v>0</v>
      </c>
      <c r="K246" s="34">
        <f t="shared" si="173"/>
        <v>0</v>
      </c>
      <c r="L246" s="34">
        <v>0</v>
      </c>
      <c r="M246" s="34">
        <v>0</v>
      </c>
      <c r="N246" s="34">
        <f t="shared" si="174"/>
        <v>0</v>
      </c>
      <c r="O246" s="34">
        <v>0</v>
      </c>
      <c r="P246" s="34">
        <v>0</v>
      </c>
      <c r="Q246" s="34">
        <f t="shared" si="175"/>
        <v>0</v>
      </c>
      <c r="R246" s="34">
        <v>0</v>
      </c>
      <c r="S246" s="34">
        <v>0</v>
      </c>
      <c r="T246" s="34">
        <f t="shared" si="176"/>
        <v>0</v>
      </c>
      <c r="U246" s="34">
        <v>0</v>
      </c>
      <c r="V246" s="34">
        <v>0</v>
      </c>
      <c r="W246" s="34">
        <f t="shared" si="177"/>
        <v>0</v>
      </c>
      <c r="X246" s="35">
        <f t="shared" si="171"/>
        <v>0</v>
      </c>
      <c r="Y246" s="24"/>
    </row>
    <row r="247" spans="1:25" s="17" customFormat="1" ht="12" thickBot="1" x14ac:dyDescent="0.25">
      <c r="A247" s="27" t="s">
        <v>179</v>
      </c>
      <c r="B247" s="28" t="s">
        <v>51</v>
      </c>
      <c r="C247" s="28" t="s">
        <v>6</v>
      </c>
      <c r="D247" s="36">
        <v>0</v>
      </c>
      <c r="E247" s="30">
        <v>0</v>
      </c>
      <c r="F247" s="37">
        <v>0</v>
      </c>
      <c r="G247" s="37">
        <v>0</v>
      </c>
      <c r="H247" s="37">
        <f t="shared" si="172"/>
        <v>0</v>
      </c>
      <c r="I247" s="37">
        <v>0</v>
      </c>
      <c r="J247" s="37">
        <v>0</v>
      </c>
      <c r="K247" s="37">
        <f t="shared" si="173"/>
        <v>0</v>
      </c>
      <c r="L247" s="37">
        <v>0</v>
      </c>
      <c r="M247" s="37">
        <v>0</v>
      </c>
      <c r="N247" s="37">
        <f t="shared" si="174"/>
        <v>0</v>
      </c>
      <c r="O247" s="37">
        <v>0</v>
      </c>
      <c r="P247" s="37">
        <v>0</v>
      </c>
      <c r="Q247" s="37">
        <f t="shared" si="175"/>
        <v>0</v>
      </c>
      <c r="R247" s="37">
        <v>0</v>
      </c>
      <c r="S247" s="37">
        <v>0</v>
      </c>
      <c r="T247" s="37">
        <f t="shared" si="176"/>
        <v>0</v>
      </c>
      <c r="U247" s="37">
        <v>0</v>
      </c>
      <c r="V247" s="37">
        <v>0</v>
      </c>
      <c r="W247" s="37">
        <f t="shared" si="177"/>
        <v>0</v>
      </c>
      <c r="X247" s="38">
        <f t="shared" si="171"/>
        <v>0</v>
      </c>
      <c r="Y247" s="24"/>
    </row>
    <row r="248" spans="1:25" s="17" customFormat="1" ht="12" thickBot="1" x14ac:dyDescent="0.25">
      <c r="A248" s="81" t="s">
        <v>179</v>
      </c>
      <c r="B248" s="82" t="s">
        <v>188</v>
      </c>
      <c r="C248" s="82"/>
      <c r="D248" s="83">
        <f>D240+D241+D242+D243+D244+D245+D246+D247</f>
        <v>2</v>
      </c>
      <c r="E248" s="84">
        <f t="shared" ref="E248:W248" si="229">E240+E241+E242+E243+E244+E245+E246+E247</f>
        <v>2</v>
      </c>
      <c r="F248" s="85">
        <f t="shared" si="229"/>
        <v>118800</v>
      </c>
      <c r="G248" s="85">
        <f t="shared" si="229"/>
        <v>82296</v>
      </c>
      <c r="H248" s="85">
        <f t="shared" si="229"/>
        <v>201096</v>
      </c>
      <c r="I248" s="85">
        <f t="shared" si="229"/>
        <v>28024.92</v>
      </c>
      <c r="J248" s="85">
        <f t="shared" si="229"/>
        <v>19413.63</v>
      </c>
      <c r="K248" s="85">
        <f t="shared" si="229"/>
        <v>47438.549999999996</v>
      </c>
      <c r="L248" s="85">
        <f t="shared" si="229"/>
        <v>0</v>
      </c>
      <c r="M248" s="85">
        <f t="shared" si="229"/>
        <v>0</v>
      </c>
      <c r="N248" s="85">
        <f t="shared" si="229"/>
        <v>0</v>
      </c>
      <c r="O248" s="85">
        <f t="shared" si="229"/>
        <v>33941.159999999996</v>
      </c>
      <c r="P248" s="85">
        <f t="shared" si="229"/>
        <v>23511.96</v>
      </c>
      <c r="Q248" s="85">
        <f t="shared" si="229"/>
        <v>57453.120000000003</v>
      </c>
      <c r="R248" s="85">
        <f t="shared" si="229"/>
        <v>2399.7599999999998</v>
      </c>
      <c r="S248" s="85">
        <f t="shared" si="229"/>
        <v>1662.38</v>
      </c>
      <c r="T248" s="85">
        <f t="shared" si="229"/>
        <v>4062.1400000000003</v>
      </c>
      <c r="U248" s="85">
        <f t="shared" si="229"/>
        <v>3825.3599999999997</v>
      </c>
      <c r="V248" s="85">
        <f t="shared" si="229"/>
        <v>2649.93</v>
      </c>
      <c r="W248" s="85">
        <f t="shared" si="229"/>
        <v>6475.2899999999991</v>
      </c>
      <c r="X248" s="86">
        <f>ROUND(X240+X241+X242+X243+X244+X245+X246+X247,0)</f>
        <v>316525</v>
      </c>
      <c r="Y248" s="24"/>
    </row>
    <row r="249" spans="1:25" s="17" customFormat="1" x14ac:dyDescent="0.2">
      <c r="A249" s="18" t="s">
        <v>179</v>
      </c>
      <c r="B249" s="19" t="s">
        <v>53</v>
      </c>
      <c r="C249" s="19" t="s">
        <v>69</v>
      </c>
      <c r="D249" s="33">
        <v>0</v>
      </c>
      <c r="E249" s="21">
        <v>0</v>
      </c>
      <c r="F249" s="22">
        <v>0</v>
      </c>
      <c r="G249" s="22">
        <v>0</v>
      </c>
      <c r="H249" s="22">
        <f t="shared" si="172"/>
        <v>0</v>
      </c>
      <c r="I249" s="22">
        <v>0</v>
      </c>
      <c r="J249" s="22">
        <v>0</v>
      </c>
      <c r="K249" s="22">
        <f t="shared" si="173"/>
        <v>0</v>
      </c>
      <c r="L249" s="22">
        <v>0</v>
      </c>
      <c r="M249" s="22">
        <v>0</v>
      </c>
      <c r="N249" s="22">
        <f t="shared" si="174"/>
        <v>0</v>
      </c>
      <c r="O249" s="22">
        <v>0</v>
      </c>
      <c r="P249" s="22">
        <v>0</v>
      </c>
      <c r="Q249" s="22">
        <f t="shared" si="175"/>
        <v>0</v>
      </c>
      <c r="R249" s="22">
        <v>0</v>
      </c>
      <c r="S249" s="22">
        <v>0</v>
      </c>
      <c r="T249" s="22">
        <f t="shared" si="176"/>
        <v>0</v>
      </c>
      <c r="U249" s="22">
        <v>0</v>
      </c>
      <c r="V249" s="22">
        <v>0</v>
      </c>
      <c r="W249" s="22">
        <f t="shared" si="177"/>
        <v>0</v>
      </c>
      <c r="X249" s="23">
        <f t="shared" si="171"/>
        <v>0</v>
      </c>
      <c r="Y249" s="24"/>
    </row>
    <row r="250" spans="1:25" s="17" customFormat="1" x14ac:dyDescent="0.2">
      <c r="A250" s="13" t="s">
        <v>179</v>
      </c>
      <c r="B250" s="14" t="s">
        <v>53</v>
      </c>
      <c r="C250" s="14" t="s">
        <v>27</v>
      </c>
      <c r="D250" s="15">
        <v>0</v>
      </c>
      <c r="E250" s="16">
        <v>0</v>
      </c>
      <c r="F250" s="34">
        <v>0</v>
      </c>
      <c r="G250" s="34">
        <v>0</v>
      </c>
      <c r="H250" s="34">
        <f t="shared" si="172"/>
        <v>0</v>
      </c>
      <c r="I250" s="34">
        <v>0</v>
      </c>
      <c r="J250" s="34">
        <v>0</v>
      </c>
      <c r="K250" s="34">
        <f t="shared" si="173"/>
        <v>0</v>
      </c>
      <c r="L250" s="34">
        <v>0</v>
      </c>
      <c r="M250" s="34">
        <v>0</v>
      </c>
      <c r="N250" s="34">
        <f t="shared" si="174"/>
        <v>0</v>
      </c>
      <c r="O250" s="34">
        <v>0</v>
      </c>
      <c r="P250" s="34">
        <v>0</v>
      </c>
      <c r="Q250" s="34">
        <f t="shared" si="175"/>
        <v>0</v>
      </c>
      <c r="R250" s="34">
        <v>0</v>
      </c>
      <c r="S250" s="34">
        <v>0</v>
      </c>
      <c r="T250" s="34">
        <f t="shared" si="176"/>
        <v>0</v>
      </c>
      <c r="U250" s="34">
        <v>0</v>
      </c>
      <c r="V250" s="34">
        <v>0</v>
      </c>
      <c r="W250" s="34">
        <f t="shared" si="177"/>
        <v>0</v>
      </c>
      <c r="X250" s="35">
        <f t="shared" si="171"/>
        <v>0</v>
      </c>
      <c r="Y250" s="24"/>
    </row>
    <row r="251" spans="1:25" s="17" customFormat="1" x14ac:dyDescent="0.2">
      <c r="A251" s="13" t="s">
        <v>179</v>
      </c>
      <c r="B251" s="14" t="s">
        <v>53</v>
      </c>
      <c r="C251" s="14" t="s">
        <v>32</v>
      </c>
      <c r="D251" s="15">
        <v>1</v>
      </c>
      <c r="E251" s="16">
        <v>1</v>
      </c>
      <c r="F251" s="34">
        <f>ROUND($D251*'2p_turp_aprekins dez'!$AX$16,2)</f>
        <v>79200</v>
      </c>
      <c r="G251" s="34">
        <f>ROUND($E251*'2p_turp_aprekins dez'!$AX$17,2)</f>
        <v>54864</v>
      </c>
      <c r="H251" s="34">
        <f t="shared" si="172"/>
        <v>134064</v>
      </c>
      <c r="I251" s="34">
        <f>ROUND($F251*$K$5,2)</f>
        <v>18683.28</v>
      </c>
      <c r="J251" s="34">
        <f>ROUND($G251*$K$5,2)</f>
        <v>12942.42</v>
      </c>
      <c r="K251" s="34">
        <f>SUM(I251:J251)</f>
        <v>31625.699999999997</v>
      </c>
      <c r="L251" s="34">
        <v>0</v>
      </c>
      <c r="M251" s="34">
        <v>0</v>
      </c>
      <c r="N251" s="34">
        <f>SUM(L251:M251)</f>
        <v>0</v>
      </c>
      <c r="O251" s="34">
        <f>ROUND($F251*$Q$5,2)</f>
        <v>22627.439999999999</v>
      </c>
      <c r="P251" s="34">
        <f>ROUND($G251*$Q$5,2)</f>
        <v>15674.64</v>
      </c>
      <c r="Q251" s="34">
        <f>SUM(O251:P251)</f>
        <v>38302.080000000002</v>
      </c>
      <c r="R251" s="34">
        <f>ROUND($F251*$T$5,2)</f>
        <v>1599.84</v>
      </c>
      <c r="S251" s="34">
        <f>ROUND($G251*$T$5,2)</f>
        <v>1108.25</v>
      </c>
      <c r="T251" s="34">
        <f>SUM(R251:S251)</f>
        <v>2708.09</v>
      </c>
      <c r="U251" s="34">
        <f>ROUND($F251*$W$5,2)</f>
        <v>2550.2399999999998</v>
      </c>
      <c r="V251" s="34">
        <f>ROUND($G251*$W$5,2)</f>
        <v>1766.62</v>
      </c>
      <c r="W251" s="34">
        <f>SUM(U251:V251)</f>
        <v>4316.8599999999997</v>
      </c>
      <c r="X251" s="35">
        <f t="shared" si="171"/>
        <v>211017</v>
      </c>
      <c r="Y251" s="24"/>
    </row>
    <row r="252" spans="1:25" s="17" customFormat="1" x14ac:dyDescent="0.2">
      <c r="A252" s="13" t="s">
        <v>179</v>
      </c>
      <c r="B252" s="14" t="s">
        <v>53</v>
      </c>
      <c r="C252" s="14" t="s">
        <v>10</v>
      </c>
      <c r="D252" s="15">
        <v>1</v>
      </c>
      <c r="E252" s="16">
        <v>1</v>
      </c>
      <c r="F252" s="34">
        <f>ROUND($D252*'2p_turp_aprekins dez'!$AX$16,2)</f>
        <v>79200</v>
      </c>
      <c r="G252" s="34">
        <f>ROUND($E252*'2p_turp_aprekins dez'!$AX$17,2)</f>
        <v>54864</v>
      </c>
      <c r="H252" s="34">
        <f t="shared" ref="H252" si="230">SUM(F252:G252)</f>
        <v>134064</v>
      </c>
      <c r="I252" s="34">
        <f>ROUND($F252*$K$5,2)</f>
        <v>18683.28</v>
      </c>
      <c r="J252" s="34">
        <f>ROUND($G252*$K$5,2)</f>
        <v>12942.42</v>
      </c>
      <c r="K252" s="34">
        <f>SUM(I252:J252)</f>
        <v>31625.699999999997</v>
      </c>
      <c r="L252" s="34">
        <v>0</v>
      </c>
      <c r="M252" s="34">
        <v>0</v>
      </c>
      <c r="N252" s="34">
        <f>SUM(L252:M252)</f>
        <v>0</v>
      </c>
      <c r="O252" s="34">
        <f>ROUND($F252*$Q$5,2)</f>
        <v>22627.439999999999</v>
      </c>
      <c r="P252" s="34">
        <f>ROUND($G252*$Q$5,2)</f>
        <v>15674.64</v>
      </c>
      <c r="Q252" s="34">
        <f>SUM(O252:P252)</f>
        <v>38302.080000000002</v>
      </c>
      <c r="R252" s="34">
        <f>ROUND($F252*$T$5,2)</f>
        <v>1599.84</v>
      </c>
      <c r="S252" s="34">
        <f>ROUND($G252*$T$5,2)</f>
        <v>1108.25</v>
      </c>
      <c r="T252" s="34">
        <f>SUM(R252:S252)</f>
        <v>2708.09</v>
      </c>
      <c r="U252" s="34">
        <f>ROUND($F252*$W$5,2)</f>
        <v>2550.2399999999998</v>
      </c>
      <c r="V252" s="34">
        <f>ROUND($G252*$W$5,2)</f>
        <v>1766.62</v>
      </c>
      <c r="W252" s="34">
        <f>SUM(U252:V252)</f>
        <v>4316.8599999999997</v>
      </c>
      <c r="X252" s="35">
        <f t="shared" si="171"/>
        <v>211017</v>
      </c>
      <c r="Y252" s="24"/>
    </row>
    <row r="253" spans="1:25" s="17" customFormat="1" x14ac:dyDescent="0.2">
      <c r="A253" s="13" t="s">
        <v>179</v>
      </c>
      <c r="B253" s="14" t="s">
        <v>53</v>
      </c>
      <c r="C253" s="14" t="s">
        <v>67</v>
      </c>
      <c r="D253" s="15">
        <v>1</v>
      </c>
      <c r="E253" s="16">
        <v>1</v>
      </c>
      <c r="F253" s="34">
        <f>ROUND($D253*'2p_turp_aprekins dez'!$AX$20,2)</f>
        <v>39600</v>
      </c>
      <c r="G253" s="34">
        <f>ROUND($E253*'2p_turp_aprekins dez'!$AX$21,2)</f>
        <v>27432</v>
      </c>
      <c r="H253" s="34">
        <f t="shared" ref="H253" si="231">SUM(F253:G253)</f>
        <v>67032</v>
      </c>
      <c r="I253" s="34">
        <f>ROUND($F253*$K$5,2)</f>
        <v>9341.64</v>
      </c>
      <c r="J253" s="34">
        <f>ROUND($G253*$K$5,2)</f>
        <v>6471.21</v>
      </c>
      <c r="K253" s="34">
        <f t="shared" ref="K253" si="232">SUM(I253:J253)</f>
        <v>15812.849999999999</v>
      </c>
      <c r="L253" s="34">
        <v>0</v>
      </c>
      <c r="M253" s="34">
        <v>0</v>
      </c>
      <c r="N253" s="34">
        <f t="shared" ref="N253" si="233">SUM(L253:M253)</f>
        <v>0</v>
      </c>
      <c r="O253" s="34">
        <f>ROUND($F253*$Q$5,2)</f>
        <v>11313.72</v>
      </c>
      <c r="P253" s="34">
        <f>ROUND($G253*$Q$5,2)</f>
        <v>7837.32</v>
      </c>
      <c r="Q253" s="34">
        <f t="shared" ref="Q253" si="234">SUM(O253:P253)</f>
        <v>19151.04</v>
      </c>
      <c r="R253" s="34">
        <f>ROUND($F253*$T$5,2)</f>
        <v>799.92</v>
      </c>
      <c r="S253" s="34">
        <f>ROUND($G253*$T$5,2)</f>
        <v>554.13</v>
      </c>
      <c r="T253" s="34">
        <f t="shared" ref="T253" si="235">SUM(R253:S253)</f>
        <v>1354.05</v>
      </c>
      <c r="U253" s="34">
        <f>ROUND($F253*$W$5,2)</f>
        <v>1275.1199999999999</v>
      </c>
      <c r="V253" s="34">
        <f>ROUND($G253*$W$5,2)</f>
        <v>883.31</v>
      </c>
      <c r="W253" s="34">
        <f t="shared" ref="W253" si="236">SUM(U253:V253)</f>
        <v>2158.4299999999998</v>
      </c>
      <c r="X253" s="35">
        <f t="shared" si="171"/>
        <v>105508</v>
      </c>
      <c r="Y253" s="24"/>
    </row>
    <row r="254" spans="1:25" s="17" customFormat="1" x14ac:dyDescent="0.2">
      <c r="A254" s="13" t="s">
        <v>179</v>
      </c>
      <c r="B254" s="14" t="s">
        <v>53</v>
      </c>
      <c r="C254" s="14" t="s">
        <v>125</v>
      </c>
      <c r="D254" s="15">
        <v>0</v>
      </c>
      <c r="E254" s="16">
        <v>0</v>
      </c>
      <c r="F254" s="34">
        <v>0</v>
      </c>
      <c r="G254" s="34">
        <v>0</v>
      </c>
      <c r="H254" s="34">
        <f t="shared" si="172"/>
        <v>0</v>
      </c>
      <c r="I254" s="34">
        <v>0</v>
      </c>
      <c r="J254" s="34">
        <v>0</v>
      </c>
      <c r="K254" s="34">
        <f t="shared" si="173"/>
        <v>0</v>
      </c>
      <c r="L254" s="34">
        <v>0</v>
      </c>
      <c r="M254" s="34">
        <v>0</v>
      </c>
      <c r="N254" s="34">
        <f t="shared" si="174"/>
        <v>0</v>
      </c>
      <c r="O254" s="34">
        <v>0</v>
      </c>
      <c r="P254" s="34">
        <v>0</v>
      </c>
      <c r="Q254" s="34">
        <f t="shared" si="175"/>
        <v>0</v>
      </c>
      <c r="R254" s="34">
        <v>0</v>
      </c>
      <c r="S254" s="34">
        <v>0</v>
      </c>
      <c r="T254" s="34">
        <f t="shared" si="176"/>
        <v>0</v>
      </c>
      <c r="U254" s="34">
        <v>0</v>
      </c>
      <c r="V254" s="34">
        <v>0</v>
      </c>
      <c r="W254" s="34">
        <f t="shared" si="177"/>
        <v>0</v>
      </c>
      <c r="X254" s="35">
        <f t="shared" si="171"/>
        <v>0</v>
      </c>
      <c r="Y254" s="24"/>
    </row>
    <row r="255" spans="1:25" s="17" customFormat="1" x14ac:dyDescent="0.2">
      <c r="A255" s="13" t="s">
        <v>179</v>
      </c>
      <c r="B255" s="14" t="s">
        <v>53</v>
      </c>
      <c r="C255" s="14" t="s">
        <v>5</v>
      </c>
      <c r="D255" s="15">
        <v>0</v>
      </c>
      <c r="E255" s="16">
        <v>0</v>
      </c>
      <c r="F255" s="34">
        <v>0</v>
      </c>
      <c r="G255" s="34">
        <v>0</v>
      </c>
      <c r="H255" s="34">
        <f t="shared" si="172"/>
        <v>0</v>
      </c>
      <c r="I255" s="34">
        <v>0</v>
      </c>
      <c r="J255" s="34">
        <v>0</v>
      </c>
      <c r="K255" s="34">
        <f t="shared" si="173"/>
        <v>0</v>
      </c>
      <c r="L255" s="34">
        <v>0</v>
      </c>
      <c r="M255" s="34">
        <v>0</v>
      </c>
      <c r="N255" s="34">
        <f t="shared" si="174"/>
        <v>0</v>
      </c>
      <c r="O255" s="34">
        <v>0</v>
      </c>
      <c r="P255" s="34">
        <v>0</v>
      </c>
      <c r="Q255" s="34">
        <f t="shared" si="175"/>
        <v>0</v>
      </c>
      <c r="R255" s="34">
        <v>0</v>
      </c>
      <c r="S255" s="34">
        <v>0</v>
      </c>
      <c r="T255" s="34">
        <f t="shared" si="176"/>
        <v>0</v>
      </c>
      <c r="U255" s="34">
        <v>0</v>
      </c>
      <c r="V255" s="34">
        <v>0</v>
      </c>
      <c r="W255" s="34">
        <f t="shared" si="177"/>
        <v>0</v>
      </c>
      <c r="X255" s="35">
        <f t="shared" si="171"/>
        <v>0</v>
      </c>
      <c r="Y255" s="24"/>
    </row>
    <row r="256" spans="1:25" s="17" customFormat="1" ht="12" thickBot="1" x14ac:dyDescent="0.25">
      <c r="A256" s="27" t="s">
        <v>179</v>
      </c>
      <c r="B256" s="28" t="s">
        <v>53</v>
      </c>
      <c r="C256" s="28" t="s">
        <v>6</v>
      </c>
      <c r="D256" s="36">
        <v>0</v>
      </c>
      <c r="E256" s="30">
        <v>0</v>
      </c>
      <c r="F256" s="37">
        <v>0</v>
      </c>
      <c r="G256" s="37">
        <v>0</v>
      </c>
      <c r="H256" s="37">
        <f t="shared" si="172"/>
        <v>0</v>
      </c>
      <c r="I256" s="37">
        <v>0</v>
      </c>
      <c r="J256" s="37">
        <v>0</v>
      </c>
      <c r="K256" s="37">
        <f t="shared" si="173"/>
        <v>0</v>
      </c>
      <c r="L256" s="37">
        <v>0</v>
      </c>
      <c r="M256" s="37">
        <v>0</v>
      </c>
      <c r="N256" s="37">
        <f t="shared" si="174"/>
        <v>0</v>
      </c>
      <c r="O256" s="37">
        <v>0</v>
      </c>
      <c r="P256" s="37">
        <v>0</v>
      </c>
      <c r="Q256" s="37">
        <f t="shared" si="175"/>
        <v>0</v>
      </c>
      <c r="R256" s="37">
        <v>0</v>
      </c>
      <c r="S256" s="37">
        <v>0</v>
      </c>
      <c r="T256" s="37">
        <f t="shared" si="176"/>
        <v>0</v>
      </c>
      <c r="U256" s="37">
        <v>0</v>
      </c>
      <c r="V256" s="37">
        <v>0</v>
      </c>
      <c r="W256" s="37">
        <f t="shared" si="177"/>
        <v>0</v>
      </c>
      <c r="X256" s="38">
        <f t="shared" si="171"/>
        <v>0</v>
      </c>
      <c r="Y256" s="24"/>
    </row>
    <row r="257" spans="1:25" s="17" customFormat="1" ht="12" thickBot="1" x14ac:dyDescent="0.25">
      <c r="A257" s="55" t="s">
        <v>179</v>
      </c>
      <c r="B257" s="56" t="s">
        <v>188</v>
      </c>
      <c r="C257" s="56"/>
      <c r="D257" s="65">
        <f>SUM(D249:D256)</f>
        <v>3</v>
      </c>
      <c r="E257" s="58">
        <f t="shared" ref="E257:W257" si="237">SUM(E249:E256)</f>
        <v>3</v>
      </c>
      <c r="F257" s="66">
        <f t="shared" si="237"/>
        <v>198000</v>
      </c>
      <c r="G257" s="66">
        <f t="shared" si="237"/>
        <v>137160</v>
      </c>
      <c r="H257" s="66">
        <f t="shared" si="237"/>
        <v>335160</v>
      </c>
      <c r="I257" s="66">
        <f t="shared" si="237"/>
        <v>46708.2</v>
      </c>
      <c r="J257" s="66">
        <f t="shared" si="237"/>
        <v>32356.05</v>
      </c>
      <c r="K257" s="66">
        <f t="shared" si="237"/>
        <v>79064.25</v>
      </c>
      <c r="L257" s="66">
        <f t="shared" si="237"/>
        <v>0</v>
      </c>
      <c r="M257" s="66">
        <f t="shared" si="237"/>
        <v>0</v>
      </c>
      <c r="N257" s="66">
        <f t="shared" si="237"/>
        <v>0</v>
      </c>
      <c r="O257" s="66">
        <f t="shared" si="237"/>
        <v>56568.6</v>
      </c>
      <c r="P257" s="66">
        <f t="shared" si="237"/>
        <v>39186.6</v>
      </c>
      <c r="Q257" s="66">
        <f t="shared" si="237"/>
        <v>95755.200000000012</v>
      </c>
      <c r="R257" s="66">
        <f t="shared" si="237"/>
        <v>3999.6</v>
      </c>
      <c r="S257" s="66">
        <f t="shared" si="237"/>
        <v>2770.63</v>
      </c>
      <c r="T257" s="66">
        <f t="shared" si="237"/>
        <v>6770.2300000000005</v>
      </c>
      <c r="U257" s="66">
        <f t="shared" si="237"/>
        <v>6375.5999999999995</v>
      </c>
      <c r="V257" s="66">
        <f t="shared" si="237"/>
        <v>4416.5499999999993</v>
      </c>
      <c r="W257" s="66">
        <f t="shared" si="237"/>
        <v>10792.15</v>
      </c>
      <c r="X257" s="67">
        <f>ROUND(X251+X252+X253,0)</f>
        <v>527542</v>
      </c>
      <c r="Y257" s="24"/>
    </row>
    <row r="258" spans="1:25" s="17" customFormat="1" x14ac:dyDescent="0.2">
      <c r="A258" s="18" t="s">
        <v>179</v>
      </c>
      <c r="B258" s="19" t="s">
        <v>54</v>
      </c>
      <c r="C258" s="19" t="s">
        <v>69</v>
      </c>
      <c r="D258" s="33">
        <v>0</v>
      </c>
      <c r="E258" s="21">
        <v>0</v>
      </c>
      <c r="F258" s="22">
        <v>0</v>
      </c>
      <c r="G258" s="22">
        <v>0</v>
      </c>
      <c r="H258" s="22">
        <f t="shared" si="172"/>
        <v>0</v>
      </c>
      <c r="I258" s="22">
        <v>0</v>
      </c>
      <c r="J258" s="22">
        <v>0</v>
      </c>
      <c r="K258" s="22">
        <f t="shared" si="173"/>
        <v>0</v>
      </c>
      <c r="L258" s="22">
        <v>0</v>
      </c>
      <c r="M258" s="22">
        <v>0</v>
      </c>
      <c r="N258" s="22">
        <f t="shared" si="174"/>
        <v>0</v>
      </c>
      <c r="O258" s="22">
        <v>0</v>
      </c>
      <c r="P258" s="22">
        <v>0</v>
      </c>
      <c r="Q258" s="22">
        <f t="shared" si="175"/>
        <v>0</v>
      </c>
      <c r="R258" s="22">
        <v>0</v>
      </c>
      <c r="S258" s="22">
        <v>0</v>
      </c>
      <c r="T258" s="22">
        <f t="shared" si="176"/>
        <v>0</v>
      </c>
      <c r="U258" s="22">
        <v>0</v>
      </c>
      <c r="V258" s="22">
        <v>0</v>
      </c>
      <c r="W258" s="22">
        <f t="shared" si="177"/>
        <v>0</v>
      </c>
      <c r="X258" s="23">
        <f t="shared" si="171"/>
        <v>0</v>
      </c>
      <c r="Y258" s="24"/>
    </row>
    <row r="259" spans="1:25" s="17" customFormat="1" x14ac:dyDescent="0.2">
      <c r="A259" s="13" t="s">
        <v>179</v>
      </c>
      <c r="B259" s="14" t="s">
        <v>54</v>
      </c>
      <c r="C259" s="14" t="s">
        <v>52</v>
      </c>
      <c r="D259" s="15">
        <v>0</v>
      </c>
      <c r="E259" s="16">
        <v>0</v>
      </c>
      <c r="F259" s="34">
        <v>0</v>
      </c>
      <c r="G259" s="34">
        <v>0</v>
      </c>
      <c r="H259" s="34">
        <f t="shared" si="172"/>
        <v>0</v>
      </c>
      <c r="I259" s="34">
        <v>0</v>
      </c>
      <c r="J259" s="34">
        <v>0</v>
      </c>
      <c r="K259" s="34">
        <f t="shared" si="173"/>
        <v>0</v>
      </c>
      <c r="L259" s="34">
        <v>0</v>
      </c>
      <c r="M259" s="34">
        <v>0</v>
      </c>
      <c r="N259" s="34">
        <f t="shared" si="174"/>
        <v>0</v>
      </c>
      <c r="O259" s="34">
        <v>0</v>
      </c>
      <c r="P259" s="34">
        <v>0</v>
      </c>
      <c r="Q259" s="34">
        <f t="shared" si="175"/>
        <v>0</v>
      </c>
      <c r="R259" s="34">
        <v>0</v>
      </c>
      <c r="S259" s="34">
        <v>0</v>
      </c>
      <c r="T259" s="34">
        <f t="shared" si="176"/>
        <v>0</v>
      </c>
      <c r="U259" s="34">
        <v>0</v>
      </c>
      <c r="V259" s="34">
        <v>0</v>
      </c>
      <c r="W259" s="34">
        <f t="shared" si="177"/>
        <v>0</v>
      </c>
      <c r="X259" s="35">
        <f t="shared" si="171"/>
        <v>0</v>
      </c>
      <c r="Y259" s="24"/>
    </row>
    <row r="260" spans="1:25" s="17" customFormat="1" x14ac:dyDescent="0.2">
      <c r="A260" s="13" t="s">
        <v>179</v>
      </c>
      <c r="B260" s="14" t="s">
        <v>54</v>
      </c>
      <c r="C260" s="14" t="s">
        <v>28</v>
      </c>
      <c r="D260" s="15">
        <v>1</v>
      </c>
      <c r="E260" s="16">
        <v>1</v>
      </c>
      <c r="F260" s="34">
        <f>ROUND($D260*'2p_turp_aprekins dez'!$AX$16,2)</f>
        <v>79200</v>
      </c>
      <c r="G260" s="34">
        <f>ROUND($E260*'2p_turp_aprekins dez'!$AX$17,2)</f>
        <v>54864</v>
      </c>
      <c r="H260" s="34">
        <f t="shared" ref="H260" si="238">SUM(F260:G260)</f>
        <v>134064</v>
      </c>
      <c r="I260" s="34">
        <f t="shared" ref="I260" si="239">ROUND($F260*$K$5,2)</f>
        <v>18683.28</v>
      </c>
      <c r="J260" s="34">
        <f t="shared" ref="J260" si="240">ROUND($G260*$K$5,2)</f>
        <v>12942.42</v>
      </c>
      <c r="K260" s="34">
        <f t="shared" ref="K260" si="241">SUM(I260:J260)</f>
        <v>31625.699999999997</v>
      </c>
      <c r="L260" s="34">
        <v>0</v>
      </c>
      <c r="M260" s="34">
        <v>0</v>
      </c>
      <c r="N260" s="34">
        <f t="shared" ref="N260" si="242">SUM(L260:M260)</f>
        <v>0</v>
      </c>
      <c r="O260" s="34">
        <f>ROUND($F260*$Q$5,2)</f>
        <v>22627.439999999999</v>
      </c>
      <c r="P260" s="34">
        <f>ROUND($G260*$Q$5,2)</f>
        <v>15674.64</v>
      </c>
      <c r="Q260" s="34">
        <f t="shared" ref="Q260" si="243">SUM(O260:P260)</f>
        <v>38302.080000000002</v>
      </c>
      <c r="R260" s="34">
        <f>ROUND($F260*$T$5,2)</f>
        <v>1599.84</v>
      </c>
      <c r="S260" s="34">
        <f>ROUND($G260*$T$5,2)</f>
        <v>1108.25</v>
      </c>
      <c r="T260" s="34">
        <f t="shared" ref="T260" si="244">SUM(R260:S260)</f>
        <v>2708.09</v>
      </c>
      <c r="U260" s="34">
        <f>ROUND($F260*$W$5,2)</f>
        <v>2550.2399999999998</v>
      </c>
      <c r="V260" s="34">
        <f>ROUND($G260*$W$5,2)</f>
        <v>1766.62</v>
      </c>
      <c r="W260" s="34">
        <f t="shared" ref="W260" si="245">SUM(U260:V260)</f>
        <v>4316.8599999999997</v>
      </c>
      <c r="X260" s="35">
        <f t="shared" si="171"/>
        <v>211017</v>
      </c>
      <c r="Y260" s="24"/>
    </row>
    <row r="261" spans="1:25" s="17" customFormat="1" x14ac:dyDescent="0.2">
      <c r="A261" s="13" t="s">
        <v>179</v>
      </c>
      <c r="B261" s="14" t="s">
        <v>54</v>
      </c>
      <c r="C261" s="14" t="s">
        <v>67</v>
      </c>
      <c r="D261" s="15">
        <v>1</v>
      </c>
      <c r="E261" s="16">
        <v>1</v>
      </c>
      <c r="F261" s="34">
        <f>ROUND($D261*'2p_turp_aprekins dez'!$AX$20,2)</f>
        <v>39600</v>
      </c>
      <c r="G261" s="34">
        <f>ROUND($E261*'2p_turp_aprekins dez'!$AX$21,2)</f>
        <v>27432</v>
      </c>
      <c r="H261" s="34">
        <f t="shared" ref="H261" si="246">SUM(F261:G261)</f>
        <v>67032</v>
      </c>
      <c r="I261" s="34">
        <f>ROUND($F261*$K$5,2)</f>
        <v>9341.64</v>
      </c>
      <c r="J261" s="34">
        <f>ROUND($G261*$K$5,2)</f>
        <v>6471.21</v>
      </c>
      <c r="K261" s="34">
        <f t="shared" ref="K261" si="247">SUM(I261:J261)</f>
        <v>15812.849999999999</v>
      </c>
      <c r="L261" s="34">
        <v>0</v>
      </c>
      <c r="M261" s="34">
        <v>0</v>
      </c>
      <c r="N261" s="34">
        <f t="shared" ref="N261" si="248">SUM(L261:M261)</f>
        <v>0</v>
      </c>
      <c r="O261" s="34">
        <f>ROUND($F261*$Q$5,2)</f>
        <v>11313.72</v>
      </c>
      <c r="P261" s="34">
        <f>ROUND($G261*$Q$5,2)</f>
        <v>7837.32</v>
      </c>
      <c r="Q261" s="34">
        <f t="shared" ref="Q261" si="249">SUM(O261:P261)</f>
        <v>19151.04</v>
      </c>
      <c r="R261" s="34">
        <f>ROUND($F261*$T$5,2)</f>
        <v>799.92</v>
      </c>
      <c r="S261" s="34">
        <f>ROUND($G261*$T$5,2)</f>
        <v>554.13</v>
      </c>
      <c r="T261" s="34">
        <f t="shared" ref="T261" si="250">SUM(R261:S261)</f>
        <v>1354.05</v>
      </c>
      <c r="U261" s="34">
        <f>ROUND($F261*$W$5,2)</f>
        <v>1275.1199999999999</v>
      </c>
      <c r="V261" s="34">
        <f>ROUND($G261*$W$5,2)</f>
        <v>883.31</v>
      </c>
      <c r="W261" s="34">
        <f t="shared" ref="W261" si="251">SUM(U261:V261)</f>
        <v>2158.4299999999998</v>
      </c>
      <c r="X261" s="35">
        <f t="shared" si="171"/>
        <v>105508</v>
      </c>
      <c r="Y261" s="24"/>
    </row>
    <row r="262" spans="1:25" s="17" customFormat="1" x14ac:dyDescent="0.2">
      <c r="A262" s="13" t="s">
        <v>179</v>
      </c>
      <c r="B262" s="14" t="s">
        <v>54</v>
      </c>
      <c r="C262" s="14" t="s">
        <v>125</v>
      </c>
      <c r="D262" s="15">
        <v>0</v>
      </c>
      <c r="E262" s="16">
        <v>0</v>
      </c>
      <c r="F262" s="34">
        <v>0</v>
      </c>
      <c r="G262" s="34">
        <v>0</v>
      </c>
      <c r="H262" s="34">
        <f t="shared" si="172"/>
        <v>0</v>
      </c>
      <c r="I262" s="34">
        <v>0</v>
      </c>
      <c r="J262" s="34">
        <v>0</v>
      </c>
      <c r="K262" s="34">
        <f t="shared" si="173"/>
        <v>0</v>
      </c>
      <c r="L262" s="34">
        <v>0</v>
      </c>
      <c r="M262" s="34">
        <v>0</v>
      </c>
      <c r="N262" s="34">
        <f t="shared" si="174"/>
        <v>0</v>
      </c>
      <c r="O262" s="34">
        <v>0</v>
      </c>
      <c r="P262" s="34">
        <v>0</v>
      </c>
      <c r="Q262" s="34">
        <f t="shared" si="175"/>
        <v>0</v>
      </c>
      <c r="R262" s="34">
        <v>0</v>
      </c>
      <c r="S262" s="34">
        <v>0</v>
      </c>
      <c r="T262" s="34">
        <f t="shared" si="176"/>
        <v>0</v>
      </c>
      <c r="U262" s="34">
        <v>0</v>
      </c>
      <c r="V262" s="34">
        <v>0</v>
      </c>
      <c r="W262" s="34">
        <f t="shared" si="177"/>
        <v>0</v>
      </c>
      <c r="X262" s="35">
        <f t="shared" si="171"/>
        <v>0</v>
      </c>
      <c r="Y262" s="24"/>
    </row>
    <row r="263" spans="1:25" s="17" customFormat="1" x14ac:dyDescent="0.2">
      <c r="A263" s="13" t="s">
        <v>179</v>
      </c>
      <c r="B263" s="14" t="s">
        <v>54</v>
      </c>
      <c r="C263" s="14" t="s">
        <v>70</v>
      </c>
      <c r="D263" s="15">
        <v>0</v>
      </c>
      <c r="E263" s="16">
        <v>0</v>
      </c>
      <c r="F263" s="34">
        <v>0</v>
      </c>
      <c r="G263" s="34">
        <v>0</v>
      </c>
      <c r="H263" s="34">
        <f t="shared" si="172"/>
        <v>0</v>
      </c>
      <c r="I263" s="34">
        <v>0</v>
      </c>
      <c r="J263" s="34">
        <v>0</v>
      </c>
      <c r="K263" s="34">
        <f t="shared" si="173"/>
        <v>0</v>
      </c>
      <c r="L263" s="34">
        <v>0</v>
      </c>
      <c r="M263" s="34">
        <v>0</v>
      </c>
      <c r="N263" s="34">
        <f t="shared" si="174"/>
        <v>0</v>
      </c>
      <c r="O263" s="34">
        <v>0</v>
      </c>
      <c r="P263" s="34">
        <v>0</v>
      </c>
      <c r="Q263" s="34">
        <f t="shared" si="175"/>
        <v>0</v>
      </c>
      <c r="R263" s="34">
        <v>0</v>
      </c>
      <c r="S263" s="34">
        <v>0</v>
      </c>
      <c r="T263" s="34">
        <f t="shared" si="176"/>
        <v>0</v>
      </c>
      <c r="U263" s="34">
        <v>0</v>
      </c>
      <c r="V263" s="34">
        <v>0</v>
      </c>
      <c r="W263" s="34">
        <f t="shared" si="177"/>
        <v>0</v>
      </c>
      <c r="X263" s="35">
        <f t="shared" si="171"/>
        <v>0</v>
      </c>
      <c r="Y263" s="24"/>
    </row>
    <row r="264" spans="1:25" s="17" customFormat="1" x14ac:dyDescent="0.2">
      <c r="A264" s="13" t="s">
        <v>179</v>
      </c>
      <c r="B264" s="14" t="s">
        <v>54</v>
      </c>
      <c r="C264" s="14" t="s">
        <v>163</v>
      </c>
      <c r="D264" s="15">
        <v>0</v>
      </c>
      <c r="E264" s="16">
        <v>0</v>
      </c>
      <c r="F264" s="34">
        <v>0</v>
      </c>
      <c r="G264" s="34">
        <v>0</v>
      </c>
      <c r="H264" s="34">
        <f t="shared" si="172"/>
        <v>0</v>
      </c>
      <c r="I264" s="34">
        <v>0</v>
      </c>
      <c r="J264" s="34">
        <v>0</v>
      </c>
      <c r="K264" s="34">
        <f t="shared" si="173"/>
        <v>0</v>
      </c>
      <c r="L264" s="34">
        <v>0</v>
      </c>
      <c r="M264" s="34">
        <v>0</v>
      </c>
      <c r="N264" s="34">
        <f t="shared" si="174"/>
        <v>0</v>
      </c>
      <c r="O264" s="34">
        <v>0</v>
      </c>
      <c r="P264" s="34">
        <v>0</v>
      </c>
      <c r="Q264" s="34">
        <f t="shared" si="175"/>
        <v>0</v>
      </c>
      <c r="R264" s="34">
        <v>0</v>
      </c>
      <c r="S264" s="34">
        <v>0</v>
      </c>
      <c r="T264" s="34">
        <f t="shared" si="176"/>
        <v>0</v>
      </c>
      <c r="U264" s="34">
        <v>0</v>
      </c>
      <c r="V264" s="34">
        <v>0</v>
      </c>
      <c r="W264" s="34">
        <f t="shared" si="177"/>
        <v>0</v>
      </c>
      <c r="X264" s="35">
        <f t="shared" si="171"/>
        <v>0</v>
      </c>
      <c r="Y264" s="24"/>
    </row>
    <row r="265" spans="1:25" s="17" customFormat="1" x14ac:dyDescent="0.2">
      <c r="A265" s="13" t="s">
        <v>179</v>
      </c>
      <c r="B265" s="14" t="s">
        <v>54</v>
      </c>
      <c r="C265" s="14" t="s">
        <v>6</v>
      </c>
      <c r="D265" s="15">
        <v>0</v>
      </c>
      <c r="E265" s="16">
        <v>0</v>
      </c>
      <c r="F265" s="34">
        <v>0</v>
      </c>
      <c r="G265" s="34">
        <v>0</v>
      </c>
      <c r="H265" s="34">
        <f t="shared" si="172"/>
        <v>0</v>
      </c>
      <c r="I265" s="34">
        <v>0</v>
      </c>
      <c r="J265" s="34">
        <v>0</v>
      </c>
      <c r="K265" s="34">
        <f t="shared" si="173"/>
        <v>0</v>
      </c>
      <c r="L265" s="34">
        <v>0</v>
      </c>
      <c r="M265" s="34">
        <v>0</v>
      </c>
      <c r="N265" s="34">
        <f t="shared" si="174"/>
        <v>0</v>
      </c>
      <c r="O265" s="34">
        <v>0</v>
      </c>
      <c r="P265" s="34">
        <v>0</v>
      </c>
      <c r="Q265" s="34">
        <f t="shared" si="175"/>
        <v>0</v>
      </c>
      <c r="R265" s="34">
        <v>0</v>
      </c>
      <c r="S265" s="34">
        <v>0</v>
      </c>
      <c r="T265" s="34">
        <f t="shared" si="176"/>
        <v>0</v>
      </c>
      <c r="U265" s="34">
        <v>0</v>
      </c>
      <c r="V265" s="34">
        <v>0</v>
      </c>
      <c r="W265" s="34">
        <f t="shared" si="177"/>
        <v>0</v>
      </c>
      <c r="X265" s="35">
        <f t="shared" si="171"/>
        <v>0</v>
      </c>
      <c r="Y265" s="24"/>
    </row>
    <row r="266" spans="1:25" s="17" customFormat="1" x14ac:dyDescent="0.2">
      <c r="A266" s="13" t="s">
        <v>179</v>
      </c>
      <c r="B266" s="14" t="s">
        <v>54</v>
      </c>
      <c r="C266" s="14" t="s">
        <v>56</v>
      </c>
      <c r="D266" s="15">
        <v>0</v>
      </c>
      <c r="E266" s="16">
        <v>0</v>
      </c>
      <c r="F266" s="34">
        <v>0</v>
      </c>
      <c r="G266" s="34">
        <v>0</v>
      </c>
      <c r="H266" s="34">
        <f t="shared" si="172"/>
        <v>0</v>
      </c>
      <c r="I266" s="34">
        <v>0</v>
      </c>
      <c r="J266" s="34">
        <v>0</v>
      </c>
      <c r="K266" s="34">
        <f t="shared" si="173"/>
        <v>0</v>
      </c>
      <c r="L266" s="34">
        <v>0</v>
      </c>
      <c r="M266" s="34">
        <v>0</v>
      </c>
      <c r="N266" s="34">
        <f t="shared" si="174"/>
        <v>0</v>
      </c>
      <c r="O266" s="34">
        <v>0</v>
      </c>
      <c r="P266" s="34">
        <v>0</v>
      </c>
      <c r="Q266" s="34">
        <f t="shared" si="175"/>
        <v>0</v>
      </c>
      <c r="R266" s="34">
        <v>0</v>
      </c>
      <c r="S266" s="34">
        <v>0</v>
      </c>
      <c r="T266" s="34">
        <f t="shared" si="176"/>
        <v>0</v>
      </c>
      <c r="U266" s="34">
        <v>0</v>
      </c>
      <c r="V266" s="34">
        <v>0</v>
      </c>
      <c r="W266" s="34">
        <f t="shared" si="177"/>
        <v>0</v>
      </c>
      <c r="X266" s="35">
        <f t="shared" si="171"/>
        <v>0</v>
      </c>
      <c r="Y266" s="24"/>
    </row>
    <row r="267" spans="1:25" s="17" customFormat="1" ht="12" thickBot="1" x14ac:dyDescent="0.25">
      <c r="A267" s="27" t="s">
        <v>179</v>
      </c>
      <c r="B267" s="28" t="s">
        <v>54</v>
      </c>
      <c r="C267" s="28" t="s">
        <v>12</v>
      </c>
      <c r="D267" s="36">
        <v>0</v>
      </c>
      <c r="E267" s="30">
        <v>0</v>
      </c>
      <c r="F267" s="37">
        <v>0</v>
      </c>
      <c r="G267" s="37">
        <v>0</v>
      </c>
      <c r="H267" s="37">
        <f t="shared" si="172"/>
        <v>0</v>
      </c>
      <c r="I267" s="37">
        <v>0</v>
      </c>
      <c r="J267" s="37">
        <v>0</v>
      </c>
      <c r="K267" s="37">
        <f t="shared" si="173"/>
        <v>0</v>
      </c>
      <c r="L267" s="37">
        <v>0</v>
      </c>
      <c r="M267" s="37">
        <v>0</v>
      </c>
      <c r="N267" s="37">
        <f t="shared" si="174"/>
        <v>0</v>
      </c>
      <c r="O267" s="37">
        <v>0</v>
      </c>
      <c r="P267" s="37">
        <v>0</v>
      </c>
      <c r="Q267" s="37">
        <f t="shared" si="175"/>
        <v>0</v>
      </c>
      <c r="R267" s="37">
        <v>0</v>
      </c>
      <c r="S267" s="37">
        <v>0</v>
      </c>
      <c r="T267" s="37">
        <f t="shared" si="176"/>
        <v>0</v>
      </c>
      <c r="U267" s="37">
        <v>0</v>
      </c>
      <c r="V267" s="37">
        <v>0</v>
      </c>
      <c r="W267" s="37">
        <f t="shared" si="177"/>
        <v>0</v>
      </c>
      <c r="X267" s="38">
        <f t="shared" si="171"/>
        <v>0</v>
      </c>
      <c r="Y267" s="24"/>
    </row>
    <row r="268" spans="1:25" s="17" customFormat="1" ht="12" thickBot="1" x14ac:dyDescent="0.25">
      <c r="A268" s="55" t="s">
        <v>179</v>
      </c>
      <c r="B268" s="56" t="s">
        <v>188</v>
      </c>
      <c r="C268" s="56"/>
      <c r="D268" s="65">
        <f>SUM(D258:D267)</f>
        <v>2</v>
      </c>
      <c r="E268" s="58">
        <f t="shared" ref="E268:W268" si="252">SUM(E258:E267)</f>
        <v>2</v>
      </c>
      <c r="F268" s="66">
        <f t="shared" si="252"/>
        <v>118800</v>
      </c>
      <c r="G268" s="66">
        <f t="shared" si="252"/>
        <v>82296</v>
      </c>
      <c r="H268" s="66">
        <f t="shared" si="252"/>
        <v>201096</v>
      </c>
      <c r="I268" s="66">
        <f t="shared" si="252"/>
        <v>28024.92</v>
      </c>
      <c r="J268" s="66">
        <f t="shared" si="252"/>
        <v>19413.63</v>
      </c>
      <c r="K268" s="66">
        <f t="shared" si="252"/>
        <v>47438.549999999996</v>
      </c>
      <c r="L268" s="66">
        <f t="shared" si="252"/>
        <v>0</v>
      </c>
      <c r="M268" s="66">
        <f t="shared" si="252"/>
        <v>0</v>
      </c>
      <c r="N268" s="66">
        <f t="shared" si="252"/>
        <v>0</v>
      </c>
      <c r="O268" s="66">
        <f t="shared" si="252"/>
        <v>33941.159999999996</v>
      </c>
      <c r="P268" s="66">
        <f t="shared" si="252"/>
        <v>23511.96</v>
      </c>
      <c r="Q268" s="66">
        <f t="shared" si="252"/>
        <v>57453.120000000003</v>
      </c>
      <c r="R268" s="66">
        <f t="shared" si="252"/>
        <v>2399.7599999999998</v>
      </c>
      <c r="S268" s="66">
        <f t="shared" si="252"/>
        <v>1662.38</v>
      </c>
      <c r="T268" s="66">
        <f t="shared" si="252"/>
        <v>4062.1400000000003</v>
      </c>
      <c r="U268" s="66">
        <f t="shared" si="252"/>
        <v>3825.3599999999997</v>
      </c>
      <c r="V268" s="66">
        <f t="shared" si="252"/>
        <v>2649.93</v>
      </c>
      <c r="W268" s="66">
        <f t="shared" si="252"/>
        <v>6475.2899999999991</v>
      </c>
      <c r="X268" s="67">
        <f>ROUND(X260+X261,0)</f>
        <v>316525</v>
      </c>
      <c r="Y268" s="24"/>
    </row>
    <row r="269" spans="1:25" s="17" customFormat="1" x14ac:dyDescent="0.2">
      <c r="A269" s="18" t="s">
        <v>179</v>
      </c>
      <c r="B269" s="19" t="s">
        <v>57</v>
      </c>
      <c r="C269" s="19" t="s">
        <v>29</v>
      </c>
      <c r="D269" s="33">
        <v>0</v>
      </c>
      <c r="E269" s="21">
        <v>0</v>
      </c>
      <c r="F269" s="22">
        <v>0</v>
      </c>
      <c r="G269" s="22">
        <v>0</v>
      </c>
      <c r="H269" s="22">
        <f t="shared" si="172"/>
        <v>0</v>
      </c>
      <c r="I269" s="22">
        <v>0</v>
      </c>
      <c r="J269" s="22">
        <v>0</v>
      </c>
      <c r="K269" s="22">
        <f t="shared" si="173"/>
        <v>0</v>
      </c>
      <c r="L269" s="22">
        <v>0</v>
      </c>
      <c r="M269" s="22">
        <v>0</v>
      </c>
      <c r="N269" s="22">
        <f t="shared" si="174"/>
        <v>0</v>
      </c>
      <c r="O269" s="22">
        <v>0</v>
      </c>
      <c r="P269" s="22">
        <v>0</v>
      </c>
      <c r="Q269" s="22">
        <f t="shared" si="175"/>
        <v>0</v>
      </c>
      <c r="R269" s="22">
        <v>0</v>
      </c>
      <c r="S269" s="22">
        <v>0</v>
      </c>
      <c r="T269" s="22">
        <f t="shared" si="176"/>
        <v>0</v>
      </c>
      <c r="U269" s="22">
        <v>0</v>
      </c>
      <c r="V269" s="22">
        <v>0</v>
      </c>
      <c r="W269" s="22">
        <f t="shared" si="177"/>
        <v>0</v>
      </c>
      <c r="X269" s="23">
        <f t="shared" si="171"/>
        <v>0</v>
      </c>
      <c r="Y269" s="24"/>
    </row>
    <row r="270" spans="1:25" s="17" customFormat="1" x14ac:dyDescent="0.2">
      <c r="A270" s="13" t="s">
        <v>179</v>
      </c>
      <c r="B270" s="14" t="s">
        <v>57</v>
      </c>
      <c r="C270" s="14" t="s">
        <v>27</v>
      </c>
      <c r="D270" s="15">
        <v>0</v>
      </c>
      <c r="E270" s="16">
        <v>0</v>
      </c>
      <c r="F270" s="34">
        <v>0</v>
      </c>
      <c r="G270" s="34">
        <v>0</v>
      </c>
      <c r="H270" s="34">
        <f t="shared" si="172"/>
        <v>0</v>
      </c>
      <c r="I270" s="34">
        <v>0</v>
      </c>
      <c r="J270" s="34">
        <v>0</v>
      </c>
      <c r="K270" s="34">
        <f t="shared" si="173"/>
        <v>0</v>
      </c>
      <c r="L270" s="34">
        <v>0</v>
      </c>
      <c r="M270" s="34">
        <v>0</v>
      </c>
      <c r="N270" s="34">
        <f t="shared" si="174"/>
        <v>0</v>
      </c>
      <c r="O270" s="34">
        <v>0</v>
      </c>
      <c r="P270" s="34">
        <v>0</v>
      </c>
      <c r="Q270" s="34">
        <f t="shared" si="175"/>
        <v>0</v>
      </c>
      <c r="R270" s="34">
        <v>0</v>
      </c>
      <c r="S270" s="34">
        <v>0</v>
      </c>
      <c r="T270" s="34">
        <f t="shared" si="176"/>
        <v>0</v>
      </c>
      <c r="U270" s="34">
        <v>0</v>
      </c>
      <c r="V270" s="34">
        <v>0</v>
      </c>
      <c r="W270" s="34">
        <f t="shared" si="177"/>
        <v>0</v>
      </c>
      <c r="X270" s="35">
        <f t="shared" si="171"/>
        <v>0</v>
      </c>
      <c r="Y270" s="24"/>
    </row>
    <row r="271" spans="1:25" s="17" customFormat="1" x14ac:dyDescent="0.2">
      <c r="A271" s="13" t="s">
        <v>179</v>
      </c>
      <c r="B271" s="14" t="s">
        <v>57</v>
      </c>
      <c r="C271" s="14" t="s">
        <v>28</v>
      </c>
      <c r="D271" s="15">
        <v>0</v>
      </c>
      <c r="E271" s="16">
        <v>0</v>
      </c>
      <c r="F271" s="34">
        <f>ROUND($D271*'2p_turp_aprekins dez'!$AX$16,2)</f>
        <v>0</v>
      </c>
      <c r="G271" s="34">
        <f>ROUND($E271*'2p_turp_aprekins dez'!$AX$17,2)</f>
        <v>0</v>
      </c>
      <c r="H271" s="34">
        <f t="shared" si="172"/>
        <v>0</v>
      </c>
      <c r="I271" s="34">
        <f t="shared" ref="I271:I272" si="253">ROUND($F271*$K$5,2)</f>
        <v>0</v>
      </c>
      <c r="J271" s="34">
        <f t="shared" ref="J271:J272" si="254">ROUND($G271*$K$5,2)</f>
        <v>0</v>
      </c>
      <c r="K271" s="34">
        <f t="shared" si="173"/>
        <v>0</v>
      </c>
      <c r="L271" s="34">
        <v>0</v>
      </c>
      <c r="M271" s="34">
        <v>0</v>
      </c>
      <c r="N271" s="34">
        <f t="shared" si="174"/>
        <v>0</v>
      </c>
      <c r="O271" s="34">
        <f>ROUND($F271*$Q$5,2)</f>
        <v>0</v>
      </c>
      <c r="P271" s="34">
        <f>ROUND($G271*$Q$5,2)</f>
        <v>0</v>
      </c>
      <c r="Q271" s="34">
        <f t="shared" si="175"/>
        <v>0</v>
      </c>
      <c r="R271" s="34">
        <f>ROUND($F271*$T$5,2)</f>
        <v>0</v>
      </c>
      <c r="S271" s="34">
        <f>ROUND($G271*$T$5,2)</f>
        <v>0</v>
      </c>
      <c r="T271" s="34">
        <f t="shared" si="176"/>
        <v>0</v>
      </c>
      <c r="U271" s="34">
        <f>ROUND($F271*$W$5,2)</f>
        <v>0</v>
      </c>
      <c r="V271" s="34">
        <f>ROUND($G271*$W$5,2)</f>
        <v>0</v>
      </c>
      <c r="W271" s="34">
        <f t="shared" si="177"/>
        <v>0</v>
      </c>
      <c r="X271" s="35">
        <f t="shared" si="171"/>
        <v>0</v>
      </c>
      <c r="Y271" s="24"/>
    </row>
    <row r="272" spans="1:25" s="17" customFormat="1" x14ac:dyDescent="0.2">
      <c r="A272" s="13" t="s">
        <v>179</v>
      </c>
      <c r="B272" s="14" t="s">
        <v>57</v>
      </c>
      <c r="C272" s="14" t="s">
        <v>8</v>
      </c>
      <c r="D272" s="15">
        <v>1</v>
      </c>
      <c r="E272" s="16">
        <v>1</v>
      </c>
      <c r="F272" s="34">
        <f>ROUND($D272*'2p_turp_aprekins dez'!$AX$16,2)</f>
        <v>79200</v>
      </c>
      <c r="G272" s="34">
        <f>ROUND($E272*'2p_turp_aprekins dez'!$AX$17,2)</f>
        <v>54864</v>
      </c>
      <c r="H272" s="34">
        <f t="shared" ref="H272:H274" si="255">SUM(F272:G272)</f>
        <v>134064</v>
      </c>
      <c r="I272" s="34">
        <f t="shared" si="253"/>
        <v>18683.28</v>
      </c>
      <c r="J272" s="34">
        <f t="shared" si="254"/>
        <v>12942.42</v>
      </c>
      <c r="K272" s="34">
        <f t="shared" ref="K272" si="256">SUM(I272:J272)</f>
        <v>31625.699999999997</v>
      </c>
      <c r="L272" s="34">
        <v>0</v>
      </c>
      <c r="M272" s="34">
        <v>0</v>
      </c>
      <c r="N272" s="34">
        <f t="shared" ref="N272" si="257">SUM(L272:M272)</f>
        <v>0</v>
      </c>
      <c r="O272" s="34">
        <f>ROUND($F272*$Q$5,2)</f>
        <v>22627.439999999999</v>
      </c>
      <c r="P272" s="34">
        <f>ROUND($G272*$Q$5,2)</f>
        <v>15674.64</v>
      </c>
      <c r="Q272" s="34">
        <f t="shared" ref="Q272" si="258">SUM(O272:P272)</f>
        <v>38302.080000000002</v>
      </c>
      <c r="R272" s="34">
        <f>ROUND($F272*$T$5,2)</f>
        <v>1599.84</v>
      </c>
      <c r="S272" s="34">
        <f>ROUND($G272*$T$5,2)</f>
        <v>1108.25</v>
      </c>
      <c r="T272" s="34">
        <f t="shared" ref="T272" si="259">SUM(R272:S272)</f>
        <v>2708.09</v>
      </c>
      <c r="U272" s="34">
        <f>ROUND($F272*$W$5,2)</f>
        <v>2550.2399999999998</v>
      </c>
      <c r="V272" s="34">
        <f>ROUND($G272*$W$5,2)</f>
        <v>1766.62</v>
      </c>
      <c r="W272" s="34">
        <f t="shared" ref="W272" si="260">SUM(U272:V272)</f>
        <v>4316.8599999999997</v>
      </c>
      <c r="X272" s="35">
        <f t="shared" si="171"/>
        <v>211017</v>
      </c>
      <c r="Y272" s="24"/>
    </row>
    <row r="273" spans="1:25" s="17" customFormat="1" x14ac:dyDescent="0.2">
      <c r="A273" s="13" t="s">
        <v>179</v>
      </c>
      <c r="B273" s="14" t="s">
        <v>57</v>
      </c>
      <c r="C273" s="14" t="s">
        <v>176</v>
      </c>
      <c r="D273" s="15">
        <v>1</v>
      </c>
      <c r="E273" s="16">
        <v>1</v>
      </c>
      <c r="F273" s="34">
        <f>ROUND($D273*'2p_turp_aprekins dez'!$AX$16,2)</f>
        <v>79200</v>
      </c>
      <c r="G273" s="34">
        <f>ROUND($E273*'2p_turp_aprekins dez'!$AX$17,2)</f>
        <v>54864</v>
      </c>
      <c r="H273" s="34">
        <f t="shared" si="255"/>
        <v>134064</v>
      </c>
      <c r="I273" s="34">
        <f>ROUND($F273*$K$5,2)</f>
        <v>18683.28</v>
      </c>
      <c r="J273" s="34">
        <f>ROUND($G273*$K$5,2)</f>
        <v>12942.42</v>
      </c>
      <c r="K273" s="34">
        <f>SUM(I273:J273)</f>
        <v>31625.699999999997</v>
      </c>
      <c r="L273" s="34">
        <v>0</v>
      </c>
      <c r="M273" s="34">
        <v>0</v>
      </c>
      <c r="N273" s="34">
        <f>SUM(L273:M273)</f>
        <v>0</v>
      </c>
      <c r="O273" s="34">
        <f>ROUND($F273*$Q$5,2)</f>
        <v>22627.439999999999</v>
      </c>
      <c r="P273" s="34">
        <f>ROUND($G273*$Q$5,2)</f>
        <v>15674.64</v>
      </c>
      <c r="Q273" s="34">
        <f>SUM(O273:P273)</f>
        <v>38302.080000000002</v>
      </c>
      <c r="R273" s="34">
        <f>ROUND($F273*$T$5,2)</f>
        <v>1599.84</v>
      </c>
      <c r="S273" s="34">
        <f>ROUND($G273*$T$5,2)</f>
        <v>1108.25</v>
      </c>
      <c r="T273" s="34">
        <f>SUM(R273:S273)</f>
        <v>2708.09</v>
      </c>
      <c r="U273" s="34">
        <f>ROUND($F273*$W$5,2)</f>
        <v>2550.2399999999998</v>
      </c>
      <c r="V273" s="34">
        <f>ROUND($G273*$W$5,2)</f>
        <v>1766.62</v>
      </c>
      <c r="W273" s="34">
        <f>SUM(U273:V273)</f>
        <v>4316.8599999999997</v>
      </c>
      <c r="X273" s="35">
        <f t="shared" si="171"/>
        <v>211017</v>
      </c>
      <c r="Y273" s="24"/>
    </row>
    <row r="274" spans="1:25" s="17" customFormat="1" x14ac:dyDescent="0.2">
      <c r="A274" s="13" t="s">
        <v>179</v>
      </c>
      <c r="B274" s="14" t="s">
        <v>57</v>
      </c>
      <c r="C274" s="14" t="s">
        <v>10</v>
      </c>
      <c r="D274" s="15">
        <v>1</v>
      </c>
      <c r="E274" s="16">
        <v>1</v>
      </c>
      <c r="F274" s="34">
        <f>ROUND($D274*'2p_turp_aprekins dez'!$AX$16,2)</f>
        <v>79200</v>
      </c>
      <c r="G274" s="34">
        <f>ROUND($E274*'2p_turp_aprekins dez'!$AX$17,2)</f>
        <v>54864</v>
      </c>
      <c r="H274" s="34">
        <f t="shared" si="255"/>
        <v>134064</v>
      </c>
      <c r="I274" s="34">
        <f>ROUND($F274*$K$5,2)</f>
        <v>18683.28</v>
      </c>
      <c r="J274" s="34">
        <f>ROUND($G274*$K$5,2)</f>
        <v>12942.42</v>
      </c>
      <c r="K274" s="34">
        <f>SUM(I274:J274)</f>
        <v>31625.699999999997</v>
      </c>
      <c r="L274" s="34">
        <v>0</v>
      </c>
      <c r="M274" s="34">
        <v>0</v>
      </c>
      <c r="N274" s="34">
        <f>SUM(L274:M274)</f>
        <v>0</v>
      </c>
      <c r="O274" s="34">
        <f>ROUND($F274*$Q$5,2)</f>
        <v>22627.439999999999</v>
      </c>
      <c r="P274" s="34">
        <f>ROUND($G274*$Q$5,2)</f>
        <v>15674.64</v>
      </c>
      <c r="Q274" s="34">
        <f>SUM(O274:P274)</f>
        <v>38302.080000000002</v>
      </c>
      <c r="R274" s="34">
        <f>ROUND($F274*$T$5,2)</f>
        <v>1599.84</v>
      </c>
      <c r="S274" s="34">
        <f>ROUND($G274*$T$5,2)</f>
        <v>1108.25</v>
      </c>
      <c r="T274" s="34">
        <f>SUM(R274:S274)</f>
        <v>2708.09</v>
      </c>
      <c r="U274" s="34">
        <f>ROUND($F274*$W$5,2)</f>
        <v>2550.2399999999998</v>
      </c>
      <c r="V274" s="34">
        <f>ROUND($G274*$W$5,2)</f>
        <v>1766.62</v>
      </c>
      <c r="W274" s="34">
        <f>SUM(U274:V274)</f>
        <v>4316.8599999999997</v>
      </c>
      <c r="X274" s="35">
        <f t="shared" ref="X274" si="261">ROUND(H274+K274+N274+Q274+T274+W274,0)</f>
        <v>211017</v>
      </c>
      <c r="Y274" s="24"/>
    </row>
    <row r="275" spans="1:25" s="17" customFormat="1" x14ac:dyDescent="0.2">
      <c r="A275" s="13" t="s">
        <v>179</v>
      </c>
      <c r="B275" s="14" t="s">
        <v>57</v>
      </c>
      <c r="C275" s="14" t="s">
        <v>67</v>
      </c>
      <c r="D275" s="15">
        <v>1</v>
      </c>
      <c r="E275" s="16">
        <v>1</v>
      </c>
      <c r="F275" s="34">
        <f>ROUND($D275*'2p_turp_aprekins dez'!$AX$20,2)</f>
        <v>39600</v>
      </c>
      <c r="G275" s="34">
        <f>ROUND($E275*'2p_turp_aprekins dez'!$AX$21,2)</f>
        <v>27432</v>
      </c>
      <c r="H275" s="34">
        <f t="shared" ref="H275" si="262">SUM(F275:G275)</f>
        <v>67032</v>
      </c>
      <c r="I275" s="34">
        <f>ROUND($F275*$K$5,2)</f>
        <v>9341.64</v>
      </c>
      <c r="J275" s="34">
        <f>ROUND($G275*$K$5,2)</f>
        <v>6471.21</v>
      </c>
      <c r="K275" s="34">
        <f t="shared" ref="K275" si="263">SUM(I275:J275)</f>
        <v>15812.849999999999</v>
      </c>
      <c r="L275" s="34">
        <v>0</v>
      </c>
      <c r="M275" s="34">
        <v>0</v>
      </c>
      <c r="N275" s="34">
        <f t="shared" ref="N275" si="264">SUM(L275:M275)</f>
        <v>0</v>
      </c>
      <c r="O275" s="34">
        <f>ROUND($F275*$Q$5,2)</f>
        <v>11313.72</v>
      </c>
      <c r="P275" s="34">
        <f>ROUND($G275*$Q$5,2)</f>
        <v>7837.32</v>
      </c>
      <c r="Q275" s="34">
        <f t="shared" ref="Q275" si="265">SUM(O275:P275)</f>
        <v>19151.04</v>
      </c>
      <c r="R275" s="34">
        <f>ROUND($F275*$T$5,2)</f>
        <v>799.92</v>
      </c>
      <c r="S275" s="34">
        <f>ROUND($G275*$T$5,2)</f>
        <v>554.13</v>
      </c>
      <c r="T275" s="34">
        <f t="shared" ref="T275" si="266">SUM(R275:S275)</f>
        <v>1354.05</v>
      </c>
      <c r="U275" s="34">
        <f>ROUND($F275*$W$5,2)</f>
        <v>1275.1199999999999</v>
      </c>
      <c r="V275" s="34">
        <f>ROUND($G275*$W$5,2)</f>
        <v>883.31</v>
      </c>
      <c r="W275" s="34">
        <f t="shared" ref="W275" si="267">SUM(U275:V275)</f>
        <v>2158.4299999999998</v>
      </c>
      <c r="X275" s="35">
        <f t="shared" si="171"/>
        <v>105508</v>
      </c>
      <c r="Y275" s="24"/>
    </row>
    <row r="276" spans="1:25" s="17" customFormat="1" x14ac:dyDescent="0.2">
      <c r="A276" s="13" t="s">
        <v>179</v>
      </c>
      <c r="B276" s="14" t="s">
        <v>57</v>
      </c>
      <c r="C276" s="14" t="s">
        <v>125</v>
      </c>
      <c r="D276" s="15">
        <v>0</v>
      </c>
      <c r="E276" s="16">
        <v>0</v>
      </c>
      <c r="F276" s="34">
        <v>0</v>
      </c>
      <c r="G276" s="34">
        <v>0</v>
      </c>
      <c r="H276" s="34">
        <f t="shared" si="172"/>
        <v>0</v>
      </c>
      <c r="I276" s="34">
        <v>0</v>
      </c>
      <c r="J276" s="34">
        <v>0</v>
      </c>
      <c r="K276" s="34">
        <f t="shared" si="173"/>
        <v>0</v>
      </c>
      <c r="L276" s="34">
        <v>0</v>
      </c>
      <c r="M276" s="34">
        <v>0</v>
      </c>
      <c r="N276" s="34">
        <f t="shared" si="174"/>
        <v>0</v>
      </c>
      <c r="O276" s="34">
        <v>0</v>
      </c>
      <c r="P276" s="34">
        <v>0</v>
      </c>
      <c r="Q276" s="34">
        <f t="shared" si="175"/>
        <v>0</v>
      </c>
      <c r="R276" s="34">
        <v>0</v>
      </c>
      <c r="S276" s="34">
        <v>0</v>
      </c>
      <c r="T276" s="34">
        <f t="shared" si="176"/>
        <v>0</v>
      </c>
      <c r="U276" s="34">
        <v>0</v>
      </c>
      <c r="V276" s="34">
        <v>0</v>
      </c>
      <c r="W276" s="34">
        <f t="shared" si="177"/>
        <v>0</v>
      </c>
      <c r="X276" s="35">
        <f t="shared" si="171"/>
        <v>0</v>
      </c>
      <c r="Y276" s="24"/>
    </row>
    <row r="277" spans="1:25" s="17" customFormat="1" x14ac:dyDescent="0.2">
      <c r="A277" s="13" t="s">
        <v>179</v>
      </c>
      <c r="B277" s="14" t="s">
        <v>57</v>
      </c>
      <c r="C277" s="14" t="s">
        <v>70</v>
      </c>
      <c r="D277" s="15">
        <v>0</v>
      </c>
      <c r="E277" s="16">
        <v>0</v>
      </c>
      <c r="F277" s="34">
        <v>0</v>
      </c>
      <c r="G277" s="34">
        <v>0</v>
      </c>
      <c r="H277" s="34">
        <f t="shared" si="172"/>
        <v>0</v>
      </c>
      <c r="I277" s="34">
        <v>0</v>
      </c>
      <c r="J277" s="34">
        <v>0</v>
      </c>
      <c r="K277" s="34">
        <f t="shared" si="173"/>
        <v>0</v>
      </c>
      <c r="L277" s="34">
        <v>0</v>
      </c>
      <c r="M277" s="34">
        <v>0</v>
      </c>
      <c r="N277" s="34">
        <f t="shared" si="174"/>
        <v>0</v>
      </c>
      <c r="O277" s="34">
        <v>0</v>
      </c>
      <c r="P277" s="34">
        <v>0</v>
      </c>
      <c r="Q277" s="34">
        <f t="shared" si="175"/>
        <v>0</v>
      </c>
      <c r="R277" s="34">
        <v>0</v>
      </c>
      <c r="S277" s="34">
        <v>0</v>
      </c>
      <c r="T277" s="34">
        <f t="shared" si="176"/>
        <v>0</v>
      </c>
      <c r="U277" s="34">
        <v>0</v>
      </c>
      <c r="V277" s="34">
        <v>0</v>
      </c>
      <c r="W277" s="34">
        <f t="shared" si="177"/>
        <v>0</v>
      </c>
      <c r="X277" s="35">
        <f t="shared" si="171"/>
        <v>0</v>
      </c>
      <c r="Y277" s="24"/>
    </row>
    <row r="278" spans="1:25" s="17" customFormat="1" x14ac:dyDescent="0.2">
      <c r="A278" s="13" t="s">
        <v>179</v>
      </c>
      <c r="B278" s="14" t="s">
        <v>57</v>
      </c>
      <c r="C278" s="14" t="s">
        <v>11</v>
      </c>
      <c r="D278" s="15">
        <v>1</v>
      </c>
      <c r="E278" s="16">
        <v>1</v>
      </c>
      <c r="F278" s="34">
        <f>ROUND($D278*'2p_turp_aprekins dez'!$AX$28,2)</f>
        <v>47740</v>
      </c>
      <c r="G278" s="34">
        <f>ROUND($E278*'2p_turp_aprekins dez'!$AX$29,2)</f>
        <v>33070.800000000003</v>
      </c>
      <c r="H278" s="34">
        <f t="shared" si="172"/>
        <v>80810.8</v>
      </c>
      <c r="I278" s="34">
        <f>ROUND($F278*$K$5,2)</f>
        <v>11261.87</v>
      </c>
      <c r="J278" s="34">
        <f>ROUND($G278*$K$5,2)</f>
        <v>7801.4</v>
      </c>
      <c r="K278" s="34">
        <f t="shared" si="173"/>
        <v>19063.27</v>
      </c>
      <c r="L278" s="34">
        <v>0</v>
      </c>
      <c r="M278" s="34">
        <v>0</v>
      </c>
      <c r="N278" s="34">
        <f t="shared" si="174"/>
        <v>0</v>
      </c>
      <c r="O278" s="34">
        <f>ROUND($F278*$Q$5,2)</f>
        <v>13639.32</v>
      </c>
      <c r="P278" s="34">
        <f>ROUND($G278*$Q$5,2)</f>
        <v>9448.33</v>
      </c>
      <c r="Q278" s="34">
        <f t="shared" si="175"/>
        <v>23087.65</v>
      </c>
      <c r="R278" s="34">
        <f>ROUND($F278*$T$5,2)</f>
        <v>964.35</v>
      </c>
      <c r="S278" s="34">
        <f>ROUND($G278*$T$5,2)</f>
        <v>668.03</v>
      </c>
      <c r="T278" s="34">
        <f t="shared" si="176"/>
        <v>1632.38</v>
      </c>
      <c r="U278" s="34">
        <f>ROUND($F278*$W$5,2)</f>
        <v>1537.23</v>
      </c>
      <c r="V278" s="34">
        <f>ROUND($G278*$W$5,2)</f>
        <v>1064.8800000000001</v>
      </c>
      <c r="W278" s="34">
        <f t="shared" si="177"/>
        <v>2602.11</v>
      </c>
      <c r="X278" s="35">
        <f t="shared" si="171"/>
        <v>127196</v>
      </c>
      <c r="Y278" s="24"/>
    </row>
    <row r="279" spans="1:25" s="17" customFormat="1" ht="12" thickBot="1" x14ac:dyDescent="0.25">
      <c r="A279" s="27" t="s">
        <v>179</v>
      </c>
      <c r="B279" s="28" t="s">
        <v>57</v>
      </c>
      <c r="C279" s="28" t="s">
        <v>6</v>
      </c>
      <c r="D279" s="36">
        <v>0</v>
      </c>
      <c r="E279" s="30">
        <v>0</v>
      </c>
      <c r="F279" s="37">
        <v>0</v>
      </c>
      <c r="G279" s="37">
        <v>0</v>
      </c>
      <c r="H279" s="37">
        <f t="shared" si="172"/>
        <v>0</v>
      </c>
      <c r="I279" s="37">
        <v>0</v>
      </c>
      <c r="J279" s="37">
        <v>0</v>
      </c>
      <c r="K279" s="37">
        <f t="shared" si="173"/>
        <v>0</v>
      </c>
      <c r="L279" s="37">
        <v>0</v>
      </c>
      <c r="M279" s="37">
        <v>0</v>
      </c>
      <c r="N279" s="37">
        <f t="shared" si="174"/>
        <v>0</v>
      </c>
      <c r="O279" s="37">
        <v>0</v>
      </c>
      <c r="P279" s="37">
        <v>0</v>
      </c>
      <c r="Q279" s="37">
        <f t="shared" si="175"/>
        <v>0</v>
      </c>
      <c r="R279" s="37">
        <v>0</v>
      </c>
      <c r="S279" s="37">
        <v>0</v>
      </c>
      <c r="T279" s="37">
        <f t="shared" si="176"/>
        <v>0</v>
      </c>
      <c r="U279" s="37">
        <v>0</v>
      </c>
      <c r="V279" s="37">
        <v>0</v>
      </c>
      <c r="W279" s="37">
        <f t="shared" si="177"/>
        <v>0</v>
      </c>
      <c r="X279" s="38">
        <f t="shared" si="171"/>
        <v>0</v>
      </c>
      <c r="Y279" s="24"/>
    </row>
    <row r="280" spans="1:25" s="17" customFormat="1" ht="12" thickBot="1" x14ac:dyDescent="0.25">
      <c r="A280" s="55" t="s">
        <v>179</v>
      </c>
      <c r="B280" s="56" t="s">
        <v>188</v>
      </c>
      <c r="C280" s="56"/>
      <c r="D280" s="65">
        <f>SUM(D269:D279)</f>
        <v>5</v>
      </c>
      <c r="E280" s="58">
        <f t="shared" ref="E280:W280" si="268">SUM(E269:E279)</f>
        <v>5</v>
      </c>
      <c r="F280" s="66">
        <f>SUM(F269:F279)</f>
        <v>324940</v>
      </c>
      <c r="G280" s="66">
        <f t="shared" si="268"/>
        <v>225094.8</v>
      </c>
      <c r="H280" s="66">
        <f t="shared" si="268"/>
        <v>550034.80000000005</v>
      </c>
      <c r="I280" s="66">
        <f t="shared" si="268"/>
        <v>76653.349999999991</v>
      </c>
      <c r="J280" s="66">
        <f t="shared" si="268"/>
        <v>53099.87</v>
      </c>
      <c r="K280" s="66">
        <f t="shared" si="268"/>
        <v>129753.21999999999</v>
      </c>
      <c r="L280" s="66">
        <f t="shared" si="268"/>
        <v>0</v>
      </c>
      <c r="M280" s="66">
        <f t="shared" si="268"/>
        <v>0</v>
      </c>
      <c r="N280" s="66">
        <f t="shared" si="268"/>
        <v>0</v>
      </c>
      <c r="O280" s="66">
        <f t="shared" si="268"/>
        <v>92835.359999999986</v>
      </c>
      <c r="P280" s="66">
        <f t="shared" si="268"/>
        <v>64309.57</v>
      </c>
      <c r="Q280" s="66">
        <f t="shared" si="268"/>
        <v>157144.93</v>
      </c>
      <c r="R280" s="66">
        <f t="shared" si="268"/>
        <v>6563.79</v>
      </c>
      <c r="S280" s="66">
        <f t="shared" si="268"/>
        <v>4546.91</v>
      </c>
      <c r="T280" s="66">
        <f t="shared" si="268"/>
        <v>11110.7</v>
      </c>
      <c r="U280" s="66">
        <f t="shared" si="268"/>
        <v>10463.07</v>
      </c>
      <c r="V280" s="66">
        <f t="shared" si="268"/>
        <v>7248.05</v>
      </c>
      <c r="W280" s="66">
        <f t="shared" si="268"/>
        <v>17711.12</v>
      </c>
      <c r="X280" s="67">
        <f>ROUND(X274+X275,0)+X272+X273+X278</f>
        <v>865755</v>
      </c>
      <c r="Y280" s="24"/>
    </row>
    <row r="281" spans="1:25" s="17" customFormat="1" x14ac:dyDescent="0.2">
      <c r="A281" s="18" t="s">
        <v>179</v>
      </c>
      <c r="B281" s="19" t="s">
        <v>58</v>
      </c>
      <c r="C281" s="19" t="s">
        <v>29</v>
      </c>
      <c r="D281" s="33">
        <v>0</v>
      </c>
      <c r="E281" s="21">
        <v>0</v>
      </c>
      <c r="F281" s="22">
        <v>0</v>
      </c>
      <c r="G281" s="22">
        <v>0</v>
      </c>
      <c r="H281" s="22">
        <f t="shared" si="172"/>
        <v>0</v>
      </c>
      <c r="I281" s="22">
        <v>0</v>
      </c>
      <c r="J281" s="22">
        <v>0</v>
      </c>
      <c r="K281" s="22">
        <f t="shared" si="173"/>
        <v>0</v>
      </c>
      <c r="L281" s="22">
        <v>0</v>
      </c>
      <c r="M281" s="22">
        <v>0</v>
      </c>
      <c r="N281" s="22">
        <f t="shared" si="174"/>
        <v>0</v>
      </c>
      <c r="O281" s="22">
        <v>0</v>
      </c>
      <c r="P281" s="22">
        <v>0</v>
      </c>
      <c r="Q281" s="22">
        <f t="shared" si="175"/>
        <v>0</v>
      </c>
      <c r="R281" s="22">
        <v>0</v>
      </c>
      <c r="S281" s="22">
        <v>0</v>
      </c>
      <c r="T281" s="22">
        <f t="shared" si="176"/>
        <v>0</v>
      </c>
      <c r="U281" s="22">
        <v>0</v>
      </c>
      <c r="V281" s="22">
        <v>0</v>
      </c>
      <c r="W281" s="22">
        <f t="shared" si="177"/>
        <v>0</v>
      </c>
      <c r="X281" s="23">
        <f t="shared" si="171"/>
        <v>0</v>
      </c>
      <c r="Y281" s="24"/>
    </row>
    <row r="282" spans="1:25" s="17" customFormat="1" x14ac:dyDescent="0.2">
      <c r="A282" s="13" t="s">
        <v>179</v>
      </c>
      <c r="B282" s="14" t="s">
        <v>58</v>
      </c>
      <c r="C282" s="14" t="s">
        <v>27</v>
      </c>
      <c r="D282" s="15">
        <v>0</v>
      </c>
      <c r="E282" s="16">
        <v>0</v>
      </c>
      <c r="F282" s="34">
        <v>0</v>
      </c>
      <c r="G282" s="34">
        <v>0</v>
      </c>
      <c r="H282" s="34">
        <f t="shared" si="172"/>
        <v>0</v>
      </c>
      <c r="I282" s="34">
        <v>0</v>
      </c>
      <c r="J282" s="34">
        <v>0</v>
      </c>
      <c r="K282" s="34">
        <f t="shared" si="173"/>
        <v>0</v>
      </c>
      <c r="L282" s="34">
        <v>0</v>
      </c>
      <c r="M282" s="34">
        <v>0</v>
      </c>
      <c r="N282" s="34">
        <f t="shared" si="174"/>
        <v>0</v>
      </c>
      <c r="O282" s="34">
        <v>0</v>
      </c>
      <c r="P282" s="34">
        <v>0</v>
      </c>
      <c r="Q282" s="34">
        <f t="shared" si="175"/>
        <v>0</v>
      </c>
      <c r="R282" s="34">
        <v>0</v>
      </c>
      <c r="S282" s="34">
        <v>0</v>
      </c>
      <c r="T282" s="34">
        <f t="shared" si="176"/>
        <v>0</v>
      </c>
      <c r="U282" s="34">
        <v>0</v>
      </c>
      <c r="V282" s="34">
        <v>0</v>
      </c>
      <c r="W282" s="34">
        <f t="shared" si="177"/>
        <v>0</v>
      </c>
      <c r="X282" s="35">
        <f t="shared" si="171"/>
        <v>0</v>
      </c>
      <c r="Y282" s="24"/>
    </row>
    <row r="283" spans="1:25" s="17" customFormat="1" x14ac:dyDescent="0.2">
      <c r="A283" s="13" t="s">
        <v>179</v>
      </c>
      <c r="B283" s="14" t="s">
        <v>58</v>
      </c>
      <c r="C283" s="14" t="s">
        <v>28</v>
      </c>
      <c r="D283" s="15">
        <v>0</v>
      </c>
      <c r="E283" s="16">
        <v>0</v>
      </c>
      <c r="F283" s="34">
        <f>ROUND($D283*'2p_turp_aprekins dez'!$AX$16,2)</f>
        <v>0</v>
      </c>
      <c r="G283" s="34">
        <f>ROUND($E283*'2p_turp_aprekins dez'!$AX$17,2)</f>
        <v>0</v>
      </c>
      <c r="H283" s="34">
        <f t="shared" ref="H283:H284" si="269">SUM(F283:G283)</f>
        <v>0</v>
      </c>
      <c r="I283" s="34">
        <f t="shared" ref="I283:I284" si="270">ROUND($F283*$K$5,2)</f>
        <v>0</v>
      </c>
      <c r="J283" s="34">
        <f t="shared" ref="J283:J284" si="271">ROUND($G283*$K$5,2)</f>
        <v>0</v>
      </c>
      <c r="K283" s="34">
        <f t="shared" ref="K283:K284" si="272">SUM(I283:J283)</f>
        <v>0</v>
      </c>
      <c r="L283" s="34">
        <v>0</v>
      </c>
      <c r="M283" s="34">
        <v>0</v>
      </c>
      <c r="N283" s="34">
        <f t="shared" ref="N283:N284" si="273">SUM(L283:M283)</f>
        <v>0</v>
      </c>
      <c r="O283" s="34">
        <f>ROUND($F283*$Q$5,2)</f>
        <v>0</v>
      </c>
      <c r="P283" s="34">
        <f>ROUND($G283*$Q$5,2)</f>
        <v>0</v>
      </c>
      <c r="Q283" s="34">
        <f t="shared" ref="Q283:Q284" si="274">SUM(O283:P283)</f>
        <v>0</v>
      </c>
      <c r="R283" s="34">
        <f>ROUND($F283*$T$5,2)</f>
        <v>0</v>
      </c>
      <c r="S283" s="34">
        <f>ROUND($G283*$T$5,2)</f>
        <v>0</v>
      </c>
      <c r="T283" s="34">
        <f t="shared" ref="T283:T284" si="275">SUM(R283:S283)</f>
        <v>0</v>
      </c>
      <c r="U283" s="34">
        <f>ROUND($F283*$W$5,2)</f>
        <v>0</v>
      </c>
      <c r="V283" s="34">
        <f>ROUND($G283*$W$5,2)</f>
        <v>0</v>
      </c>
      <c r="W283" s="34">
        <f t="shared" ref="W283:W284" si="276">SUM(U283:V283)</f>
        <v>0</v>
      </c>
      <c r="X283" s="35">
        <f t="shared" si="171"/>
        <v>0</v>
      </c>
      <c r="Y283" s="24"/>
    </row>
    <row r="284" spans="1:25" s="17" customFormat="1" x14ac:dyDescent="0.2">
      <c r="A284" s="13" t="s">
        <v>179</v>
      </c>
      <c r="B284" s="14" t="s">
        <v>58</v>
      </c>
      <c r="C284" s="14" t="s">
        <v>10</v>
      </c>
      <c r="D284" s="15">
        <v>1</v>
      </c>
      <c r="E284" s="16">
        <v>1</v>
      </c>
      <c r="F284" s="34">
        <f>ROUND($D284*'2p_turp_aprekins dez'!$AX$16,2)</f>
        <v>79200</v>
      </c>
      <c r="G284" s="34">
        <f>ROUND($E284*'2p_turp_aprekins dez'!$AX$17,2)</f>
        <v>54864</v>
      </c>
      <c r="H284" s="34">
        <f t="shared" si="269"/>
        <v>134064</v>
      </c>
      <c r="I284" s="34">
        <f t="shared" si="270"/>
        <v>18683.28</v>
      </c>
      <c r="J284" s="34">
        <f t="shared" si="271"/>
        <v>12942.42</v>
      </c>
      <c r="K284" s="34">
        <f t="shared" si="272"/>
        <v>31625.699999999997</v>
      </c>
      <c r="L284" s="34">
        <v>0</v>
      </c>
      <c r="M284" s="34">
        <v>0</v>
      </c>
      <c r="N284" s="34">
        <f t="shared" si="273"/>
        <v>0</v>
      </c>
      <c r="O284" s="34">
        <f>ROUND($F284*$Q$5,2)</f>
        <v>22627.439999999999</v>
      </c>
      <c r="P284" s="34">
        <f>ROUND($G284*$Q$5,2)</f>
        <v>15674.64</v>
      </c>
      <c r="Q284" s="34">
        <f t="shared" si="274"/>
        <v>38302.080000000002</v>
      </c>
      <c r="R284" s="34">
        <f>ROUND($F284*$T$5,2)</f>
        <v>1599.84</v>
      </c>
      <c r="S284" s="34">
        <f>ROUND($G284*$T$5,2)</f>
        <v>1108.25</v>
      </c>
      <c r="T284" s="34">
        <f t="shared" si="275"/>
        <v>2708.09</v>
      </c>
      <c r="U284" s="34">
        <f>ROUND($F284*$W$5,2)</f>
        <v>2550.2399999999998</v>
      </c>
      <c r="V284" s="34">
        <f>ROUND($G284*$W$5,2)</f>
        <v>1766.62</v>
      </c>
      <c r="W284" s="34">
        <f t="shared" si="276"/>
        <v>4316.8599999999997</v>
      </c>
      <c r="X284" s="35">
        <f t="shared" ref="X284:X354" si="277">ROUND(H284+K284+N284+Q284+T284+W284,0)</f>
        <v>211017</v>
      </c>
      <c r="Y284" s="24"/>
    </row>
    <row r="285" spans="1:25" s="17" customFormat="1" x14ac:dyDescent="0.2">
      <c r="A285" s="13" t="s">
        <v>179</v>
      </c>
      <c r="B285" s="14" t="s">
        <v>58</v>
      </c>
      <c r="C285" s="14" t="s">
        <v>67</v>
      </c>
      <c r="D285" s="15">
        <v>1</v>
      </c>
      <c r="E285" s="16">
        <v>1</v>
      </c>
      <c r="F285" s="34">
        <f>ROUND($D285*'2p_turp_aprekins dez'!$AX$20,2)</f>
        <v>39600</v>
      </c>
      <c r="G285" s="34">
        <f>ROUND($E285*'2p_turp_aprekins dez'!$AX$21,2)</f>
        <v>27432</v>
      </c>
      <c r="H285" s="34">
        <f t="shared" ref="H285:H341" si="278">SUM(F285:G285)</f>
        <v>67032</v>
      </c>
      <c r="I285" s="34">
        <f>ROUND($F285*$K$5,2)</f>
        <v>9341.64</v>
      </c>
      <c r="J285" s="34">
        <f>ROUND($G285*$K$5,2)</f>
        <v>6471.21</v>
      </c>
      <c r="K285" s="34">
        <f t="shared" ref="K285:K348" si="279">SUM(I285:J285)</f>
        <v>15812.849999999999</v>
      </c>
      <c r="L285" s="34">
        <v>0</v>
      </c>
      <c r="M285" s="34">
        <v>0</v>
      </c>
      <c r="N285" s="34">
        <f t="shared" ref="N285:N348" si="280">SUM(L285:M285)</f>
        <v>0</v>
      </c>
      <c r="O285" s="34">
        <f>ROUND($F285*$Q$5,2)</f>
        <v>11313.72</v>
      </c>
      <c r="P285" s="34">
        <f>ROUND($G285*$Q$5,2)</f>
        <v>7837.32</v>
      </c>
      <c r="Q285" s="34">
        <f t="shared" ref="Q285:Q348" si="281">SUM(O285:P285)</f>
        <v>19151.04</v>
      </c>
      <c r="R285" s="34">
        <f>ROUND($F285*$T$5,2)</f>
        <v>799.92</v>
      </c>
      <c r="S285" s="34">
        <f>ROUND($G285*$T$5,2)</f>
        <v>554.13</v>
      </c>
      <c r="T285" s="34">
        <f t="shared" ref="T285:T348" si="282">SUM(R285:S285)</f>
        <v>1354.05</v>
      </c>
      <c r="U285" s="34">
        <f>ROUND($F285*$W$5,2)</f>
        <v>1275.1199999999999</v>
      </c>
      <c r="V285" s="34">
        <f>ROUND($G285*$W$5,2)</f>
        <v>883.31</v>
      </c>
      <c r="W285" s="34">
        <f t="shared" ref="W285:W348" si="283">SUM(U285:V285)</f>
        <v>2158.4299999999998</v>
      </c>
      <c r="X285" s="35">
        <f t="shared" si="277"/>
        <v>105508</v>
      </c>
      <c r="Y285" s="24"/>
    </row>
    <row r="286" spans="1:25" s="17" customFormat="1" x14ac:dyDescent="0.2">
      <c r="A286" s="13" t="s">
        <v>179</v>
      </c>
      <c r="B286" s="14" t="s">
        <v>58</v>
      </c>
      <c r="C286" s="14" t="s">
        <v>125</v>
      </c>
      <c r="D286" s="15">
        <v>0</v>
      </c>
      <c r="E286" s="16">
        <v>0</v>
      </c>
      <c r="F286" s="34">
        <v>0</v>
      </c>
      <c r="G286" s="34">
        <v>0</v>
      </c>
      <c r="H286" s="34">
        <f t="shared" si="278"/>
        <v>0</v>
      </c>
      <c r="I286" s="34">
        <v>0</v>
      </c>
      <c r="J286" s="34">
        <v>0</v>
      </c>
      <c r="K286" s="34">
        <f t="shared" si="279"/>
        <v>0</v>
      </c>
      <c r="L286" s="34">
        <v>0</v>
      </c>
      <c r="M286" s="34">
        <v>0</v>
      </c>
      <c r="N286" s="34">
        <f t="shared" si="280"/>
        <v>0</v>
      </c>
      <c r="O286" s="34">
        <v>0</v>
      </c>
      <c r="P286" s="34">
        <v>0</v>
      </c>
      <c r="Q286" s="34">
        <f t="shared" si="281"/>
        <v>0</v>
      </c>
      <c r="R286" s="34">
        <v>0</v>
      </c>
      <c r="S286" s="34">
        <v>0</v>
      </c>
      <c r="T286" s="34">
        <f t="shared" si="282"/>
        <v>0</v>
      </c>
      <c r="U286" s="34">
        <v>0</v>
      </c>
      <c r="V286" s="34">
        <v>0</v>
      </c>
      <c r="W286" s="34">
        <f t="shared" si="283"/>
        <v>0</v>
      </c>
      <c r="X286" s="35">
        <f t="shared" si="277"/>
        <v>0</v>
      </c>
      <c r="Y286" s="24"/>
    </row>
    <row r="287" spans="1:25" s="17" customFormat="1" x14ac:dyDescent="0.2">
      <c r="A287" s="13" t="s">
        <v>179</v>
      </c>
      <c r="B287" s="14" t="s">
        <v>58</v>
      </c>
      <c r="C287" s="14" t="s">
        <v>70</v>
      </c>
      <c r="D287" s="15">
        <v>0</v>
      </c>
      <c r="E287" s="16">
        <v>0</v>
      </c>
      <c r="F287" s="34">
        <v>0</v>
      </c>
      <c r="G287" s="34">
        <v>0</v>
      </c>
      <c r="H287" s="34">
        <f t="shared" si="278"/>
        <v>0</v>
      </c>
      <c r="I287" s="34">
        <v>0</v>
      </c>
      <c r="J287" s="34">
        <v>0</v>
      </c>
      <c r="K287" s="34">
        <f t="shared" si="279"/>
        <v>0</v>
      </c>
      <c r="L287" s="34">
        <v>0</v>
      </c>
      <c r="M287" s="34">
        <v>0</v>
      </c>
      <c r="N287" s="34">
        <f t="shared" si="280"/>
        <v>0</v>
      </c>
      <c r="O287" s="34">
        <v>0</v>
      </c>
      <c r="P287" s="34">
        <v>0</v>
      </c>
      <c r="Q287" s="34">
        <f t="shared" si="281"/>
        <v>0</v>
      </c>
      <c r="R287" s="34">
        <v>0</v>
      </c>
      <c r="S287" s="34">
        <v>0</v>
      </c>
      <c r="T287" s="34">
        <f t="shared" si="282"/>
        <v>0</v>
      </c>
      <c r="U287" s="34">
        <v>0</v>
      </c>
      <c r="V287" s="34">
        <v>0</v>
      </c>
      <c r="W287" s="34">
        <f t="shared" si="283"/>
        <v>0</v>
      </c>
      <c r="X287" s="35">
        <f t="shared" si="277"/>
        <v>0</v>
      </c>
      <c r="Y287" s="24"/>
    </row>
    <row r="288" spans="1:25" s="17" customFormat="1" ht="12" thickBot="1" x14ac:dyDescent="0.25">
      <c r="A288" s="27" t="s">
        <v>179</v>
      </c>
      <c r="B288" s="28" t="s">
        <v>58</v>
      </c>
      <c r="C288" s="28" t="s">
        <v>6</v>
      </c>
      <c r="D288" s="36">
        <v>0</v>
      </c>
      <c r="E288" s="30">
        <v>0</v>
      </c>
      <c r="F288" s="37">
        <v>0</v>
      </c>
      <c r="G288" s="37">
        <v>0</v>
      </c>
      <c r="H288" s="37">
        <f t="shared" si="278"/>
        <v>0</v>
      </c>
      <c r="I288" s="37">
        <v>0</v>
      </c>
      <c r="J288" s="37">
        <v>0</v>
      </c>
      <c r="K288" s="37">
        <f t="shared" si="279"/>
        <v>0</v>
      </c>
      <c r="L288" s="37">
        <v>0</v>
      </c>
      <c r="M288" s="37">
        <v>0</v>
      </c>
      <c r="N288" s="37">
        <f t="shared" si="280"/>
        <v>0</v>
      </c>
      <c r="O288" s="37">
        <v>0</v>
      </c>
      <c r="P288" s="37">
        <v>0</v>
      </c>
      <c r="Q288" s="37">
        <f t="shared" si="281"/>
        <v>0</v>
      </c>
      <c r="R288" s="37">
        <v>0</v>
      </c>
      <c r="S288" s="37">
        <v>0</v>
      </c>
      <c r="T288" s="37">
        <f t="shared" si="282"/>
        <v>0</v>
      </c>
      <c r="U288" s="37">
        <v>0</v>
      </c>
      <c r="V288" s="37">
        <v>0</v>
      </c>
      <c r="W288" s="37">
        <f t="shared" si="283"/>
        <v>0</v>
      </c>
      <c r="X288" s="38">
        <f t="shared" si="277"/>
        <v>0</v>
      </c>
      <c r="Y288" s="24"/>
    </row>
    <row r="289" spans="1:25" s="17" customFormat="1" ht="12" thickBot="1" x14ac:dyDescent="0.25">
      <c r="A289" s="55" t="s">
        <v>179</v>
      </c>
      <c r="B289" s="56" t="s">
        <v>188</v>
      </c>
      <c r="C289" s="56"/>
      <c r="D289" s="65">
        <f>SUM(D281:D288)</f>
        <v>2</v>
      </c>
      <c r="E289" s="58">
        <f t="shared" ref="E289:W289" si="284">SUM(E281:E288)</f>
        <v>2</v>
      </c>
      <c r="F289" s="66">
        <f t="shared" si="284"/>
        <v>118800</v>
      </c>
      <c r="G289" s="66">
        <f t="shared" si="284"/>
        <v>82296</v>
      </c>
      <c r="H289" s="66">
        <f t="shared" si="284"/>
        <v>201096</v>
      </c>
      <c r="I289" s="66">
        <f t="shared" si="284"/>
        <v>28024.92</v>
      </c>
      <c r="J289" s="66">
        <f t="shared" si="284"/>
        <v>19413.63</v>
      </c>
      <c r="K289" s="66">
        <f t="shared" si="284"/>
        <v>47438.549999999996</v>
      </c>
      <c r="L289" s="66">
        <f t="shared" si="284"/>
        <v>0</v>
      </c>
      <c r="M289" s="66">
        <f t="shared" si="284"/>
        <v>0</v>
      </c>
      <c r="N289" s="66">
        <f t="shared" si="284"/>
        <v>0</v>
      </c>
      <c r="O289" s="66">
        <f t="shared" si="284"/>
        <v>33941.159999999996</v>
      </c>
      <c r="P289" s="66">
        <f t="shared" si="284"/>
        <v>23511.96</v>
      </c>
      <c r="Q289" s="66">
        <f t="shared" si="284"/>
        <v>57453.120000000003</v>
      </c>
      <c r="R289" s="66">
        <f t="shared" si="284"/>
        <v>2399.7599999999998</v>
      </c>
      <c r="S289" s="66">
        <f t="shared" si="284"/>
        <v>1662.38</v>
      </c>
      <c r="T289" s="66">
        <f t="shared" si="284"/>
        <v>4062.1400000000003</v>
      </c>
      <c r="U289" s="66">
        <f t="shared" si="284"/>
        <v>3825.3599999999997</v>
      </c>
      <c r="V289" s="66">
        <f t="shared" si="284"/>
        <v>2649.93</v>
      </c>
      <c r="W289" s="66">
        <f t="shared" si="284"/>
        <v>6475.2899999999991</v>
      </c>
      <c r="X289" s="67">
        <f>ROUND(X284+X285,0)</f>
        <v>316525</v>
      </c>
      <c r="Y289" s="24"/>
    </row>
    <row r="290" spans="1:25" s="17" customFormat="1" x14ac:dyDescent="0.2">
      <c r="A290" s="18" t="s">
        <v>179</v>
      </c>
      <c r="B290" s="19" t="s">
        <v>59</v>
      </c>
      <c r="C290" s="19" t="s">
        <v>29</v>
      </c>
      <c r="D290" s="33">
        <v>0</v>
      </c>
      <c r="E290" s="21">
        <v>0</v>
      </c>
      <c r="F290" s="22">
        <v>0</v>
      </c>
      <c r="G290" s="22">
        <v>0</v>
      </c>
      <c r="H290" s="22">
        <f t="shared" si="278"/>
        <v>0</v>
      </c>
      <c r="I290" s="22">
        <v>0</v>
      </c>
      <c r="J290" s="22">
        <v>0</v>
      </c>
      <c r="K290" s="22">
        <f t="shared" si="279"/>
        <v>0</v>
      </c>
      <c r="L290" s="22">
        <v>0</v>
      </c>
      <c r="M290" s="22">
        <v>0</v>
      </c>
      <c r="N290" s="22">
        <f t="shared" si="280"/>
        <v>0</v>
      </c>
      <c r="O290" s="22">
        <v>0</v>
      </c>
      <c r="P290" s="22">
        <v>0</v>
      </c>
      <c r="Q290" s="22">
        <f t="shared" si="281"/>
        <v>0</v>
      </c>
      <c r="R290" s="22">
        <v>0</v>
      </c>
      <c r="S290" s="22">
        <v>0</v>
      </c>
      <c r="T290" s="22">
        <f t="shared" si="282"/>
        <v>0</v>
      </c>
      <c r="U290" s="22">
        <v>0</v>
      </c>
      <c r="V290" s="22">
        <v>0</v>
      </c>
      <c r="W290" s="22">
        <f t="shared" si="283"/>
        <v>0</v>
      </c>
      <c r="X290" s="23">
        <f t="shared" si="277"/>
        <v>0</v>
      </c>
      <c r="Y290" s="24"/>
    </row>
    <row r="291" spans="1:25" s="17" customFormat="1" x14ac:dyDescent="0.2">
      <c r="A291" s="13" t="s">
        <v>179</v>
      </c>
      <c r="B291" s="14" t="s">
        <v>59</v>
      </c>
      <c r="C291" s="14" t="s">
        <v>27</v>
      </c>
      <c r="D291" s="15">
        <v>0</v>
      </c>
      <c r="E291" s="16">
        <v>0</v>
      </c>
      <c r="F291" s="34">
        <v>0</v>
      </c>
      <c r="G291" s="34">
        <v>0</v>
      </c>
      <c r="H291" s="34">
        <f t="shared" si="278"/>
        <v>0</v>
      </c>
      <c r="I291" s="34">
        <v>0</v>
      </c>
      <c r="J291" s="34">
        <v>0</v>
      </c>
      <c r="K291" s="34">
        <f t="shared" si="279"/>
        <v>0</v>
      </c>
      <c r="L291" s="34">
        <v>0</v>
      </c>
      <c r="M291" s="34">
        <v>0</v>
      </c>
      <c r="N291" s="34">
        <f t="shared" si="280"/>
        <v>0</v>
      </c>
      <c r="O291" s="34">
        <v>0</v>
      </c>
      <c r="P291" s="34">
        <v>0</v>
      </c>
      <c r="Q291" s="34">
        <f t="shared" si="281"/>
        <v>0</v>
      </c>
      <c r="R291" s="34">
        <v>0</v>
      </c>
      <c r="S291" s="34">
        <v>0</v>
      </c>
      <c r="T291" s="34">
        <f t="shared" si="282"/>
        <v>0</v>
      </c>
      <c r="U291" s="34">
        <v>0</v>
      </c>
      <c r="V291" s="34">
        <v>0</v>
      </c>
      <c r="W291" s="34">
        <f t="shared" si="283"/>
        <v>0</v>
      </c>
      <c r="X291" s="35">
        <f t="shared" si="277"/>
        <v>0</v>
      </c>
      <c r="Y291" s="24"/>
    </row>
    <row r="292" spans="1:25" s="17" customFormat="1" x14ac:dyDescent="0.2">
      <c r="A292" s="13" t="s">
        <v>179</v>
      </c>
      <c r="B292" s="14" t="s">
        <v>59</v>
      </c>
      <c r="C292" s="14" t="s">
        <v>28</v>
      </c>
      <c r="D292" s="15">
        <v>1</v>
      </c>
      <c r="E292" s="16">
        <v>1</v>
      </c>
      <c r="F292" s="34">
        <f>ROUND($D292*'2p_turp_aprekins dez'!$AX$16,2)</f>
        <v>79200</v>
      </c>
      <c r="G292" s="34">
        <f>ROUND($E292*'2p_turp_aprekins dez'!$AX$17,2)</f>
        <v>54864</v>
      </c>
      <c r="H292" s="34">
        <f t="shared" ref="H292" si="285">SUM(F292:G292)</f>
        <v>134064</v>
      </c>
      <c r="I292" s="34">
        <f t="shared" ref="I292:I293" si="286">ROUND($F292*$K$5,2)</f>
        <v>18683.28</v>
      </c>
      <c r="J292" s="34">
        <f t="shared" ref="J292:J293" si="287">ROUND($G292*$K$5,2)</f>
        <v>12942.42</v>
      </c>
      <c r="K292" s="34">
        <f t="shared" ref="K292" si="288">SUM(I292:J292)</f>
        <v>31625.699999999997</v>
      </c>
      <c r="L292" s="34">
        <v>0</v>
      </c>
      <c r="M292" s="34">
        <v>0</v>
      </c>
      <c r="N292" s="34">
        <f t="shared" ref="N292" si="289">SUM(L292:M292)</f>
        <v>0</v>
      </c>
      <c r="O292" s="34">
        <f>ROUND($F292*$Q$5,2)</f>
        <v>22627.439999999999</v>
      </c>
      <c r="P292" s="34">
        <f>ROUND($G292*$Q$5,2)</f>
        <v>15674.64</v>
      </c>
      <c r="Q292" s="34">
        <f t="shared" ref="Q292" si="290">SUM(O292:P292)</f>
        <v>38302.080000000002</v>
      </c>
      <c r="R292" s="34">
        <f>ROUND($F292*$T$5,2)</f>
        <v>1599.84</v>
      </c>
      <c r="S292" s="34">
        <f>ROUND($G292*$T$5,2)</f>
        <v>1108.25</v>
      </c>
      <c r="T292" s="34">
        <f t="shared" ref="T292" si="291">SUM(R292:S292)</f>
        <v>2708.09</v>
      </c>
      <c r="U292" s="34">
        <f>ROUND($F292*$W$5,2)</f>
        <v>2550.2399999999998</v>
      </c>
      <c r="V292" s="34">
        <f>ROUND($G292*$W$5,2)</f>
        <v>1766.62</v>
      </c>
      <c r="W292" s="34">
        <f t="shared" ref="W292" si="292">SUM(U292:V292)</f>
        <v>4316.8599999999997</v>
      </c>
      <c r="X292" s="35">
        <f t="shared" si="277"/>
        <v>211017</v>
      </c>
      <c r="Y292" s="24"/>
    </row>
    <row r="293" spans="1:25" s="17" customFormat="1" x14ac:dyDescent="0.2">
      <c r="A293" s="13" t="s">
        <v>179</v>
      </c>
      <c r="B293" s="14" t="s">
        <v>59</v>
      </c>
      <c r="C293" s="14" t="s">
        <v>8</v>
      </c>
      <c r="D293" s="15">
        <v>0</v>
      </c>
      <c r="E293" s="16">
        <v>0</v>
      </c>
      <c r="F293" s="34">
        <f>ROUND($D293*'2p_turp_aprekins dez'!$AX$16,2)</f>
        <v>0</v>
      </c>
      <c r="G293" s="34">
        <f>ROUND($E293*'2p_turp_aprekins dez'!$AX$17,2)</f>
        <v>0</v>
      </c>
      <c r="H293" s="34">
        <f t="shared" ref="H293" si="293">SUM(F293:G293)</f>
        <v>0</v>
      </c>
      <c r="I293" s="34">
        <f t="shared" si="286"/>
        <v>0</v>
      </c>
      <c r="J293" s="34">
        <f t="shared" si="287"/>
        <v>0</v>
      </c>
      <c r="K293" s="34">
        <f t="shared" ref="K293" si="294">SUM(I293:J293)</f>
        <v>0</v>
      </c>
      <c r="L293" s="34">
        <v>0</v>
      </c>
      <c r="M293" s="34">
        <v>0</v>
      </c>
      <c r="N293" s="34">
        <f t="shared" ref="N293" si="295">SUM(L293:M293)</f>
        <v>0</v>
      </c>
      <c r="O293" s="34">
        <f>ROUND($F293*$Q$5,2)</f>
        <v>0</v>
      </c>
      <c r="P293" s="34">
        <f>ROUND($G293*$Q$5,2)</f>
        <v>0</v>
      </c>
      <c r="Q293" s="34">
        <f t="shared" ref="Q293" si="296">SUM(O293:P293)</f>
        <v>0</v>
      </c>
      <c r="R293" s="34">
        <f>ROUND($F293*$T$5,2)</f>
        <v>0</v>
      </c>
      <c r="S293" s="34">
        <f>ROUND($G293*$T$5,2)</f>
        <v>0</v>
      </c>
      <c r="T293" s="34">
        <f t="shared" ref="T293" si="297">SUM(R293:S293)</f>
        <v>0</v>
      </c>
      <c r="U293" s="34">
        <f>ROUND($F293*$W$5,2)</f>
        <v>0</v>
      </c>
      <c r="V293" s="34">
        <f>ROUND($G293*$W$5,2)</f>
        <v>0</v>
      </c>
      <c r="W293" s="34">
        <f t="shared" ref="W293" si="298">SUM(U293:V293)</f>
        <v>0</v>
      </c>
      <c r="X293" s="35">
        <f t="shared" si="277"/>
        <v>0</v>
      </c>
      <c r="Y293" s="24"/>
    </row>
    <row r="294" spans="1:25" s="17" customFormat="1" x14ac:dyDescent="0.2">
      <c r="A294" s="13" t="s">
        <v>179</v>
      </c>
      <c r="B294" s="14" t="s">
        <v>59</v>
      </c>
      <c r="C294" s="14" t="s">
        <v>10</v>
      </c>
      <c r="D294" s="15">
        <v>0</v>
      </c>
      <c r="E294" s="16">
        <v>0</v>
      </c>
      <c r="F294" s="34">
        <v>0</v>
      </c>
      <c r="G294" s="34">
        <v>0</v>
      </c>
      <c r="H294" s="34">
        <f t="shared" si="278"/>
        <v>0</v>
      </c>
      <c r="I294" s="34">
        <v>0</v>
      </c>
      <c r="J294" s="34">
        <v>0</v>
      </c>
      <c r="K294" s="34">
        <f t="shared" si="279"/>
        <v>0</v>
      </c>
      <c r="L294" s="34">
        <v>0</v>
      </c>
      <c r="M294" s="34">
        <v>0</v>
      </c>
      <c r="N294" s="34">
        <f t="shared" si="280"/>
        <v>0</v>
      </c>
      <c r="O294" s="34">
        <v>0</v>
      </c>
      <c r="P294" s="34">
        <v>0</v>
      </c>
      <c r="Q294" s="34">
        <f t="shared" si="281"/>
        <v>0</v>
      </c>
      <c r="R294" s="34">
        <v>0</v>
      </c>
      <c r="S294" s="34">
        <v>0</v>
      </c>
      <c r="T294" s="34">
        <f t="shared" si="282"/>
        <v>0</v>
      </c>
      <c r="U294" s="34">
        <v>0</v>
      </c>
      <c r="V294" s="34">
        <v>0</v>
      </c>
      <c r="W294" s="34">
        <f t="shared" si="283"/>
        <v>0</v>
      </c>
      <c r="X294" s="35">
        <f t="shared" si="277"/>
        <v>0</v>
      </c>
      <c r="Y294" s="24"/>
    </row>
    <row r="295" spans="1:25" s="17" customFormat="1" x14ac:dyDescent="0.2">
      <c r="A295" s="13" t="s">
        <v>179</v>
      </c>
      <c r="B295" s="14" t="s">
        <v>59</v>
      </c>
      <c r="C295" s="14" t="s">
        <v>67</v>
      </c>
      <c r="D295" s="15">
        <v>1</v>
      </c>
      <c r="E295" s="16">
        <v>1</v>
      </c>
      <c r="F295" s="34">
        <f>ROUND($D295*'2p_turp_aprekins dez'!$AX$20,2)</f>
        <v>39600</v>
      </c>
      <c r="G295" s="34">
        <f>ROUND($E295*'2p_turp_aprekins dez'!$AX$21,2)</f>
        <v>27432</v>
      </c>
      <c r="H295" s="34">
        <f t="shared" si="278"/>
        <v>67032</v>
      </c>
      <c r="I295" s="34">
        <f>ROUND($F295*$K$5,2)</f>
        <v>9341.64</v>
      </c>
      <c r="J295" s="34">
        <f>ROUND($G295*$K$5,2)</f>
        <v>6471.21</v>
      </c>
      <c r="K295" s="34">
        <f t="shared" si="279"/>
        <v>15812.849999999999</v>
      </c>
      <c r="L295" s="34">
        <v>0</v>
      </c>
      <c r="M295" s="34">
        <v>0</v>
      </c>
      <c r="N295" s="34">
        <f t="shared" si="280"/>
        <v>0</v>
      </c>
      <c r="O295" s="34">
        <f>ROUND($F295*$Q$5,2)</f>
        <v>11313.72</v>
      </c>
      <c r="P295" s="34">
        <f>ROUND($G295*$Q$5,2)</f>
        <v>7837.32</v>
      </c>
      <c r="Q295" s="34">
        <f t="shared" si="281"/>
        <v>19151.04</v>
      </c>
      <c r="R295" s="34">
        <f>ROUND($F295*$T$5,2)</f>
        <v>799.92</v>
      </c>
      <c r="S295" s="34">
        <f>ROUND($G295*$T$5,2)</f>
        <v>554.13</v>
      </c>
      <c r="T295" s="34">
        <f t="shared" si="282"/>
        <v>1354.05</v>
      </c>
      <c r="U295" s="34">
        <f>ROUND($F295*$W$5,2)</f>
        <v>1275.1199999999999</v>
      </c>
      <c r="V295" s="34">
        <f>ROUND($G295*$W$5,2)</f>
        <v>883.31</v>
      </c>
      <c r="W295" s="34">
        <f t="shared" si="283"/>
        <v>2158.4299999999998</v>
      </c>
      <c r="X295" s="35">
        <f t="shared" si="277"/>
        <v>105508</v>
      </c>
      <c r="Y295" s="24"/>
    </row>
    <row r="296" spans="1:25" s="17" customFormat="1" x14ac:dyDescent="0.2">
      <c r="A296" s="13" t="s">
        <v>179</v>
      </c>
      <c r="B296" s="14" t="s">
        <v>59</v>
      </c>
      <c r="C296" s="14" t="s">
        <v>125</v>
      </c>
      <c r="D296" s="15">
        <v>0</v>
      </c>
      <c r="E296" s="16">
        <v>0</v>
      </c>
      <c r="F296" s="34">
        <v>0</v>
      </c>
      <c r="G296" s="34">
        <v>0</v>
      </c>
      <c r="H296" s="34">
        <f t="shared" si="278"/>
        <v>0</v>
      </c>
      <c r="I296" s="34">
        <v>0</v>
      </c>
      <c r="J296" s="34">
        <v>0</v>
      </c>
      <c r="K296" s="34">
        <f t="shared" si="279"/>
        <v>0</v>
      </c>
      <c r="L296" s="34">
        <v>0</v>
      </c>
      <c r="M296" s="34">
        <v>0</v>
      </c>
      <c r="N296" s="34">
        <f t="shared" si="280"/>
        <v>0</v>
      </c>
      <c r="O296" s="34">
        <v>0</v>
      </c>
      <c r="P296" s="34">
        <v>0</v>
      </c>
      <c r="Q296" s="34">
        <f t="shared" si="281"/>
        <v>0</v>
      </c>
      <c r="R296" s="34">
        <v>0</v>
      </c>
      <c r="S296" s="34">
        <v>0</v>
      </c>
      <c r="T296" s="34">
        <f t="shared" si="282"/>
        <v>0</v>
      </c>
      <c r="U296" s="34">
        <v>0</v>
      </c>
      <c r="V296" s="34">
        <v>0</v>
      </c>
      <c r="W296" s="34">
        <f t="shared" si="283"/>
        <v>0</v>
      </c>
      <c r="X296" s="35">
        <f t="shared" si="277"/>
        <v>0</v>
      </c>
      <c r="Y296" s="24"/>
    </row>
    <row r="297" spans="1:25" s="17" customFormat="1" x14ac:dyDescent="0.2">
      <c r="A297" s="13" t="s">
        <v>179</v>
      </c>
      <c r="B297" s="14" t="s">
        <v>59</v>
      </c>
      <c r="C297" s="14" t="s">
        <v>70</v>
      </c>
      <c r="D297" s="15">
        <v>0</v>
      </c>
      <c r="E297" s="16">
        <v>0</v>
      </c>
      <c r="F297" s="34">
        <v>0</v>
      </c>
      <c r="G297" s="34">
        <v>0</v>
      </c>
      <c r="H297" s="34">
        <f t="shared" si="278"/>
        <v>0</v>
      </c>
      <c r="I297" s="34">
        <v>0</v>
      </c>
      <c r="J297" s="34">
        <v>0</v>
      </c>
      <c r="K297" s="34">
        <f t="shared" si="279"/>
        <v>0</v>
      </c>
      <c r="L297" s="34">
        <v>0</v>
      </c>
      <c r="M297" s="34">
        <v>0</v>
      </c>
      <c r="N297" s="34">
        <f t="shared" si="280"/>
        <v>0</v>
      </c>
      <c r="O297" s="34">
        <v>0</v>
      </c>
      <c r="P297" s="34">
        <v>0</v>
      </c>
      <c r="Q297" s="34">
        <f t="shared" si="281"/>
        <v>0</v>
      </c>
      <c r="R297" s="34">
        <v>0</v>
      </c>
      <c r="S297" s="34">
        <v>0</v>
      </c>
      <c r="T297" s="34">
        <f t="shared" si="282"/>
        <v>0</v>
      </c>
      <c r="U297" s="34">
        <v>0</v>
      </c>
      <c r="V297" s="34">
        <v>0</v>
      </c>
      <c r="W297" s="34">
        <f t="shared" si="283"/>
        <v>0</v>
      </c>
      <c r="X297" s="35">
        <f t="shared" si="277"/>
        <v>0</v>
      </c>
      <c r="Y297" s="24"/>
    </row>
    <row r="298" spans="1:25" s="17" customFormat="1" x14ac:dyDescent="0.2">
      <c r="A298" s="13" t="s">
        <v>179</v>
      </c>
      <c r="B298" s="14" t="s">
        <v>59</v>
      </c>
      <c r="C298" s="14" t="s">
        <v>11</v>
      </c>
      <c r="D298" s="15">
        <v>0</v>
      </c>
      <c r="E298" s="16">
        <v>0</v>
      </c>
      <c r="F298" s="34">
        <v>0</v>
      </c>
      <c r="G298" s="34">
        <v>0</v>
      </c>
      <c r="H298" s="34">
        <f t="shared" si="278"/>
        <v>0</v>
      </c>
      <c r="I298" s="34">
        <v>0</v>
      </c>
      <c r="J298" s="34">
        <v>0</v>
      </c>
      <c r="K298" s="34">
        <f t="shared" si="279"/>
        <v>0</v>
      </c>
      <c r="L298" s="34">
        <v>0</v>
      </c>
      <c r="M298" s="34">
        <v>0</v>
      </c>
      <c r="N298" s="34">
        <f t="shared" si="280"/>
        <v>0</v>
      </c>
      <c r="O298" s="34">
        <v>0</v>
      </c>
      <c r="P298" s="34">
        <v>0</v>
      </c>
      <c r="Q298" s="34">
        <f t="shared" si="281"/>
        <v>0</v>
      </c>
      <c r="R298" s="34">
        <v>0</v>
      </c>
      <c r="S298" s="34">
        <v>0</v>
      </c>
      <c r="T298" s="34">
        <f t="shared" si="282"/>
        <v>0</v>
      </c>
      <c r="U298" s="34">
        <v>0</v>
      </c>
      <c r="V298" s="34">
        <v>0</v>
      </c>
      <c r="W298" s="34">
        <f t="shared" si="283"/>
        <v>0</v>
      </c>
      <c r="X298" s="35">
        <f t="shared" si="277"/>
        <v>0</v>
      </c>
      <c r="Y298" s="24"/>
    </row>
    <row r="299" spans="1:25" s="17" customFormat="1" ht="12" thickBot="1" x14ac:dyDescent="0.25">
      <c r="A299" s="27" t="s">
        <v>179</v>
      </c>
      <c r="B299" s="28" t="s">
        <v>59</v>
      </c>
      <c r="C299" s="28" t="s">
        <v>6</v>
      </c>
      <c r="D299" s="36">
        <v>0</v>
      </c>
      <c r="E299" s="30">
        <v>0</v>
      </c>
      <c r="F299" s="37">
        <v>0</v>
      </c>
      <c r="G299" s="37">
        <v>0</v>
      </c>
      <c r="H299" s="37">
        <f t="shared" si="278"/>
        <v>0</v>
      </c>
      <c r="I299" s="37">
        <v>0</v>
      </c>
      <c r="J299" s="37">
        <v>0</v>
      </c>
      <c r="K299" s="37">
        <f t="shared" si="279"/>
        <v>0</v>
      </c>
      <c r="L299" s="37">
        <v>0</v>
      </c>
      <c r="M299" s="37">
        <v>0</v>
      </c>
      <c r="N299" s="37">
        <f t="shared" si="280"/>
        <v>0</v>
      </c>
      <c r="O299" s="37">
        <v>0</v>
      </c>
      <c r="P299" s="37">
        <v>0</v>
      </c>
      <c r="Q299" s="37">
        <f t="shared" si="281"/>
        <v>0</v>
      </c>
      <c r="R299" s="37">
        <v>0</v>
      </c>
      <c r="S299" s="37">
        <v>0</v>
      </c>
      <c r="T299" s="37">
        <f t="shared" si="282"/>
        <v>0</v>
      </c>
      <c r="U299" s="37">
        <v>0</v>
      </c>
      <c r="V299" s="37">
        <v>0</v>
      </c>
      <c r="W299" s="37">
        <f t="shared" si="283"/>
        <v>0</v>
      </c>
      <c r="X299" s="38">
        <f t="shared" si="277"/>
        <v>0</v>
      </c>
      <c r="Y299" s="24"/>
    </row>
    <row r="300" spans="1:25" s="17" customFormat="1" ht="12" thickBot="1" x14ac:dyDescent="0.25">
      <c r="A300" s="55" t="s">
        <v>179</v>
      </c>
      <c r="B300" s="56" t="s">
        <v>188</v>
      </c>
      <c r="C300" s="56"/>
      <c r="D300" s="65">
        <f>SUM(D290:D299)</f>
        <v>2</v>
      </c>
      <c r="E300" s="58">
        <f t="shared" ref="E300:W300" si="299">SUM(E290:E299)</f>
        <v>2</v>
      </c>
      <c r="F300" s="66">
        <f t="shared" si="299"/>
        <v>118800</v>
      </c>
      <c r="G300" s="66">
        <f t="shared" si="299"/>
        <v>82296</v>
      </c>
      <c r="H300" s="66">
        <f t="shared" si="299"/>
        <v>201096</v>
      </c>
      <c r="I300" s="66">
        <f t="shared" si="299"/>
        <v>28024.92</v>
      </c>
      <c r="J300" s="66">
        <f t="shared" si="299"/>
        <v>19413.63</v>
      </c>
      <c r="K300" s="66">
        <f t="shared" si="299"/>
        <v>47438.549999999996</v>
      </c>
      <c r="L300" s="66">
        <f t="shared" si="299"/>
        <v>0</v>
      </c>
      <c r="M300" s="66">
        <f t="shared" si="299"/>
        <v>0</v>
      </c>
      <c r="N300" s="66">
        <f t="shared" si="299"/>
        <v>0</v>
      </c>
      <c r="O300" s="66">
        <f t="shared" si="299"/>
        <v>33941.159999999996</v>
      </c>
      <c r="P300" s="66">
        <f t="shared" si="299"/>
        <v>23511.96</v>
      </c>
      <c r="Q300" s="66">
        <f t="shared" si="299"/>
        <v>57453.120000000003</v>
      </c>
      <c r="R300" s="66">
        <f t="shared" si="299"/>
        <v>2399.7599999999998</v>
      </c>
      <c r="S300" s="66">
        <f t="shared" si="299"/>
        <v>1662.38</v>
      </c>
      <c r="T300" s="66">
        <f t="shared" si="299"/>
        <v>4062.1400000000003</v>
      </c>
      <c r="U300" s="66">
        <f t="shared" si="299"/>
        <v>3825.3599999999997</v>
      </c>
      <c r="V300" s="66">
        <f t="shared" si="299"/>
        <v>2649.93</v>
      </c>
      <c r="W300" s="66">
        <f t="shared" si="299"/>
        <v>6475.2899999999991</v>
      </c>
      <c r="X300" s="67">
        <f>ROUND(X292+X295,0)</f>
        <v>316525</v>
      </c>
      <c r="Y300" s="24"/>
    </row>
    <row r="301" spans="1:25" s="17" customFormat="1" x14ac:dyDescent="0.2">
      <c r="A301" s="18" t="s">
        <v>179</v>
      </c>
      <c r="B301" s="19" t="s">
        <v>60</v>
      </c>
      <c r="C301" s="19" t="s">
        <v>29</v>
      </c>
      <c r="D301" s="33">
        <v>0</v>
      </c>
      <c r="E301" s="21">
        <v>0</v>
      </c>
      <c r="F301" s="22">
        <v>0</v>
      </c>
      <c r="G301" s="22">
        <v>0</v>
      </c>
      <c r="H301" s="22">
        <f t="shared" si="278"/>
        <v>0</v>
      </c>
      <c r="I301" s="22">
        <v>0</v>
      </c>
      <c r="J301" s="22">
        <v>0</v>
      </c>
      <c r="K301" s="22">
        <f t="shared" si="279"/>
        <v>0</v>
      </c>
      <c r="L301" s="22">
        <v>0</v>
      </c>
      <c r="M301" s="22">
        <v>0</v>
      </c>
      <c r="N301" s="22">
        <f t="shared" si="280"/>
        <v>0</v>
      </c>
      <c r="O301" s="22">
        <v>0</v>
      </c>
      <c r="P301" s="22">
        <v>0</v>
      </c>
      <c r="Q301" s="22">
        <f t="shared" si="281"/>
        <v>0</v>
      </c>
      <c r="R301" s="22">
        <v>0</v>
      </c>
      <c r="S301" s="22">
        <v>0</v>
      </c>
      <c r="T301" s="22">
        <f t="shared" si="282"/>
        <v>0</v>
      </c>
      <c r="U301" s="22">
        <v>0</v>
      </c>
      <c r="V301" s="22">
        <v>0</v>
      </c>
      <c r="W301" s="22">
        <f t="shared" si="283"/>
        <v>0</v>
      </c>
      <c r="X301" s="23">
        <f t="shared" si="277"/>
        <v>0</v>
      </c>
      <c r="Y301" s="24"/>
    </row>
    <row r="302" spans="1:25" s="17" customFormat="1" x14ac:dyDescent="0.2">
      <c r="A302" s="13" t="s">
        <v>179</v>
      </c>
      <c r="B302" s="14" t="s">
        <v>60</v>
      </c>
      <c r="C302" s="14" t="s">
        <v>52</v>
      </c>
      <c r="D302" s="15">
        <v>0</v>
      </c>
      <c r="E302" s="16">
        <v>0</v>
      </c>
      <c r="F302" s="34">
        <v>0</v>
      </c>
      <c r="G302" s="34">
        <v>0</v>
      </c>
      <c r="H302" s="34">
        <f t="shared" si="278"/>
        <v>0</v>
      </c>
      <c r="I302" s="34">
        <v>0</v>
      </c>
      <c r="J302" s="34">
        <v>0</v>
      </c>
      <c r="K302" s="34">
        <f t="shared" si="279"/>
        <v>0</v>
      </c>
      <c r="L302" s="34">
        <v>0</v>
      </c>
      <c r="M302" s="34">
        <v>0</v>
      </c>
      <c r="N302" s="34">
        <f t="shared" si="280"/>
        <v>0</v>
      </c>
      <c r="O302" s="34">
        <v>0</v>
      </c>
      <c r="P302" s="34">
        <v>0</v>
      </c>
      <c r="Q302" s="34">
        <f t="shared" si="281"/>
        <v>0</v>
      </c>
      <c r="R302" s="34">
        <v>0</v>
      </c>
      <c r="S302" s="34">
        <v>0</v>
      </c>
      <c r="T302" s="34">
        <f t="shared" si="282"/>
        <v>0</v>
      </c>
      <c r="U302" s="34">
        <v>0</v>
      </c>
      <c r="V302" s="34">
        <v>0</v>
      </c>
      <c r="W302" s="34">
        <f t="shared" si="283"/>
        <v>0</v>
      </c>
      <c r="X302" s="35">
        <f t="shared" si="277"/>
        <v>0</v>
      </c>
      <c r="Y302" s="24"/>
    </row>
    <row r="303" spans="1:25" s="17" customFormat="1" x14ac:dyDescent="0.2">
      <c r="A303" s="13" t="s">
        <v>179</v>
      </c>
      <c r="B303" s="14" t="s">
        <v>60</v>
      </c>
      <c r="C303" s="14" t="s">
        <v>28</v>
      </c>
      <c r="D303" s="15">
        <v>1</v>
      </c>
      <c r="E303" s="16">
        <v>1</v>
      </c>
      <c r="F303" s="34">
        <f>ROUND($D303*'2p_turp_aprekins dez'!$AX$16,2)</f>
        <v>79200</v>
      </c>
      <c r="G303" s="34">
        <f>ROUND($E303*'2p_turp_aprekins dez'!$AX$17,2)</f>
        <v>54864</v>
      </c>
      <c r="H303" s="34">
        <f t="shared" si="278"/>
        <v>134064</v>
      </c>
      <c r="I303" s="34">
        <f t="shared" ref="I303" si="300">ROUND($F303*$K$5,2)</f>
        <v>18683.28</v>
      </c>
      <c r="J303" s="34">
        <f t="shared" ref="J303" si="301">ROUND($G303*$K$5,2)</f>
        <v>12942.42</v>
      </c>
      <c r="K303" s="34">
        <f t="shared" si="279"/>
        <v>31625.699999999997</v>
      </c>
      <c r="L303" s="34">
        <v>0</v>
      </c>
      <c r="M303" s="34">
        <v>0</v>
      </c>
      <c r="N303" s="34">
        <f t="shared" si="280"/>
        <v>0</v>
      </c>
      <c r="O303" s="34">
        <f>ROUND($F303*$Q$5,2)</f>
        <v>22627.439999999999</v>
      </c>
      <c r="P303" s="34">
        <f>ROUND($G303*$Q$5,2)</f>
        <v>15674.64</v>
      </c>
      <c r="Q303" s="34">
        <f t="shared" si="281"/>
        <v>38302.080000000002</v>
      </c>
      <c r="R303" s="34">
        <f>ROUND($F303*$T$5,2)</f>
        <v>1599.84</v>
      </c>
      <c r="S303" s="34">
        <f>ROUND($G303*$T$5,2)</f>
        <v>1108.25</v>
      </c>
      <c r="T303" s="34">
        <f t="shared" si="282"/>
        <v>2708.09</v>
      </c>
      <c r="U303" s="34">
        <f>ROUND($F303*$W$5,2)</f>
        <v>2550.2399999999998</v>
      </c>
      <c r="V303" s="34">
        <f>ROUND($G303*$W$5,2)</f>
        <v>1766.62</v>
      </c>
      <c r="W303" s="34">
        <f t="shared" si="283"/>
        <v>4316.8599999999997</v>
      </c>
      <c r="X303" s="35">
        <f t="shared" si="277"/>
        <v>211017</v>
      </c>
      <c r="Y303" s="24"/>
    </row>
    <row r="304" spans="1:25" s="17" customFormat="1" x14ac:dyDescent="0.2">
      <c r="A304" s="13" t="s">
        <v>179</v>
      </c>
      <c r="B304" s="14" t="s">
        <v>60</v>
      </c>
      <c r="C304" s="14" t="s">
        <v>67</v>
      </c>
      <c r="D304" s="15">
        <v>1</v>
      </c>
      <c r="E304" s="16">
        <v>1</v>
      </c>
      <c r="F304" s="34">
        <f>ROUND($D304*'2p_turp_aprekins dez'!$AX$20,2)</f>
        <v>39600</v>
      </c>
      <c r="G304" s="34">
        <f>ROUND($E304*'2p_turp_aprekins dez'!$AX$21,2)</f>
        <v>27432</v>
      </c>
      <c r="H304" s="34">
        <f t="shared" si="278"/>
        <v>67032</v>
      </c>
      <c r="I304" s="34">
        <f>ROUND($F304*$K$5,2)</f>
        <v>9341.64</v>
      </c>
      <c r="J304" s="34">
        <f>ROUND($G304*$K$5,2)</f>
        <v>6471.21</v>
      </c>
      <c r="K304" s="34">
        <f t="shared" si="279"/>
        <v>15812.849999999999</v>
      </c>
      <c r="L304" s="34">
        <v>0</v>
      </c>
      <c r="M304" s="34">
        <v>0</v>
      </c>
      <c r="N304" s="34">
        <f t="shared" si="280"/>
        <v>0</v>
      </c>
      <c r="O304" s="34">
        <f>ROUND($F304*$Q$5,2)</f>
        <v>11313.72</v>
      </c>
      <c r="P304" s="34">
        <f>ROUND($G304*$Q$5,2)</f>
        <v>7837.32</v>
      </c>
      <c r="Q304" s="34">
        <f t="shared" si="281"/>
        <v>19151.04</v>
      </c>
      <c r="R304" s="34">
        <f>ROUND($F304*$T$5,2)</f>
        <v>799.92</v>
      </c>
      <c r="S304" s="34">
        <f>ROUND($G304*$T$5,2)</f>
        <v>554.13</v>
      </c>
      <c r="T304" s="34">
        <f t="shared" si="282"/>
        <v>1354.05</v>
      </c>
      <c r="U304" s="34">
        <f>ROUND($F304*$W$5,2)</f>
        <v>1275.1199999999999</v>
      </c>
      <c r="V304" s="34">
        <f>ROUND($G304*$W$5,2)</f>
        <v>883.31</v>
      </c>
      <c r="W304" s="34">
        <f t="shared" si="283"/>
        <v>2158.4299999999998</v>
      </c>
      <c r="X304" s="35">
        <f t="shared" si="277"/>
        <v>105508</v>
      </c>
      <c r="Y304" s="24"/>
    </row>
    <row r="305" spans="1:25" s="17" customFormat="1" x14ac:dyDescent="0.2">
      <c r="A305" s="13" t="s">
        <v>179</v>
      </c>
      <c r="B305" s="14" t="s">
        <v>60</v>
      </c>
      <c r="C305" s="14" t="s">
        <v>125</v>
      </c>
      <c r="D305" s="15">
        <v>0</v>
      </c>
      <c r="E305" s="16">
        <v>0</v>
      </c>
      <c r="F305" s="34">
        <v>0</v>
      </c>
      <c r="G305" s="34">
        <v>0</v>
      </c>
      <c r="H305" s="34">
        <f t="shared" si="278"/>
        <v>0</v>
      </c>
      <c r="I305" s="34">
        <v>0</v>
      </c>
      <c r="J305" s="34">
        <v>0</v>
      </c>
      <c r="K305" s="34">
        <f t="shared" si="279"/>
        <v>0</v>
      </c>
      <c r="L305" s="34">
        <v>0</v>
      </c>
      <c r="M305" s="34">
        <v>0</v>
      </c>
      <c r="N305" s="34">
        <f t="shared" si="280"/>
        <v>0</v>
      </c>
      <c r="O305" s="34">
        <v>0</v>
      </c>
      <c r="P305" s="34">
        <v>0</v>
      </c>
      <c r="Q305" s="34">
        <f t="shared" si="281"/>
        <v>0</v>
      </c>
      <c r="R305" s="34">
        <v>0</v>
      </c>
      <c r="S305" s="34">
        <v>0</v>
      </c>
      <c r="T305" s="34">
        <f t="shared" si="282"/>
        <v>0</v>
      </c>
      <c r="U305" s="34">
        <v>0</v>
      </c>
      <c r="V305" s="34">
        <v>0</v>
      </c>
      <c r="W305" s="34">
        <f t="shared" si="283"/>
        <v>0</v>
      </c>
      <c r="X305" s="35">
        <f t="shared" si="277"/>
        <v>0</v>
      </c>
      <c r="Y305" s="24"/>
    </row>
    <row r="306" spans="1:25" s="17" customFormat="1" x14ac:dyDescent="0.2">
      <c r="A306" s="13" t="s">
        <v>179</v>
      </c>
      <c r="B306" s="14" t="s">
        <v>60</v>
      </c>
      <c r="C306" s="14" t="s">
        <v>70</v>
      </c>
      <c r="D306" s="15">
        <v>0</v>
      </c>
      <c r="E306" s="16">
        <v>0</v>
      </c>
      <c r="F306" s="34">
        <v>0</v>
      </c>
      <c r="G306" s="34">
        <v>0</v>
      </c>
      <c r="H306" s="34">
        <f t="shared" si="278"/>
        <v>0</v>
      </c>
      <c r="I306" s="34">
        <v>0</v>
      </c>
      <c r="J306" s="34">
        <v>0</v>
      </c>
      <c r="K306" s="34">
        <f t="shared" si="279"/>
        <v>0</v>
      </c>
      <c r="L306" s="34">
        <v>0</v>
      </c>
      <c r="M306" s="34">
        <v>0</v>
      </c>
      <c r="N306" s="34">
        <f t="shared" si="280"/>
        <v>0</v>
      </c>
      <c r="O306" s="34">
        <v>0</v>
      </c>
      <c r="P306" s="34">
        <v>0</v>
      </c>
      <c r="Q306" s="34">
        <f t="shared" si="281"/>
        <v>0</v>
      </c>
      <c r="R306" s="34">
        <v>0</v>
      </c>
      <c r="S306" s="34">
        <v>0</v>
      </c>
      <c r="T306" s="34">
        <f t="shared" si="282"/>
        <v>0</v>
      </c>
      <c r="U306" s="34">
        <v>0</v>
      </c>
      <c r="V306" s="34">
        <v>0</v>
      </c>
      <c r="W306" s="34">
        <f t="shared" si="283"/>
        <v>0</v>
      </c>
      <c r="X306" s="35">
        <f t="shared" si="277"/>
        <v>0</v>
      </c>
      <c r="Y306" s="24"/>
    </row>
    <row r="307" spans="1:25" s="17" customFormat="1" x14ac:dyDescent="0.2">
      <c r="A307" s="13" t="s">
        <v>179</v>
      </c>
      <c r="B307" s="14" t="s">
        <v>60</v>
      </c>
      <c r="C307" s="14" t="s">
        <v>55</v>
      </c>
      <c r="D307" s="15">
        <v>0</v>
      </c>
      <c r="E307" s="16">
        <v>0</v>
      </c>
      <c r="F307" s="34">
        <v>0</v>
      </c>
      <c r="G307" s="34">
        <v>0</v>
      </c>
      <c r="H307" s="34">
        <f t="shared" si="278"/>
        <v>0</v>
      </c>
      <c r="I307" s="34">
        <v>0</v>
      </c>
      <c r="J307" s="34">
        <v>0</v>
      </c>
      <c r="K307" s="34">
        <f t="shared" si="279"/>
        <v>0</v>
      </c>
      <c r="L307" s="34">
        <v>0</v>
      </c>
      <c r="M307" s="34">
        <v>0</v>
      </c>
      <c r="N307" s="34">
        <f t="shared" si="280"/>
        <v>0</v>
      </c>
      <c r="O307" s="34">
        <v>0</v>
      </c>
      <c r="P307" s="34">
        <v>0</v>
      </c>
      <c r="Q307" s="34">
        <f t="shared" si="281"/>
        <v>0</v>
      </c>
      <c r="R307" s="34">
        <v>0</v>
      </c>
      <c r="S307" s="34">
        <v>0</v>
      </c>
      <c r="T307" s="34">
        <f t="shared" si="282"/>
        <v>0</v>
      </c>
      <c r="U307" s="34">
        <v>0</v>
      </c>
      <c r="V307" s="34">
        <v>0</v>
      </c>
      <c r="W307" s="34">
        <f t="shared" si="283"/>
        <v>0</v>
      </c>
      <c r="X307" s="35">
        <f t="shared" si="277"/>
        <v>0</v>
      </c>
      <c r="Y307" s="24"/>
    </row>
    <row r="308" spans="1:25" s="17" customFormat="1" x14ac:dyDescent="0.2">
      <c r="A308" s="13" t="s">
        <v>179</v>
      </c>
      <c r="B308" s="14" t="s">
        <v>60</v>
      </c>
      <c r="C308" s="14" t="s">
        <v>6</v>
      </c>
      <c r="D308" s="15">
        <v>0</v>
      </c>
      <c r="E308" s="16">
        <v>0</v>
      </c>
      <c r="F308" s="34">
        <v>0</v>
      </c>
      <c r="G308" s="34">
        <v>0</v>
      </c>
      <c r="H308" s="34">
        <f t="shared" si="278"/>
        <v>0</v>
      </c>
      <c r="I308" s="34">
        <v>0</v>
      </c>
      <c r="J308" s="34">
        <v>0</v>
      </c>
      <c r="K308" s="34">
        <f t="shared" si="279"/>
        <v>0</v>
      </c>
      <c r="L308" s="34">
        <v>0</v>
      </c>
      <c r="M308" s="34">
        <v>0</v>
      </c>
      <c r="N308" s="34">
        <f t="shared" si="280"/>
        <v>0</v>
      </c>
      <c r="O308" s="34">
        <v>0</v>
      </c>
      <c r="P308" s="34">
        <v>0</v>
      </c>
      <c r="Q308" s="34">
        <f t="shared" si="281"/>
        <v>0</v>
      </c>
      <c r="R308" s="34">
        <v>0</v>
      </c>
      <c r="S308" s="34">
        <v>0</v>
      </c>
      <c r="T308" s="34">
        <f t="shared" si="282"/>
        <v>0</v>
      </c>
      <c r="U308" s="34">
        <v>0</v>
      </c>
      <c r="V308" s="34">
        <v>0</v>
      </c>
      <c r="W308" s="34">
        <f t="shared" si="283"/>
        <v>0</v>
      </c>
      <c r="X308" s="35">
        <f t="shared" si="277"/>
        <v>0</v>
      </c>
      <c r="Y308" s="24"/>
    </row>
    <row r="309" spans="1:25" s="17" customFormat="1" ht="12" thickBot="1" x14ac:dyDescent="0.25">
      <c r="A309" s="27" t="s">
        <v>179</v>
      </c>
      <c r="B309" s="28" t="s">
        <v>60</v>
      </c>
      <c r="C309" s="28" t="s">
        <v>56</v>
      </c>
      <c r="D309" s="36">
        <v>0</v>
      </c>
      <c r="E309" s="30">
        <v>0</v>
      </c>
      <c r="F309" s="37">
        <v>0</v>
      </c>
      <c r="G309" s="37">
        <v>0</v>
      </c>
      <c r="H309" s="37">
        <f t="shared" si="278"/>
        <v>0</v>
      </c>
      <c r="I309" s="37">
        <v>0</v>
      </c>
      <c r="J309" s="37">
        <v>0</v>
      </c>
      <c r="K309" s="37">
        <f t="shared" si="279"/>
        <v>0</v>
      </c>
      <c r="L309" s="37">
        <v>0</v>
      </c>
      <c r="M309" s="37">
        <v>0</v>
      </c>
      <c r="N309" s="37">
        <f t="shared" si="280"/>
        <v>0</v>
      </c>
      <c r="O309" s="37">
        <v>0</v>
      </c>
      <c r="P309" s="37">
        <v>0</v>
      </c>
      <c r="Q309" s="37">
        <f t="shared" si="281"/>
        <v>0</v>
      </c>
      <c r="R309" s="37">
        <v>0</v>
      </c>
      <c r="S309" s="37">
        <v>0</v>
      </c>
      <c r="T309" s="37">
        <f t="shared" si="282"/>
        <v>0</v>
      </c>
      <c r="U309" s="37">
        <v>0</v>
      </c>
      <c r="V309" s="37">
        <v>0</v>
      </c>
      <c r="W309" s="37">
        <f t="shared" si="283"/>
        <v>0</v>
      </c>
      <c r="X309" s="38">
        <f t="shared" si="277"/>
        <v>0</v>
      </c>
      <c r="Y309" s="24"/>
    </row>
    <row r="310" spans="1:25" s="17" customFormat="1" ht="12" thickBot="1" x14ac:dyDescent="0.25">
      <c r="A310" s="55" t="s">
        <v>179</v>
      </c>
      <c r="B310" s="56" t="s">
        <v>188</v>
      </c>
      <c r="C310" s="56"/>
      <c r="D310" s="65">
        <f>SUM(D301:D309)</f>
        <v>2</v>
      </c>
      <c r="E310" s="58">
        <f t="shared" ref="E310:W310" si="302">SUM(E301:E309)</f>
        <v>2</v>
      </c>
      <c r="F310" s="66">
        <f t="shared" si="302"/>
        <v>118800</v>
      </c>
      <c r="G310" s="66">
        <f t="shared" si="302"/>
        <v>82296</v>
      </c>
      <c r="H310" s="66">
        <f t="shared" si="302"/>
        <v>201096</v>
      </c>
      <c r="I310" s="66">
        <f t="shared" si="302"/>
        <v>28024.92</v>
      </c>
      <c r="J310" s="66">
        <f t="shared" si="302"/>
        <v>19413.63</v>
      </c>
      <c r="K310" s="66">
        <f t="shared" si="302"/>
        <v>47438.549999999996</v>
      </c>
      <c r="L310" s="66">
        <f t="shared" si="302"/>
        <v>0</v>
      </c>
      <c r="M310" s="66">
        <f t="shared" si="302"/>
        <v>0</v>
      </c>
      <c r="N310" s="66">
        <f t="shared" si="302"/>
        <v>0</v>
      </c>
      <c r="O310" s="66">
        <f t="shared" si="302"/>
        <v>33941.159999999996</v>
      </c>
      <c r="P310" s="66">
        <f t="shared" si="302"/>
        <v>23511.96</v>
      </c>
      <c r="Q310" s="66">
        <f t="shared" si="302"/>
        <v>57453.120000000003</v>
      </c>
      <c r="R310" s="66">
        <f t="shared" si="302"/>
        <v>2399.7599999999998</v>
      </c>
      <c r="S310" s="66">
        <f t="shared" si="302"/>
        <v>1662.38</v>
      </c>
      <c r="T310" s="66">
        <f t="shared" si="302"/>
        <v>4062.1400000000003</v>
      </c>
      <c r="U310" s="66">
        <f t="shared" si="302"/>
        <v>3825.3599999999997</v>
      </c>
      <c r="V310" s="66">
        <f t="shared" si="302"/>
        <v>2649.93</v>
      </c>
      <c r="W310" s="66">
        <f t="shared" si="302"/>
        <v>6475.2899999999991</v>
      </c>
      <c r="X310" s="67">
        <f>ROUND(X304+X303,0)</f>
        <v>316525</v>
      </c>
      <c r="Y310" s="24"/>
    </row>
    <row r="311" spans="1:25" s="17" customFormat="1" x14ac:dyDescent="0.2">
      <c r="A311" s="18" t="s">
        <v>179</v>
      </c>
      <c r="B311" s="19" t="s">
        <v>61</v>
      </c>
      <c r="C311" s="19" t="s">
        <v>29</v>
      </c>
      <c r="D311" s="33">
        <v>0</v>
      </c>
      <c r="E311" s="21">
        <v>0</v>
      </c>
      <c r="F311" s="22">
        <v>0</v>
      </c>
      <c r="G311" s="22">
        <v>0</v>
      </c>
      <c r="H311" s="22">
        <f t="shared" si="278"/>
        <v>0</v>
      </c>
      <c r="I311" s="22">
        <v>0</v>
      </c>
      <c r="J311" s="22">
        <v>0</v>
      </c>
      <c r="K311" s="22">
        <f t="shared" si="279"/>
        <v>0</v>
      </c>
      <c r="L311" s="22">
        <v>0</v>
      </c>
      <c r="M311" s="22">
        <v>0</v>
      </c>
      <c r="N311" s="22">
        <f t="shared" si="280"/>
        <v>0</v>
      </c>
      <c r="O311" s="22">
        <v>0</v>
      </c>
      <c r="P311" s="22">
        <v>0</v>
      </c>
      <c r="Q311" s="22">
        <f t="shared" si="281"/>
        <v>0</v>
      </c>
      <c r="R311" s="22">
        <v>0</v>
      </c>
      <c r="S311" s="22">
        <v>0</v>
      </c>
      <c r="T311" s="22">
        <f t="shared" si="282"/>
        <v>0</v>
      </c>
      <c r="U311" s="22">
        <v>0</v>
      </c>
      <c r="V311" s="22">
        <v>0</v>
      </c>
      <c r="W311" s="22">
        <f t="shared" si="283"/>
        <v>0</v>
      </c>
      <c r="X311" s="23">
        <f t="shared" si="277"/>
        <v>0</v>
      </c>
      <c r="Y311" s="24"/>
    </row>
    <row r="312" spans="1:25" s="17" customFormat="1" x14ac:dyDescent="0.2">
      <c r="A312" s="13" t="s">
        <v>179</v>
      </c>
      <c r="B312" s="14" t="s">
        <v>61</v>
      </c>
      <c r="C312" s="14" t="s">
        <v>52</v>
      </c>
      <c r="D312" s="15">
        <v>0</v>
      </c>
      <c r="E312" s="16">
        <v>0</v>
      </c>
      <c r="F312" s="34">
        <v>0</v>
      </c>
      <c r="G312" s="34">
        <v>0</v>
      </c>
      <c r="H312" s="34">
        <f t="shared" si="278"/>
        <v>0</v>
      </c>
      <c r="I312" s="34">
        <v>0</v>
      </c>
      <c r="J312" s="34">
        <v>0</v>
      </c>
      <c r="K312" s="34">
        <f t="shared" si="279"/>
        <v>0</v>
      </c>
      <c r="L312" s="34">
        <v>0</v>
      </c>
      <c r="M312" s="34">
        <v>0</v>
      </c>
      <c r="N312" s="34">
        <f t="shared" si="280"/>
        <v>0</v>
      </c>
      <c r="O312" s="34">
        <v>0</v>
      </c>
      <c r="P312" s="34">
        <v>0</v>
      </c>
      <c r="Q312" s="34">
        <f t="shared" si="281"/>
        <v>0</v>
      </c>
      <c r="R312" s="34">
        <v>0</v>
      </c>
      <c r="S312" s="34">
        <v>0</v>
      </c>
      <c r="T312" s="34">
        <f t="shared" si="282"/>
        <v>0</v>
      </c>
      <c r="U312" s="34">
        <v>0</v>
      </c>
      <c r="V312" s="34">
        <v>0</v>
      </c>
      <c r="W312" s="34">
        <f t="shared" si="283"/>
        <v>0</v>
      </c>
      <c r="X312" s="35">
        <f t="shared" si="277"/>
        <v>0</v>
      </c>
      <c r="Y312" s="24"/>
    </row>
    <row r="313" spans="1:25" s="17" customFormat="1" x14ac:dyDescent="0.2">
      <c r="A313" s="13" t="s">
        <v>179</v>
      </c>
      <c r="B313" s="14" t="s">
        <v>61</v>
      </c>
      <c r="C313" s="14" t="s">
        <v>28</v>
      </c>
      <c r="D313" s="15">
        <v>1</v>
      </c>
      <c r="E313" s="16">
        <v>1</v>
      </c>
      <c r="F313" s="34">
        <f>ROUND($D313*'2p_turp_aprekins dez'!$AX$16,2)</f>
        <v>79200</v>
      </c>
      <c r="G313" s="34">
        <f>ROUND($E313*'2p_turp_aprekins dez'!$AX$17,2)</f>
        <v>54864</v>
      </c>
      <c r="H313" s="34">
        <f t="shared" ref="H313" si="303">SUM(F313:G313)</f>
        <v>134064</v>
      </c>
      <c r="I313" s="34">
        <f t="shared" ref="I313" si="304">ROUND($F313*$K$5,2)</f>
        <v>18683.28</v>
      </c>
      <c r="J313" s="34">
        <f t="shared" ref="J313" si="305">ROUND($G313*$K$5,2)</f>
        <v>12942.42</v>
      </c>
      <c r="K313" s="34">
        <f t="shared" ref="K313" si="306">SUM(I313:J313)</f>
        <v>31625.699999999997</v>
      </c>
      <c r="L313" s="34">
        <v>0</v>
      </c>
      <c r="M313" s="34">
        <v>0</v>
      </c>
      <c r="N313" s="34">
        <f t="shared" ref="N313" si="307">SUM(L313:M313)</f>
        <v>0</v>
      </c>
      <c r="O313" s="34">
        <f>ROUND($F313*$Q$5,2)</f>
        <v>22627.439999999999</v>
      </c>
      <c r="P313" s="34">
        <f>ROUND($G313*$Q$5,2)</f>
        <v>15674.64</v>
      </c>
      <c r="Q313" s="34">
        <f t="shared" ref="Q313" si="308">SUM(O313:P313)</f>
        <v>38302.080000000002</v>
      </c>
      <c r="R313" s="34">
        <f>ROUND($F313*$T$5,2)</f>
        <v>1599.84</v>
      </c>
      <c r="S313" s="34">
        <f>ROUND($G313*$T$5,2)</f>
        <v>1108.25</v>
      </c>
      <c r="T313" s="34">
        <f t="shared" ref="T313" si="309">SUM(R313:S313)</f>
        <v>2708.09</v>
      </c>
      <c r="U313" s="34">
        <f>ROUND($F313*$W$5,2)</f>
        <v>2550.2399999999998</v>
      </c>
      <c r="V313" s="34">
        <f>ROUND($G313*$W$5,2)</f>
        <v>1766.62</v>
      </c>
      <c r="W313" s="34">
        <f t="shared" ref="W313" si="310">SUM(U313:V313)</f>
        <v>4316.8599999999997</v>
      </c>
      <c r="X313" s="35">
        <f t="shared" si="277"/>
        <v>211017</v>
      </c>
      <c r="Y313" s="24"/>
    </row>
    <row r="314" spans="1:25" s="17" customFormat="1" x14ac:dyDescent="0.2">
      <c r="A314" s="13" t="s">
        <v>179</v>
      </c>
      <c r="B314" s="14" t="s">
        <v>61</v>
      </c>
      <c r="C314" s="14" t="s">
        <v>67</v>
      </c>
      <c r="D314" s="15">
        <v>1</v>
      </c>
      <c r="E314" s="16">
        <v>1</v>
      </c>
      <c r="F314" s="34">
        <f>ROUND($D314*'2p_turp_aprekins dez'!$AX$20,2)</f>
        <v>39600</v>
      </c>
      <c r="G314" s="34">
        <f>ROUND($E314*'2p_turp_aprekins dez'!$AX$21,2)</f>
        <v>27432</v>
      </c>
      <c r="H314" s="34">
        <f t="shared" si="278"/>
        <v>67032</v>
      </c>
      <c r="I314" s="34">
        <f>ROUND($F314*$K$5,2)</f>
        <v>9341.64</v>
      </c>
      <c r="J314" s="34">
        <f>ROUND($G314*$K$5,2)</f>
        <v>6471.21</v>
      </c>
      <c r="K314" s="34">
        <f t="shared" si="279"/>
        <v>15812.849999999999</v>
      </c>
      <c r="L314" s="34">
        <v>0</v>
      </c>
      <c r="M314" s="34">
        <v>0</v>
      </c>
      <c r="N314" s="34">
        <f t="shared" si="280"/>
        <v>0</v>
      </c>
      <c r="O314" s="34">
        <f>ROUND($F314*$Q$5,2)</f>
        <v>11313.72</v>
      </c>
      <c r="P314" s="34">
        <f>ROUND($G314*$Q$5,2)</f>
        <v>7837.32</v>
      </c>
      <c r="Q314" s="34">
        <f t="shared" si="281"/>
        <v>19151.04</v>
      </c>
      <c r="R314" s="34">
        <f>ROUND($F314*$T$5,2)</f>
        <v>799.92</v>
      </c>
      <c r="S314" s="34">
        <f>ROUND($G314*$T$5,2)</f>
        <v>554.13</v>
      </c>
      <c r="T314" s="34">
        <f t="shared" si="282"/>
        <v>1354.05</v>
      </c>
      <c r="U314" s="34">
        <f>ROUND($F314*$W$5,2)</f>
        <v>1275.1199999999999</v>
      </c>
      <c r="V314" s="34">
        <f>ROUND($G314*$W$5,2)</f>
        <v>883.31</v>
      </c>
      <c r="W314" s="34">
        <f t="shared" si="283"/>
        <v>2158.4299999999998</v>
      </c>
      <c r="X314" s="35">
        <f t="shared" si="277"/>
        <v>105508</v>
      </c>
      <c r="Y314" s="24"/>
    </row>
    <row r="315" spans="1:25" s="17" customFormat="1" x14ac:dyDescent="0.2">
      <c r="A315" s="13" t="s">
        <v>179</v>
      </c>
      <c r="B315" s="14" t="s">
        <v>61</v>
      </c>
      <c r="C315" s="14" t="s">
        <v>125</v>
      </c>
      <c r="D315" s="15">
        <v>0</v>
      </c>
      <c r="E315" s="16">
        <v>0</v>
      </c>
      <c r="F315" s="34">
        <v>0</v>
      </c>
      <c r="G315" s="34">
        <v>0</v>
      </c>
      <c r="H315" s="34">
        <f t="shared" si="278"/>
        <v>0</v>
      </c>
      <c r="I315" s="34">
        <v>0</v>
      </c>
      <c r="J315" s="34">
        <v>0</v>
      </c>
      <c r="K315" s="34">
        <f t="shared" si="279"/>
        <v>0</v>
      </c>
      <c r="L315" s="34">
        <v>0</v>
      </c>
      <c r="M315" s="34">
        <v>0</v>
      </c>
      <c r="N315" s="34">
        <f t="shared" si="280"/>
        <v>0</v>
      </c>
      <c r="O315" s="34">
        <v>0</v>
      </c>
      <c r="P315" s="34">
        <v>0</v>
      </c>
      <c r="Q315" s="34">
        <f t="shared" si="281"/>
        <v>0</v>
      </c>
      <c r="R315" s="34">
        <v>0</v>
      </c>
      <c r="S315" s="34">
        <v>0</v>
      </c>
      <c r="T315" s="34">
        <f t="shared" si="282"/>
        <v>0</v>
      </c>
      <c r="U315" s="34">
        <v>0</v>
      </c>
      <c r="V315" s="34">
        <v>0</v>
      </c>
      <c r="W315" s="34">
        <f t="shared" si="283"/>
        <v>0</v>
      </c>
      <c r="X315" s="35">
        <f t="shared" si="277"/>
        <v>0</v>
      </c>
      <c r="Y315" s="24"/>
    </row>
    <row r="316" spans="1:25" s="17" customFormat="1" x14ac:dyDescent="0.2">
      <c r="A316" s="13" t="s">
        <v>179</v>
      </c>
      <c r="B316" s="14" t="s">
        <v>61</v>
      </c>
      <c r="C316" s="14" t="s">
        <v>70</v>
      </c>
      <c r="D316" s="15">
        <v>0</v>
      </c>
      <c r="E316" s="16">
        <v>0</v>
      </c>
      <c r="F316" s="34">
        <v>0</v>
      </c>
      <c r="G316" s="34">
        <v>0</v>
      </c>
      <c r="H316" s="34">
        <f t="shared" si="278"/>
        <v>0</v>
      </c>
      <c r="I316" s="34">
        <v>0</v>
      </c>
      <c r="J316" s="34">
        <v>0</v>
      </c>
      <c r="K316" s="34">
        <f t="shared" si="279"/>
        <v>0</v>
      </c>
      <c r="L316" s="34">
        <v>0</v>
      </c>
      <c r="M316" s="34">
        <v>0</v>
      </c>
      <c r="N316" s="34">
        <f t="shared" si="280"/>
        <v>0</v>
      </c>
      <c r="O316" s="34">
        <v>0</v>
      </c>
      <c r="P316" s="34">
        <v>0</v>
      </c>
      <c r="Q316" s="34">
        <f t="shared" si="281"/>
        <v>0</v>
      </c>
      <c r="R316" s="34">
        <v>0</v>
      </c>
      <c r="S316" s="34">
        <v>0</v>
      </c>
      <c r="T316" s="34">
        <f t="shared" si="282"/>
        <v>0</v>
      </c>
      <c r="U316" s="34">
        <v>0</v>
      </c>
      <c r="V316" s="34">
        <v>0</v>
      </c>
      <c r="W316" s="34">
        <f t="shared" si="283"/>
        <v>0</v>
      </c>
      <c r="X316" s="35">
        <f t="shared" si="277"/>
        <v>0</v>
      </c>
      <c r="Y316" s="24"/>
    </row>
    <row r="317" spans="1:25" s="17" customFormat="1" x14ac:dyDescent="0.2">
      <c r="A317" s="13" t="s">
        <v>179</v>
      </c>
      <c r="B317" s="14" t="s">
        <v>61</v>
      </c>
      <c r="C317" s="14" t="s">
        <v>55</v>
      </c>
      <c r="D317" s="15">
        <v>0</v>
      </c>
      <c r="E317" s="16">
        <v>0</v>
      </c>
      <c r="F317" s="34">
        <v>0</v>
      </c>
      <c r="G317" s="34">
        <v>0</v>
      </c>
      <c r="H317" s="34">
        <f t="shared" si="278"/>
        <v>0</v>
      </c>
      <c r="I317" s="34">
        <v>0</v>
      </c>
      <c r="J317" s="34">
        <v>0</v>
      </c>
      <c r="K317" s="34">
        <f t="shared" si="279"/>
        <v>0</v>
      </c>
      <c r="L317" s="34">
        <v>0</v>
      </c>
      <c r="M317" s="34">
        <v>0</v>
      </c>
      <c r="N317" s="34">
        <f t="shared" si="280"/>
        <v>0</v>
      </c>
      <c r="O317" s="34">
        <v>0</v>
      </c>
      <c r="P317" s="34">
        <v>0</v>
      </c>
      <c r="Q317" s="34">
        <f t="shared" si="281"/>
        <v>0</v>
      </c>
      <c r="R317" s="34">
        <v>0</v>
      </c>
      <c r="S317" s="34">
        <v>0</v>
      </c>
      <c r="T317" s="34">
        <f t="shared" si="282"/>
        <v>0</v>
      </c>
      <c r="U317" s="34">
        <v>0</v>
      </c>
      <c r="V317" s="34">
        <v>0</v>
      </c>
      <c r="W317" s="34">
        <f t="shared" si="283"/>
        <v>0</v>
      </c>
      <c r="X317" s="35">
        <f t="shared" si="277"/>
        <v>0</v>
      </c>
      <c r="Y317" s="24"/>
    </row>
    <row r="318" spans="1:25" s="17" customFormat="1" x14ac:dyDescent="0.2">
      <c r="A318" s="13" t="s">
        <v>179</v>
      </c>
      <c r="B318" s="14" t="s">
        <v>61</v>
      </c>
      <c r="C318" s="14" t="s">
        <v>6</v>
      </c>
      <c r="D318" s="15">
        <v>0</v>
      </c>
      <c r="E318" s="16">
        <v>0</v>
      </c>
      <c r="F318" s="34">
        <v>0</v>
      </c>
      <c r="G318" s="34">
        <v>0</v>
      </c>
      <c r="H318" s="34">
        <f t="shared" si="278"/>
        <v>0</v>
      </c>
      <c r="I318" s="34">
        <v>0</v>
      </c>
      <c r="J318" s="34">
        <v>0</v>
      </c>
      <c r="K318" s="34">
        <f t="shared" si="279"/>
        <v>0</v>
      </c>
      <c r="L318" s="34">
        <v>0</v>
      </c>
      <c r="M318" s="34">
        <v>0</v>
      </c>
      <c r="N318" s="34">
        <f t="shared" si="280"/>
        <v>0</v>
      </c>
      <c r="O318" s="34">
        <v>0</v>
      </c>
      <c r="P318" s="34">
        <v>0</v>
      </c>
      <c r="Q318" s="34">
        <f t="shared" si="281"/>
        <v>0</v>
      </c>
      <c r="R318" s="34">
        <v>0</v>
      </c>
      <c r="S318" s="34">
        <v>0</v>
      </c>
      <c r="T318" s="34">
        <f t="shared" si="282"/>
        <v>0</v>
      </c>
      <c r="U318" s="34">
        <v>0</v>
      </c>
      <c r="V318" s="34">
        <v>0</v>
      </c>
      <c r="W318" s="34">
        <f t="shared" si="283"/>
        <v>0</v>
      </c>
      <c r="X318" s="35">
        <f t="shared" si="277"/>
        <v>0</v>
      </c>
      <c r="Y318" s="24"/>
    </row>
    <row r="319" spans="1:25" s="17" customFormat="1" ht="12" thickBot="1" x14ac:dyDescent="0.25">
      <c r="A319" s="27" t="s">
        <v>179</v>
      </c>
      <c r="B319" s="28" t="s">
        <v>61</v>
      </c>
      <c r="C319" s="28" t="s">
        <v>56</v>
      </c>
      <c r="D319" s="36">
        <v>0</v>
      </c>
      <c r="E319" s="30">
        <v>0</v>
      </c>
      <c r="F319" s="37">
        <v>0</v>
      </c>
      <c r="G319" s="37">
        <v>0</v>
      </c>
      <c r="H319" s="37">
        <f t="shared" si="278"/>
        <v>0</v>
      </c>
      <c r="I319" s="37">
        <v>0</v>
      </c>
      <c r="J319" s="37">
        <v>0</v>
      </c>
      <c r="K319" s="37">
        <f t="shared" si="279"/>
        <v>0</v>
      </c>
      <c r="L319" s="37">
        <v>0</v>
      </c>
      <c r="M319" s="37">
        <v>0</v>
      </c>
      <c r="N319" s="37">
        <f t="shared" si="280"/>
        <v>0</v>
      </c>
      <c r="O319" s="37">
        <v>0</v>
      </c>
      <c r="P319" s="37">
        <v>0</v>
      </c>
      <c r="Q319" s="37">
        <f t="shared" si="281"/>
        <v>0</v>
      </c>
      <c r="R319" s="37">
        <v>0</v>
      </c>
      <c r="S319" s="37">
        <v>0</v>
      </c>
      <c r="T319" s="37">
        <f t="shared" si="282"/>
        <v>0</v>
      </c>
      <c r="U319" s="37">
        <v>0</v>
      </c>
      <c r="V319" s="37">
        <v>0</v>
      </c>
      <c r="W319" s="37">
        <f t="shared" si="283"/>
        <v>0</v>
      </c>
      <c r="X319" s="38">
        <f t="shared" si="277"/>
        <v>0</v>
      </c>
      <c r="Y319" s="24"/>
    </row>
    <row r="320" spans="1:25" s="17" customFormat="1" ht="12" thickBot="1" x14ac:dyDescent="0.25">
      <c r="A320" s="55" t="s">
        <v>179</v>
      </c>
      <c r="B320" s="56" t="s">
        <v>188</v>
      </c>
      <c r="C320" s="56"/>
      <c r="D320" s="65">
        <f>SUM(D311:D319)</f>
        <v>2</v>
      </c>
      <c r="E320" s="58">
        <f t="shared" ref="E320:W320" si="311">SUM(E311:E319)</f>
        <v>2</v>
      </c>
      <c r="F320" s="66">
        <f t="shared" si="311"/>
        <v>118800</v>
      </c>
      <c r="G320" s="66">
        <f t="shared" si="311"/>
        <v>82296</v>
      </c>
      <c r="H320" s="66">
        <f t="shared" si="311"/>
        <v>201096</v>
      </c>
      <c r="I320" s="66">
        <f t="shared" si="311"/>
        <v>28024.92</v>
      </c>
      <c r="J320" s="66">
        <f t="shared" si="311"/>
        <v>19413.63</v>
      </c>
      <c r="K320" s="66">
        <f t="shared" si="311"/>
        <v>47438.549999999996</v>
      </c>
      <c r="L320" s="66">
        <f t="shared" si="311"/>
        <v>0</v>
      </c>
      <c r="M320" s="66">
        <f t="shared" si="311"/>
        <v>0</v>
      </c>
      <c r="N320" s="66">
        <f t="shared" si="311"/>
        <v>0</v>
      </c>
      <c r="O320" s="66">
        <f t="shared" si="311"/>
        <v>33941.159999999996</v>
      </c>
      <c r="P320" s="66">
        <f t="shared" si="311"/>
        <v>23511.96</v>
      </c>
      <c r="Q320" s="66">
        <f t="shared" si="311"/>
        <v>57453.120000000003</v>
      </c>
      <c r="R320" s="66">
        <f t="shared" si="311"/>
        <v>2399.7599999999998</v>
      </c>
      <c r="S320" s="66">
        <f t="shared" si="311"/>
        <v>1662.38</v>
      </c>
      <c r="T320" s="66">
        <f t="shared" si="311"/>
        <v>4062.1400000000003</v>
      </c>
      <c r="U320" s="66">
        <f t="shared" si="311"/>
        <v>3825.3599999999997</v>
      </c>
      <c r="V320" s="66">
        <f t="shared" si="311"/>
        <v>2649.93</v>
      </c>
      <c r="W320" s="66">
        <f t="shared" si="311"/>
        <v>6475.2899999999991</v>
      </c>
      <c r="X320" s="67">
        <f>ROUND(X313+X314,0)</f>
        <v>316525</v>
      </c>
      <c r="Y320" s="24"/>
    </row>
    <row r="321" spans="1:25" s="17" customFormat="1" x14ac:dyDescent="0.2">
      <c r="A321" s="18" t="s">
        <v>179</v>
      </c>
      <c r="B321" s="19" t="s">
        <v>62</v>
      </c>
      <c r="C321" s="19" t="s">
        <v>29</v>
      </c>
      <c r="D321" s="33">
        <v>0</v>
      </c>
      <c r="E321" s="21">
        <v>0</v>
      </c>
      <c r="F321" s="22">
        <v>0</v>
      </c>
      <c r="G321" s="22">
        <v>0</v>
      </c>
      <c r="H321" s="22">
        <f t="shared" si="278"/>
        <v>0</v>
      </c>
      <c r="I321" s="22">
        <v>0</v>
      </c>
      <c r="J321" s="22">
        <v>0</v>
      </c>
      <c r="K321" s="22">
        <f t="shared" si="279"/>
        <v>0</v>
      </c>
      <c r="L321" s="22">
        <v>0</v>
      </c>
      <c r="M321" s="22">
        <v>0</v>
      </c>
      <c r="N321" s="22">
        <f t="shared" si="280"/>
        <v>0</v>
      </c>
      <c r="O321" s="22">
        <v>0</v>
      </c>
      <c r="P321" s="22">
        <v>0</v>
      </c>
      <c r="Q321" s="22">
        <f t="shared" si="281"/>
        <v>0</v>
      </c>
      <c r="R321" s="22">
        <v>0</v>
      </c>
      <c r="S321" s="22">
        <v>0</v>
      </c>
      <c r="T321" s="22">
        <f t="shared" si="282"/>
        <v>0</v>
      </c>
      <c r="U321" s="22">
        <v>0</v>
      </c>
      <c r="V321" s="22">
        <v>0</v>
      </c>
      <c r="W321" s="22">
        <f t="shared" si="283"/>
        <v>0</v>
      </c>
      <c r="X321" s="23">
        <f t="shared" si="277"/>
        <v>0</v>
      </c>
      <c r="Y321" s="24"/>
    </row>
    <row r="322" spans="1:25" s="17" customFormat="1" x14ac:dyDescent="0.2">
      <c r="A322" s="13" t="s">
        <v>179</v>
      </c>
      <c r="B322" s="14" t="s">
        <v>62</v>
      </c>
      <c r="C322" s="14" t="s">
        <v>52</v>
      </c>
      <c r="D322" s="15">
        <v>0</v>
      </c>
      <c r="E322" s="16">
        <v>0</v>
      </c>
      <c r="F322" s="34">
        <v>0</v>
      </c>
      <c r="G322" s="34">
        <v>0</v>
      </c>
      <c r="H322" s="34">
        <f t="shared" si="278"/>
        <v>0</v>
      </c>
      <c r="I322" s="34">
        <v>0</v>
      </c>
      <c r="J322" s="34">
        <v>0</v>
      </c>
      <c r="K322" s="34">
        <f t="shared" si="279"/>
        <v>0</v>
      </c>
      <c r="L322" s="34">
        <v>0</v>
      </c>
      <c r="M322" s="34">
        <v>0</v>
      </c>
      <c r="N322" s="34">
        <f t="shared" si="280"/>
        <v>0</v>
      </c>
      <c r="O322" s="34">
        <v>0</v>
      </c>
      <c r="P322" s="34">
        <v>0</v>
      </c>
      <c r="Q322" s="34">
        <f t="shared" si="281"/>
        <v>0</v>
      </c>
      <c r="R322" s="34">
        <v>0</v>
      </c>
      <c r="S322" s="34">
        <v>0</v>
      </c>
      <c r="T322" s="34">
        <f t="shared" si="282"/>
        <v>0</v>
      </c>
      <c r="U322" s="34">
        <v>0</v>
      </c>
      <c r="V322" s="34">
        <v>0</v>
      </c>
      <c r="W322" s="34">
        <f t="shared" si="283"/>
        <v>0</v>
      </c>
      <c r="X322" s="35">
        <f t="shared" si="277"/>
        <v>0</v>
      </c>
      <c r="Y322" s="24"/>
    </row>
    <row r="323" spans="1:25" s="17" customFormat="1" x14ac:dyDescent="0.2">
      <c r="A323" s="13" t="s">
        <v>179</v>
      </c>
      <c r="B323" s="14" t="s">
        <v>62</v>
      </c>
      <c r="C323" s="14" t="s">
        <v>63</v>
      </c>
      <c r="D323" s="15">
        <v>0</v>
      </c>
      <c r="E323" s="16">
        <v>0</v>
      </c>
      <c r="F323" s="34">
        <v>0</v>
      </c>
      <c r="G323" s="34">
        <v>0</v>
      </c>
      <c r="H323" s="34">
        <f t="shared" si="278"/>
        <v>0</v>
      </c>
      <c r="I323" s="34">
        <v>0</v>
      </c>
      <c r="J323" s="34">
        <v>0</v>
      </c>
      <c r="K323" s="34">
        <f t="shared" si="279"/>
        <v>0</v>
      </c>
      <c r="L323" s="34">
        <v>0</v>
      </c>
      <c r="M323" s="34">
        <v>0</v>
      </c>
      <c r="N323" s="34">
        <f t="shared" si="280"/>
        <v>0</v>
      </c>
      <c r="O323" s="34">
        <v>0</v>
      </c>
      <c r="P323" s="34">
        <v>0</v>
      </c>
      <c r="Q323" s="34">
        <f t="shared" si="281"/>
        <v>0</v>
      </c>
      <c r="R323" s="34">
        <v>0</v>
      </c>
      <c r="S323" s="34">
        <v>0</v>
      </c>
      <c r="T323" s="34">
        <f t="shared" si="282"/>
        <v>0</v>
      </c>
      <c r="U323" s="34">
        <v>0</v>
      </c>
      <c r="V323" s="34">
        <v>0</v>
      </c>
      <c r="W323" s="34">
        <f t="shared" si="283"/>
        <v>0</v>
      </c>
      <c r="X323" s="35">
        <f t="shared" si="277"/>
        <v>0</v>
      </c>
      <c r="Y323" s="24"/>
    </row>
    <row r="324" spans="1:25" s="17" customFormat="1" ht="12" customHeight="1" x14ac:dyDescent="0.2">
      <c r="A324" s="13" t="s">
        <v>179</v>
      </c>
      <c r="B324" s="14" t="s">
        <v>62</v>
      </c>
      <c r="C324" s="14" t="s">
        <v>28</v>
      </c>
      <c r="D324" s="15">
        <v>0</v>
      </c>
      <c r="E324" s="16">
        <v>0</v>
      </c>
      <c r="F324" s="34">
        <f>ROUND($D324*'2p_turp_aprekins dez'!$AX$16,2)</f>
        <v>0</v>
      </c>
      <c r="G324" s="34">
        <f>ROUND($E324*'2p_turp_aprekins dez'!$AX$17,2)</f>
        <v>0</v>
      </c>
      <c r="H324" s="34">
        <f t="shared" ref="H324:H325" si="312">SUM(F324:G324)</f>
        <v>0</v>
      </c>
      <c r="I324" s="34">
        <f t="shared" ref="I324" si="313">ROUND($F324*$K$5,2)</f>
        <v>0</v>
      </c>
      <c r="J324" s="34">
        <f t="shared" ref="J324" si="314">ROUND($G324*$K$5,2)</f>
        <v>0</v>
      </c>
      <c r="K324" s="34">
        <f t="shared" ref="K324:K325" si="315">SUM(I324:J324)</f>
        <v>0</v>
      </c>
      <c r="L324" s="34">
        <v>0</v>
      </c>
      <c r="M324" s="34">
        <v>0</v>
      </c>
      <c r="N324" s="34">
        <f t="shared" ref="N324:N325" si="316">SUM(L324:M324)</f>
        <v>0</v>
      </c>
      <c r="O324" s="34">
        <f>ROUND($F324*$Q$5,2)</f>
        <v>0</v>
      </c>
      <c r="P324" s="34">
        <f>ROUND($G324*$Q$5,2)</f>
        <v>0</v>
      </c>
      <c r="Q324" s="34">
        <f t="shared" ref="Q324:Q325" si="317">SUM(O324:P324)</f>
        <v>0</v>
      </c>
      <c r="R324" s="34">
        <f>ROUND($F324*$T$5,2)</f>
        <v>0</v>
      </c>
      <c r="S324" s="34">
        <f>ROUND($G324*$T$5,2)</f>
        <v>0</v>
      </c>
      <c r="T324" s="34">
        <f t="shared" ref="T324:T325" si="318">SUM(R324:S324)</f>
        <v>0</v>
      </c>
      <c r="U324" s="34">
        <f>ROUND($F324*$W$5,2)</f>
        <v>0</v>
      </c>
      <c r="V324" s="34">
        <f>ROUND($G324*$W$5,2)</f>
        <v>0</v>
      </c>
      <c r="W324" s="34">
        <f t="shared" ref="W324:W325" si="319">SUM(U324:V324)</f>
        <v>0</v>
      </c>
      <c r="X324" s="35">
        <f t="shared" si="277"/>
        <v>0</v>
      </c>
      <c r="Y324" s="24"/>
    </row>
    <row r="325" spans="1:25" s="17" customFormat="1" x14ac:dyDescent="0.2">
      <c r="A325" s="13" t="s">
        <v>179</v>
      </c>
      <c r="B325" s="14" t="s">
        <v>62</v>
      </c>
      <c r="C325" s="14" t="s">
        <v>67</v>
      </c>
      <c r="D325" s="15">
        <v>0</v>
      </c>
      <c r="E325" s="16">
        <v>0</v>
      </c>
      <c r="F325" s="34">
        <f>ROUND($D325*'2p_turp_aprekins dez'!$AX$20,2)</f>
        <v>0</v>
      </c>
      <c r="G325" s="34">
        <f>ROUND($E325*'2p_turp_aprekins dez'!$AX$21,2)</f>
        <v>0</v>
      </c>
      <c r="H325" s="34">
        <f t="shared" si="312"/>
        <v>0</v>
      </c>
      <c r="I325" s="34">
        <f>ROUND($F325*$K$5,2)</f>
        <v>0</v>
      </c>
      <c r="J325" s="34">
        <f>ROUND($G325*$K$5,2)</f>
        <v>0</v>
      </c>
      <c r="K325" s="34">
        <f t="shared" si="315"/>
        <v>0</v>
      </c>
      <c r="L325" s="34">
        <v>0</v>
      </c>
      <c r="M325" s="34">
        <v>0</v>
      </c>
      <c r="N325" s="34">
        <f t="shared" si="316"/>
        <v>0</v>
      </c>
      <c r="O325" s="34">
        <f>ROUND($F325*$Q$5,2)</f>
        <v>0</v>
      </c>
      <c r="P325" s="34">
        <f>ROUND($G325*$Q$5,2)</f>
        <v>0</v>
      </c>
      <c r="Q325" s="34">
        <f t="shared" si="317"/>
        <v>0</v>
      </c>
      <c r="R325" s="34">
        <f>ROUND($F325*$T$5,2)</f>
        <v>0</v>
      </c>
      <c r="S325" s="34">
        <f>ROUND($G325*$T$5,2)</f>
        <v>0</v>
      </c>
      <c r="T325" s="34">
        <f t="shared" si="318"/>
        <v>0</v>
      </c>
      <c r="U325" s="34">
        <f>ROUND($F325*$W$5,2)</f>
        <v>0</v>
      </c>
      <c r="V325" s="34">
        <f>ROUND($G325*$W$5,2)</f>
        <v>0</v>
      </c>
      <c r="W325" s="34">
        <f t="shared" si="319"/>
        <v>0</v>
      </c>
      <c r="X325" s="35">
        <f t="shared" si="277"/>
        <v>0</v>
      </c>
      <c r="Y325" s="24"/>
    </row>
    <row r="326" spans="1:25" s="17" customFormat="1" x14ac:dyDescent="0.2">
      <c r="A326" s="13" t="s">
        <v>179</v>
      </c>
      <c r="B326" s="14" t="s">
        <v>62</v>
      </c>
      <c r="C326" s="14" t="s">
        <v>125</v>
      </c>
      <c r="D326" s="15">
        <v>0</v>
      </c>
      <c r="E326" s="16">
        <v>0</v>
      </c>
      <c r="F326" s="34">
        <v>0</v>
      </c>
      <c r="G326" s="34">
        <v>0</v>
      </c>
      <c r="H326" s="34">
        <f t="shared" si="278"/>
        <v>0</v>
      </c>
      <c r="I326" s="34">
        <v>0</v>
      </c>
      <c r="J326" s="34">
        <v>0</v>
      </c>
      <c r="K326" s="34">
        <f t="shared" si="279"/>
        <v>0</v>
      </c>
      <c r="L326" s="34">
        <v>0</v>
      </c>
      <c r="M326" s="34">
        <v>0</v>
      </c>
      <c r="N326" s="34">
        <f t="shared" si="280"/>
        <v>0</v>
      </c>
      <c r="O326" s="34">
        <v>0</v>
      </c>
      <c r="P326" s="34">
        <v>0</v>
      </c>
      <c r="Q326" s="34">
        <f t="shared" si="281"/>
        <v>0</v>
      </c>
      <c r="R326" s="34">
        <v>0</v>
      </c>
      <c r="S326" s="34">
        <v>0</v>
      </c>
      <c r="T326" s="34">
        <f t="shared" si="282"/>
        <v>0</v>
      </c>
      <c r="U326" s="34">
        <v>0</v>
      </c>
      <c r="V326" s="34">
        <v>0</v>
      </c>
      <c r="W326" s="34">
        <f t="shared" si="283"/>
        <v>0</v>
      </c>
      <c r="X326" s="35">
        <f t="shared" si="277"/>
        <v>0</v>
      </c>
      <c r="Y326" s="24"/>
    </row>
    <row r="327" spans="1:25" s="17" customFormat="1" x14ac:dyDescent="0.2">
      <c r="A327" s="13" t="s">
        <v>179</v>
      </c>
      <c r="B327" s="14" t="s">
        <v>62</v>
      </c>
      <c r="C327" s="14" t="s">
        <v>5</v>
      </c>
      <c r="D327" s="15">
        <v>0</v>
      </c>
      <c r="E327" s="16">
        <v>0</v>
      </c>
      <c r="F327" s="34">
        <v>0</v>
      </c>
      <c r="G327" s="34">
        <v>0</v>
      </c>
      <c r="H327" s="34">
        <f t="shared" si="278"/>
        <v>0</v>
      </c>
      <c r="I327" s="34">
        <v>0</v>
      </c>
      <c r="J327" s="34">
        <v>0</v>
      </c>
      <c r="K327" s="34">
        <f t="shared" si="279"/>
        <v>0</v>
      </c>
      <c r="L327" s="34">
        <v>0</v>
      </c>
      <c r="M327" s="34">
        <v>0</v>
      </c>
      <c r="N327" s="34">
        <f t="shared" si="280"/>
        <v>0</v>
      </c>
      <c r="O327" s="34">
        <v>0</v>
      </c>
      <c r="P327" s="34">
        <v>0</v>
      </c>
      <c r="Q327" s="34">
        <f t="shared" si="281"/>
        <v>0</v>
      </c>
      <c r="R327" s="34">
        <v>0</v>
      </c>
      <c r="S327" s="34">
        <v>0</v>
      </c>
      <c r="T327" s="34">
        <f t="shared" si="282"/>
        <v>0</v>
      </c>
      <c r="U327" s="34">
        <v>0</v>
      </c>
      <c r="V327" s="34">
        <v>0</v>
      </c>
      <c r="W327" s="34">
        <f t="shared" si="283"/>
        <v>0</v>
      </c>
      <c r="X327" s="35">
        <f t="shared" si="277"/>
        <v>0</v>
      </c>
      <c r="Y327" s="24"/>
    </row>
    <row r="328" spans="1:25" s="17" customFormat="1" x14ac:dyDescent="0.2">
      <c r="A328" s="13" t="s">
        <v>179</v>
      </c>
      <c r="B328" s="14" t="s">
        <v>62</v>
      </c>
      <c r="C328" s="14" t="s">
        <v>55</v>
      </c>
      <c r="D328" s="15">
        <v>0</v>
      </c>
      <c r="E328" s="16">
        <v>0</v>
      </c>
      <c r="F328" s="34">
        <v>0</v>
      </c>
      <c r="G328" s="34">
        <v>0</v>
      </c>
      <c r="H328" s="34">
        <f t="shared" si="278"/>
        <v>0</v>
      </c>
      <c r="I328" s="34">
        <v>0</v>
      </c>
      <c r="J328" s="34">
        <v>0</v>
      </c>
      <c r="K328" s="34">
        <f t="shared" si="279"/>
        <v>0</v>
      </c>
      <c r="L328" s="34">
        <v>0</v>
      </c>
      <c r="M328" s="34">
        <v>0</v>
      </c>
      <c r="N328" s="34">
        <f t="shared" si="280"/>
        <v>0</v>
      </c>
      <c r="O328" s="34">
        <v>0</v>
      </c>
      <c r="P328" s="34">
        <v>0</v>
      </c>
      <c r="Q328" s="34">
        <f t="shared" si="281"/>
        <v>0</v>
      </c>
      <c r="R328" s="34">
        <v>0</v>
      </c>
      <c r="S328" s="34">
        <v>0</v>
      </c>
      <c r="T328" s="34">
        <f t="shared" si="282"/>
        <v>0</v>
      </c>
      <c r="U328" s="34">
        <v>0</v>
      </c>
      <c r="V328" s="34">
        <v>0</v>
      </c>
      <c r="W328" s="34">
        <f t="shared" si="283"/>
        <v>0</v>
      </c>
      <c r="X328" s="35">
        <f t="shared" si="277"/>
        <v>0</v>
      </c>
      <c r="Y328" s="24"/>
    </row>
    <row r="329" spans="1:25" s="17" customFormat="1" x14ac:dyDescent="0.2">
      <c r="A329" s="13" t="s">
        <v>179</v>
      </c>
      <c r="B329" s="14" t="s">
        <v>62</v>
      </c>
      <c r="C329" s="14" t="s">
        <v>6</v>
      </c>
      <c r="D329" s="15">
        <v>0</v>
      </c>
      <c r="E329" s="16">
        <v>0</v>
      </c>
      <c r="F329" s="34">
        <v>0</v>
      </c>
      <c r="G329" s="34">
        <v>0</v>
      </c>
      <c r="H329" s="34">
        <f t="shared" si="278"/>
        <v>0</v>
      </c>
      <c r="I329" s="34">
        <v>0</v>
      </c>
      <c r="J329" s="34">
        <v>0</v>
      </c>
      <c r="K329" s="34">
        <f t="shared" si="279"/>
        <v>0</v>
      </c>
      <c r="L329" s="34">
        <v>0</v>
      </c>
      <c r="M329" s="34">
        <v>0</v>
      </c>
      <c r="N329" s="34">
        <f t="shared" si="280"/>
        <v>0</v>
      </c>
      <c r="O329" s="34">
        <v>0</v>
      </c>
      <c r="P329" s="34">
        <v>0</v>
      </c>
      <c r="Q329" s="34">
        <f t="shared" si="281"/>
        <v>0</v>
      </c>
      <c r="R329" s="34">
        <v>0</v>
      </c>
      <c r="S329" s="34">
        <v>0</v>
      </c>
      <c r="T329" s="34">
        <f t="shared" si="282"/>
        <v>0</v>
      </c>
      <c r="U329" s="34">
        <v>0</v>
      </c>
      <c r="V329" s="34">
        <v>0</v>
      </c>
      <c r="W329" s="34">
        <f t="shared" si="283"/>
        <v>0</v>
      </c>
      <c r="X329" s="35">
        <f t="shared" si="277"/>
        <v>0</v>
      </c>
      <c r="Y329" s="24"/>
    </row>
    <row r="330" spans="1:25" s="17" customFormat="1" x14ac:dyDescent="0.2">
      <c r="A330" s="13" t="s">
        <v>179</v>
      </c>
      <c r="B330" s="14" t="s">
        <v>62</v>
      </c>
      <c r="C330" s="14" t="s">
        <v>56</v>
      </c>
      <c r="D330" s="15">
        <v>0</v>
      </c>
      <c r="E330" s="16">
        <v>0</v>
      </c>
      <c r="F330" s="34">
        <v>0</v>
      </c>
      <c r="G330" s="34">
        <v>0</v>
      </c>
      <c r="H330" s="34">
        <f t="shared" si="278"/>
        <v>0</v>
      </c>
      <c r="I330" s="34">
        <v>0</v>
      </c>
      <c r="J330" s="34">
        <v>0</v>
      </c>
      <c r="K330" s="34">
        <f t="shared" si="279"/>
        <v>0</v>
      </c>
      <c r="L330" s="34">
        <v>0</v>
      </c>
      <c r="M330" s="34">
        <v>0</v>
      </c>
      <c r="N330" s="34">
        <f t="shared" si="280"/>
        <v>0</v>
      </c>
      <c r="O330" s="34">
        <v>0</v>
      </c>
      <c r="P330" s="34">
        <v>0</v>
      </c>
      <c r="Q330" s="34">
        <f t="shared" si="281"/>
        <v>0</v>
      </c>
      <c r="R330" s="34">
        <v>0</v>
      </c>
      <c r="S330" s="34">
        <v>0</v>
      </c>
      <c r="T330" s="34">
        <f t="shared" si="282"/>
        <v>0</v>
      </c>
      <c r="U330" s="34">
        <v>0</v>
      </c>
      <c r="V330" s="34">
        <v>0</v>
      </c>
      <c r="W330" s="34">
        <f t="shared" si="283"/>
        <v>0</v>
      </c>
      <c r="X330" s="35">
        <f t="shared" si="277"/>
        <v>0</v>
      </c>
      <c r="Y330" s="24"/>
    </row>
    <row r="331" spans="1:25" s="17" customFormat="1" ht="12" thickBot="1" x14ac:dyDescent="0.25">
      <c r="A331" s="27" t="s">
        <v>179</v>
      </c>
      <c r="B331" s="28" t="s">
        <v>62</v>
      </c>
      <c r="C331" s="28" t="s">
        <v>12</v>
      </c>
      <c r="D331" s="36">
        <v>0</v>
      </c>
      <c r="E331" s="30">
        <v>0</v>
      </c>
      <c r="F331" s="37">
        <v>0</v>
      </c>
      <c r="G331" s="37">
        <v>0</v>
      </c>
      <c r="H331" s="37">
        <f t="shared" si="278"/>
        <v>0</v>
      </c>
      <c r="I331" s="37">
        <v>0</v>
      </c>
      <c r="J331" s="37">
        <v>0</v>
      </c>
      <c r="K331" s="37">
        <f t="shared" si="279"/>
        <v>0</v>
      </c>
      <c r="L331" s="37">
        <v>0</v>
      </c>
      <c r="M331" s="37">
        <v>0</v>
      </c>
      <c r="N331" s="37">
        <f t="shared" si="280"/>
        <v>0</v>
      </c>
      <c r="O331" s="37">
        <v>0</v>
      </c>
      <c r="P331" s="37">
        <v>0</v>
      </c>
      <c r="Q331" s="37">
        <f t="shared" si="281"/>
        <v>0</v>
      </c>
      <c r="R331" s="37">
        <v>0</v>
      </c>
      <c r="S331" s="37">
        <v>0</v>
      </c>
      <c r="T331" s="37">
        <f t="shared" si="282"/>
        <v>0</v>
      </c>
      <c r="U331" s="37">
        <v>0</v>
      </c>
      <c r="V331" s="37">
        <v>0</v>
      </c>
      <c r="W331" s="37">
        <f t="shared" si="283"/>
        <v>0</v>
      </c>
      <c r="X331" s="38">
        <f t="shared" si="277"/>
        <v>0</v>
      </c>
      <c r="Y331" s="24"/>
    </row>
    <row r="332" spans="1:25" s="17" customFormat="1" ht="12" thickBot="1" x14ac:dyDescent="0.25">
      <c r="A332" s="55" t="s">
        <v>179</v>
      </c>
      <c r="B332" s="56" t="s">
        <v>188</v>
      </c>
      <c r="C332" s="56"/>
      <c r="D332" s="65">
        <f>SUM(D321:D331)</f>
        <v>0</v>
      </c>
      <c r="E332" s="58">
        <f t="shared" ref="E332:X332" si="320">SUM(E321:E331)</f>
        <v>0</v>
      </c>
      <c r="F332" s="66">
        <f t="shared" si="320"/>
        <v>0</v>
      </c>
      <c r="G332" s="66">
        <f t="shared" si="320"/>
        <v>0</v>
      </c>
      <c r="H332" s="66">
        <f t="shared" si="320"/>
        <v>0</v>
      </c>
      <c r="I332" s="66">
        <f t="shared" si="320"/>
        <v>0</v>
      </c>
      <c r="J332" s="66">
        <f t="shared" si="320"/>
        <v>0</v>
      </c>
      <c r="K332" s="66">
        <f t="shared" si="320"/>
        <v>0</v>
      </c>
      <c r="L332" s="66">
        <f t="shared" si="320"/>
        <v>0</v>
      </c>
      <c r="M332" s="66">
        <f t="shared" si="320"/>
        <v>0</v>
      </c>
      <c r="N332" s="66">
        <f t="shared" si="320"/>
        <v>0</v>
      </c>
      <c r="O332" s="66">
        <f t="shared" si="320"/>
        <v>0</v>
      </c>
      <c r="P332" s="66">
        <f t="shared" si="320"/>
        <v>0</v>
      </c>
      <c r="Q332" s="66">
        <f t="shared" si="320"/>
        <v>0</v>
      </c>
      <c r="R332" s="66">
        <f t="shared" si="320"/>
        <v>0</v>
      </c>
      <c r="S332" s="66">
        <f t="shared" si="320"/>
        <v>0</v>
      </c>
      <c r="T332" s="66">
        <f t="shared" si="320"/>
        <v>0</v>
      </c>
      <c r="U332" s="66">
        <f t="shared" si="320"/>
        <v>0</v>
      </c>
      <c r="V332" s="66">
        <f t="shared" si="320"/>
        <v>0</v>
      </c>
      <c r="W332" s="66">
        <f t="shared" si="320"/>
        <v>0</v>
      </c>
      <c r="X332" s="67">
        <f t="shared" si="320"/>
        <v>0</v>
      </c>
      <c r="Y332" s="24"/>
    </row>
    <row r="333" spans="1:25" s="17" customFormat="1" x14ac:dyDescent="0.2">
      <c r="A333" s="18" t="s">
        <v>179</v>
      </c>
      <c r="B333" s="19" t="s">
        <v>64</v>
      </c>
      <c r="C333" s="19" t="s">
        <v>65</v>
      </c>
      <c r="D333" s="33">
        <v>0</v>
      </c>
      <c r="E333" s="21">
        <v>0</v>
      </c>
      <c r="F333" s="22">
        <v>0</v>
      </c>
      <c r="G333" s="22">
        <v>0</v>
      </c>
      <c r="H333" s="22">
        <f t="shared" si="278"/>
        <v>0</v>
      </c>
      <c r="I333" s="22">
        <v>0</v>
      </c>
      <c r="J333" s="22">
        <v>0</v>
      </c>
      <c r="K333" s="22">
        <f t="shared" si="279"/>
        <v>0</v>
      </c>
      <c r="L333" s="22">
        <v>0</v>
      </c>
      <c r="M333" s="22">
        <v>0</v>
      </c>
      <c r="N333" s="22">
        <f t="shared" si="280"/>
        <v>0</v>
      </c>
      <c r="O333" s="22">
        <v>0</v>
      </c>
      <c r="P333" s="22">
        <v>0</v>
      </c>
      <c r="Q333" s="22">
        <f t="shared" si="281"/>
        <v>0</v>
      </c>
      <c r="R333" s="22">
        <v>0</v>
      </c>
      <c r="S333" s="22">
        <v>0</v>
      </c>
      <c r="T333" s="22">
        <f t="shared" si="282"/>
        <v>0</v>
      </c>
      <c r="U333" s="22">
        <v>0</v>
      </c>
      <c r="V333" s="22">
        <v>0</v>
      </c>
      <c r="W333" s="22">
        <f t="shared" si="283"/>
        <v>0</v>
      </c>
      <c r="X333" s="23">
        <f t="shared" si="277"/>
        <v>0</v>
      </c>
      <c r="Y333" s="24"/>
    </row>
    <row r="334" spans="1:25" s="17" customFormat="1" x14ac:dyDescent="0.2">
      <c r="A334" s="13" t="s">
        <v>179</v>
      </c>
      <c r="B334" s="14" t="s">
        <v>64</v>
      </c>
      <c r="C334" s="14" t="s">
        <v>52</v>
      </c>
      <c r="D334" s="15">
        <v>0</v>
      </c>
      <c r="E334" s="16">
        <v>0</v>
      </c>
      <c r="F334" s="34">
        <v>0</v>
      </c>
      <c r="G334" s="34">
        <v>0</v>
      </c>
      <c r="H334" s="34">
        <f t="shared" si="278"/>
        <v>0</v>
      </c>
      <c r="I334" s="34">
        <v>0</v>
      </c>
      <c r="J334" s="34">
        <v>0</v>
      </c>
      <c r="K334" s="34">
        <f t="shared" si="279"/>
        <v>0</v>
      </c>
      <c r="L334" s="34">
        <v>0</v>
      </c>
      <c r="M334" s="34">
        <v>0</v>
      </c>
      <c r="N334" s="34">
        <f t="shared" si="280"/>
        <v>0</v>
      </c>
      <c r="O334" s="34">
        <v>0</v>
      </c>
      <c r="P334" s="34">
        <v>0</v>
      </c>
      <c r="Q334" s="34">
        <f t="shared" si="281"/>
        <v>0</v>
      </c>
      <c r="R334" s="34">
        <v>0</v>
      </c>
      <c r="S334" s="34">
        <v>0</v>
      </c>
      <c r="T334" s="34">
        <f t="shared" si="282"/>
        <v>0</v>
      </c>
      <c r="U334" s="34">
        <v>0</v>
      </c>
      <c r="V334" s="34">
        <v>0</v>
      </c>
      <c r="W334" s="34">
        <f t="shared" si="283"/>
        <v>0</v>
      </c>
      <c r="X334" s="35">
        <f t="shared" si="277"/>
        <v>0</v>
      </c>
      <c r="Y334" s="24"/>
    </row>
    <row r="335" spans="1:25" s="17" customFormat="1" x14ac:dyDescent="0.2">
      <c r="A335" s="13" t="s">
        <v>179</v>
      </c>
      <c r="B335" s="14" t="s">
        <v>64</v>
      </c>
      <c r="C335" s="14" t="s">
        <v>66</v>
      </c>
      <c r="D335" s="15">
        <v>1</v>
      </c>
      <c r="E335" s="16">
        <v>1</v>
      </c>
      <c r="F335" s="34">
        <f>ROUND($D335*'2p_turp_aprekins dez'!$AX$16,2)</f>
        <v>79200</v>
      </c>
      <c r="G335" s="34">
        <f>ROUND($E335*'2p_turp_aprekins dez'!$AX$17,2)</f>
        <v>54864</v>
      </c>
      <c r="H335" s="34">
        <f t="shared" ref="H335" si="321">SUM(F335:G335)</f>
        <v>134064</v>
      </c>
      <c r="I335" s="34">
        <f t="shared" ref="I335" si="322">ROUND($F335*$K$5,2)</f>
        <v>18683.28</v>
      </c>
      <c r="J335" s="34">
        <f t="shared" ref="J335" si="323">ROUND($G335*$K$5,2)</f>
        <v>12942.42</v>
      </c>
      <c r="K335" s="34">
        <f t="shared" ref="K335" si="324">SUM(I335:J335)</f>
        <v>31625.699999999997</v>
      </c>
      <c r="L335" s="34">
        <v>0</v>
      </c>
      <c r="M335" s="34">
        <v>0</v>
      </c>
      <c r="N335" s="34">
        <f t="shared" ref="N335" si="325">SUM(L335:M335)</f>
        <v>0</v>
      </c>
      <c r="O335" s="34">
        <f>ROUND($F335*$Q$5,2)</f>
        <v>22627.439999999999</v>
      </c>
      <c r="P335" s="34">
        <f>ROUND($G335*$Q$5,2)</f>
        <v>15674.64</v>
      </c>
      <c r="Q335" s="34">
        <f t="shared" ref="Q335" si="326">SUM(O335:P335)</f>
        <v>38302.080000000002</v>
      </c>
      <c r="R335" s="34">
        <f>ROUND($F335*$T$5,2)</f>
        <v>1599.84</v>
      </c>
      <c r="S335" s="34">
        <f>ROUND($G335*$T$5,2)</f>
        <v>1108.25</v>
      </c>
      <c r="T335" s="34">
        <f t="shared" ref="T335" si="327">SUM(R335:S335)</f>
        <v>2708.09</v>
      </c>
      <c r="U335" s="34">
        <f>ROUND($F335*$W$5,2)</f>
        <v>2550.2399999999998</v>
      </c>
      <c r="V335" s="34">
        <f>ROUND($G335*$W$5,2)</f>
        <v>1766.62</v>
      </c>
      <c r="W335" s="34">
        <f t="shared" ref="W335" si="328">SUM(U335:V335)</f>
        <v>4316.8599999999997</v>
      </c>
      <c r="X335" s="35">
        <f t="shared" si="277"/>
        <v>211017</v>
      </c>
      <c r="Y335" s="24"/>
    </row>
    <row r="336" spans="1:25" s="17" customFormat="1" x14ac:dyDescent="0.2">
      <c r="A336" s="13" t="s">
        <v>179</v>
      </c>
      <c r="B336" s="14" t="s">
        <v>64</v>
      </c>
      <c r="C336" s="14" t="s">
        <v>67</v>
      </c>
      <c r="D336" s="15">
        <v>1</v>
      </c>
      <c r="E336" s="16">
        <v>1</v>
      </c>
      <c r="F336" s="34">
        <f>ROUND($D336*'2p_turp_aprekins dez'!$AX$20,2)</f>
        <v>39600</v>
      </c>
      <c r="G336" s="34">
        <f>ROUND($E336*'2p_turp_aprekins dez'!$AX$21,2)</f>
        <v>27432</v>
      </c>
      <c r="H336" s="34">
        <f t="shared" si="278"/>
        <v>67032</v>
      </c>
      <c r="I336" s="34">
        <f>ROUND($F336*$K$5,2)</f>
        <v>9341.64</v>
      </c>
      <c r="J336" s="34">
        <f>ROUND($G336*$K$5,2)</f>
        <v>6471.21</v>
      </c>
      <c r="K336" s="34">
        <f t="shared" si="279"/>
        <v>15812.849999999999</v>
      </c>
      <c r="L336" s="34">
        <v>0</v>
      </c>
      <c r="M336" s="34">
        <v>0</v>
      </c>
      <c r="N336" s="34">
        <f t="shared" si="280"/>
        <v>0</v>
      </c>
      <c r="O336" s="34">
        <f>ROUND($F336*$Q$5,2)</f>
        <v>11313.72</v>
      </c>
      <c r="P336" s="34">
        <f>ROUND($G336*$Q$5,2)</f>
        <v>7837.32</v>
      </c>
      <c r="Q336" s="34">
        <f t="shared" si="281"/>
        <v>19151.04</v>
      </c>
      <c r="R336" s="34">
        <f>ROUND($F336*$T$5,2)</f>
        <v>799.92</v>
      </c>
      <c r="S336" s="34">
        <f>ROUND($G336*$T$5,2)</f>
        <v>554.13</v>
      </c>
      <c r="T336" s="34">
        <f t="shared" si="282"/>
        <v>1354.05</v>
      </c>
      <c r="U336" s="34">
        <f>ROUND($F336*$W$5,2)</f>
        <v>1275.1199999999999</v>
      </c>
      <c r="V336" s="34">
        <f>ROUND($G336*$W$5,2)</f>
        <v>883.31</v>
      </c>
      <c r="W336" s="34">
        <f t="shared" si="283"/>
        <v>2158.4299999999998</v>
      </c>
      <c r="X336" s="35">
        <f t="shared" si="277"/>
        <v>105508</v>
      </c>
      <c r="Y336" s="24"/>
    </row>
    <row r="337" spans="1:25" s="17" customFormat="1" x14ac:dyDescent="0.2">
      <c r="A337" s="13" t="s">
        <v>179</v>
      </c>
      <c r="B337" s="14" t="s">
        <v>64</v>
      </c>
      <c r="C337" s="14" t="s">
        <v>125</v>
      </c>
      <c r="D337" s="15">
        <v>0</v>
      </c>
      <c r="E337" s="16">
        <v>0</v>
      </c>
      <c r="F337" s="12">
        <v>0</v>
      </c>
      <c r="G337" s="12">
        <v>0</v>
      </c>
      <c r="H337" s="12">
        <f t="shared" si="278"/>
        <v>0</v>
      </c>
      <c r="I337" s="12">
        <v>0</v>
      </c>
      <c r="J337" s="12">
        <v>0</v>
      </c>
      <c r="K337" s="12">
        <f t="shared" si="279"/>
        <v>0</v>
      </c>
      <c r="L337" s="12">
        <v>0</v>
      </c>
      <c r="M337" s="12">
        <v>0</v>
      </c>
      <c r="N337" s="12">
        <f t="shared" si="280"/>
        <v>0</v>
      </c>
      <c r="O337" s="12">
        <v>0</v>
      </c>
      <c r="P337" s="12">
        <v>0</v>
      </c>
      <c r="Q337" s="12">
        <f t="shared" si="281"/>
        <v>0</v>
      </c>
      <c r="R337" s="12">
        <v>0</v>
      </c>
      <c r="S337" s="12">
        <v>0</v>
      </c>
      <c r="T337" s="12">
        <f t="shared" si="282"/>
        <v>0</v>
      </c>
      <c r="U337" s="12">
        <v>0</v>
      </c>
      <c r="V337" s="12">
        <v>0</v>
      </c>
      <c r="W337" s="12">
        <f t="shared" si="283"/>
        <v>0</v>
      </c>
      <c r="X337" s="26">
        <f t="shared" si="277"/>
        <v>0</v>
      </c>
      <c r="Y337" s="24"/>
    </row>
    <row r="338" spans="1:25" s="17" customFormat="1" x14ac:dyDescent="0.2">
      <c r="A338" s="13" t="s">
        <v>179</v>
      </c>
      <c r="B338" s="14" t="s">
        <v>64</v>
      </c>
      <c r="C338" s="14" t="s">
        <v>70</v>
      </c>
      <c r="D338" s="15">
        <v>0</v>
      </c>
      <c r="E338" s="16">
        <v>0</v>
      </c>
      <c r="F338" s="12">
        <v>0</v>
      </c>
      <c r="G338" s="12">
        <v>0</v>
      </c>
      <c r="H338" s="12">
        <f t="shared" si="278"/>
        <v>0</v>
      </c>
      <c r="I338" s="12">
        <v>0</v>
      </c>
      <c r="J338" s="12">
        <v>0</v>
      </c>
      <c r="K338" s="12">
        <f t="shared" si="279"/>
        <v>0</v>
      </c>
      <c r="L338" s="12">
        <v>0</v>
      </c>
      <c r="M338" s="12">
        <v>0</v>
      </c>
      <c r="N338" s="12">
        <f t="shared" si="280"/>
        <v>0</v>
      </c>
      <c r="O338" s="12">
        <v>0</v>
      </c>
      <c r="P338" s="12">
        <v>0</v>
      </c>
      <c r="Q338" s="12">
        <f t="shared" si="281"/>
        <v>0</v>
      </c>
      <c r="R338" s="12">
        <v>0</v>
      </c>
      <c r="S338" s="12">
        <v>0</v>
      </c>
      <c r="T338" s="12">
        <f t="shared" si="282"/>
        <v>0</v>
      </c>
      <c r="U338" s="12">
        <v>0</v>
      </c>
      <c r="V338" s="12">
        <v>0</v>
      </c>
      <c r="W338" s="12">
        <f t="shared" si="283"/>
        <v>0</v>
      </c>
      <c r="X338" s="26">
        <f t="shared" si="277"/>
        <v>0</v>
      </c>
      <c r="Y338" s="24"/>
    </row>
    <row r="339" spans="1:25" s="17" customFormat="1" x14ac:dyDescent="0.2">
      <c r="A339" s="13" t="s">
        <v>179</v>
      </c>
      <c r="B339" s="14" t="s">
        <v>64</v>
      </c>
      <c r="C339" s="14" t="s">
        <v>55</v>
      </c>
      <c r="D339" s="15">
        <v>0</v>
      </c>
      <c r="E339" s="16">
        <v>0</v>
      </c>
      <c r="F339" s="12">
        <v>0</v>
      </c>
      <c r="G339" s="12">
        <v>0</v>
      </c>
      <c r="H339" s="12">
        <f t="shared" si="278"/>
        <v>0</v>
      </c>
      <c r="I339" s="12">
        <v>0</v>
      </c>
      <c r="J339" s="12">
        <v>0</v>
      </c>
      <c r="K339" s="12">
        <f t="shared" si="279"/>
        <v>0</v>
      </c>
      <c r="L339" s="12">
        <v>0</v>
      </c>
      <c r="M339" s="12">
        <v>0</v>
      </c>
      <c r="N339" s="12">
        <f t="shared" si="280"/>
        <v>0</v>
      </c>
      <c r="O339" s="12">
        <v>0</v>
      </c>
      <c r="P339" s="12">
        <v>0</v>
      </c>
      <c r="Q339" s="12">
        <f t="shared" si="281"/>
        <v>0</v>
      </c>
      <c r="R339" s="12">
        <v>0</v>
      </c>
      <c r="S339" s="12">
        <v>0</v>
      </c>
      <c r="T339" s="12">
        <f t="shared" si="282"/>
        <v>0</v>
      </c>
      <c r="U339" s="12">
        <v>0</v>
      </c>
      <c r="V339" s="12">
        <v>0</v>
      </c>
      <c r="W339" s="12">
        <f t="shared" si="283"/>
        <v>0</v>
      </c>
      <c r="X339" s="26">
        <f t="shared" si="277"/>
        <v>0</v>
      </c>
      <c r="Y339" s="24"/>
    </row>
    <row r="340" spans="1:25" s="17" customFormat="1" x14ac:dyDescent="0.2">
      <c r="A340" s="13" t="s">
        <v>179</v>
      </c>
      <c r="B340" s="14" t="s">
        <v>64</v>
      </c>
      <c r="C340" s="14" t="s">
        <v>6</v>
      </c>
      <c r="D340" s="15">
        <v>0</v>
      </c>
      <c r="E340" s="16">
        <v>0</v>
      </c>
      <c r="F340" s="12">
        <v>0</v>
      </c>
      <c r="G340" s="12">
        <v>0</v>
      </c>
      <c r="H340" s="12">
        <f t="shared" si="278"/>
        <v>0</v>
      </c>
      <c r="I340" s="12">
        <v>0</v>
      </c>
      <c r="J340" s="12">
        <v>0</v>
      </c>
      <c r="K340" s="12">
        <f t="shared" si="279"/>
        <v>0</v>
      </c>
      <c r="L340" s="12">
        <v>0</v>
      </c>
      <c r="M340" s="12">
        <v>0</v>
      </c>
      <c r="N340" s="12">
        <f t="shared" si="280"/>
        <v>0</v>
      </c>
      <c r="O340" s="12">
        <v>0</v>
      </c>
      <c r="P340" s="12">
        <v>0</v>
      </c>
      <c r="Q340" s="12">
        <f t="shared" si="281"/>
        <v>0</v>
      </c>
      <c r="R340" s="12">
        <v>0</v>
      </c>
      <c r="S340" s="12">
        <v>0</v>
      </c>
      <c r="T340" s="12">
        <f t="shared" si="282"/>
        <v>0</v>
      </c>
      <c r="U340" s="12">
        <v>0</v>
      </c>
      <c r="V340" s="12">
        <v>0</v>
      </c>
      <c r="W340" s="12">
        <f t="shared" si="283"/>
        <v>0</v>
      </c>
      <c r="X340" s="26">
        <f t="shared" si="277"/>
        <v>0</v>
      </c>
      <c r="Y340" s="24"/>
    </row>
    <row r="341" spans="1:25" s="17" customFormat="1" ht="12" thickBot="1" x14ac:dyDescent="0.25">
      <c r="A341" s="27" t="s">
        <v>179</v>
      </c>
      <c r="B341" s="28" t="s">
        <v>64</v>
      </c>
      <c r="C341" s="28" t="s">
        <v>56</v>
      </c>
      <c r="D341" s="36">
        <v>0</v>
      </c>
      <c r="E341" s="30">
        <v>0</v>
      </c>
      <c r="F341" s="31">
        <v>0</v>
      </c>
      <c r="G341" s="31">
        <v>0</v>
      </c>
      <c r="H341" s="31">
        <f t="shared" si="278"/>
        <v>0</v>
      </c>
      <c r="I341" s="31">
        <v>0</v>
      </c>
      <c r="J341" s="31">
        <v>0</v>
      </c>
      <c r="K341" s="31">
        <f t="shared" si="279"/>
        <v>0</v>
      </c>
      <c r="L341" s="31">
        <v>0</v>
      </c>
      <c r="M341" s="31">
        <v>0</v>
      </c>
      <c r="N341" s="31">
        <f t="shared" si="280"/>
        <v>0</v>
      </c>
      <c r="O341" s="31">
        <v>0</v>
      </c>
      <c r="P341" s="31">
        <v>0</v>
      </c>
      <c r="Q341" s="31">
        <f t="shared" si="281"/>
        <v>0</v>
      </c>
      <c r="R341" s="31">
        <v>0</v>
      </c>
      <c r="S341" s="31">
        <v>0</v>
      </c>
      <c r="T341" s="31">
        <f t="shared" si="282"/>
        <v>0</v>
      </c>
      <c r="U341" s="31">
        <v>0</v>
      </c>
      <c r="V341" s="31">
        <v>0</v>
      </c>
      <c r="W341" s="31">
        <f t="shared" si="283"/>
        <v>0</v>
      </c>
      <c r="X341" s="32">
        <f t="shared" si="277"/>
        <v>0</v>
      </c>
      <c r="Y341" s="24"/>
    </row>
    <row r="342" spans="1:25" s="17" customFormat="1" ht="12" thickBot="1" x14ac:dyDescent="0.25">
      <c r="A342" s="55" t="s">
        <v>179</v>
      </c>
      <c r="B342" s="56" t="s">
        <v>188</v>
      </c>
      <c r="C342" s="56"/>
      <c r="D342" s="65">
        <f>SUM(D333:D341)</f>
        <v>2</v>
      </c>
      <c r="E342" s="62">
        <f t="shared" ref="E342:W342" si="329">SUM(E333:E341)</f>
        <v>2</v>
      </c>
      <c r="F342" s="63">
        <f t="shared" si="329"/>
        <v>118800</v>
      </c>
      <c r="G342" s="63">
        <f t="shared" si="329"/>
        <v>82296</v>
      </c>
      <c r="H342" s="63">
        <f t="shared" si="329"/>
        <v>201096</v>
      </c>
      <c r="I342" s="63">
        <f t="shared" si="329"/>
        <v>28024.92</v>
      </c>
      <c r="J342" s="63">
        <f t="shared" si="329"/>
        <v>19413.63</v>
      </c>
      <c r="K342" s="63">
        <f t="shared" si="329"/>
        <v>47438.549999999996</v>
      </c>
      <c r="L342" s="63">
        <f t="shared" si="329"/>
        <v>0</v>
      </c>
      <c r="M342" s="63">
        <f t="shared" si="329"/>
        <v>0</v>
      </c>
      <c r="N342" s="63">
        <f t="shared" si="329"/>
        <v>0</v>
      </c>
      <c r="O342" s="63">
        <f t="shared" si="329"/>
        <v>33941.159999999996</v>
      </c>
      <c r="P342" s="63">
        <f t="shared" si="329"/>
        <v>23511.96</v>
      </c>
      <c r="Q342" s="63">
        <f t="shared" si="329"/>
        <v>57453.120000000003</v>
      </c>
      <c r="R342" s="63">
        <f t="shared" si="329"/>
        <v>2399.7599999999998</v>
      </c>
      <c r="S342" s="63">
        <f t="shared" si="329"/>
        <v>1662.38</v>
      </c>
      <c r="T342" s="63">
        <f t="shared" si="329"/>
        <v>4062.1400000000003</v>
      </c>
      <c r="U342" s="63">
        <f t="shared" si="329"/>
        <v>3825.3599999999997</v>
      </c>
      <c r="V342" s="63">
        <f t="shared" si="329"/>
        <v>2649.93</v>
      </c>
      <c r="W342" s="63">
        <f t="shared" si="329"/>
        <v>6475.2899999999991</v>
      </c>
      <c r="X342" s="64">
        <f>ROUND(X335+X336,0)</f>
        <v>316525</v>
      </c>
      <c r="Y342" s="24"/>
    </row>
    <row r="343" spans="1:25" s="17" customFormat="1" x14ac:dyDescent="0.2">
      <c r="A343" s="45" t="s">
        <v>173</v>
      </c>
      <c r="B343" s="46" t="s">
        <v>172</v>
      </c>
      <c r="C343" s="46" t="s">
        <v>29</v>
      </c>
      <c r="D343" s="47">
        <v>0</v>
      </c>
      <c r="E343" s="47">
        <v>0</v>
      </c>
      <c r="F343" s="47">
        <v>0</v>
      </c>
      <c r="G343" s="47">
        <f>ROUND($E343*'2p_turp_aprekins dez'!$AX$17,2)</f>
        <v>0</v>
      </c>
      <c r="H343" s="47">
        <f t="shared" ref="H343:H348" si="330">SUM(F343:G343)</f>
        <v>0</v>
      </c>
      <c r="I343" s="47">
        <f t="shared" ref="I343:I363" si="331">ROUND($F343*$K$5,2)</f>
        <v>0</v>
      </c>
      <c r="J343" s="47">
        <f t="shared" ref="J343:J363" si="332">ROUND($G343*$K$5,2)</f>
        <v>0</v>
      </c>
      <c r="K343" s="47">
        <f t="shared" si="279"/>
        <v>0</v>
      </c>
      <c r="L343" s="47">
        <v>0</v>
      </c>
      <c r="M343" s="47">
        <v>0</v>
      </c>
      <c r="N343" s="47">
        <f t="shared" si="280"/>
        <v>0</v>
      </c>
      <c r="O343" s="47">
        <f t="shared" ref="O343:O363" si="333">ROUND($F343*$Q$5,2)</f>
        <v>0</v>
      </c>
      <c r="P343" s="47">
        <f t="shared" ref="P343:P363" si="334">ROUND($G343*$Q$5,2)</f>
        <v>0</v>
      </c>
      <c r="Q343" s="47">
        <f t="shared" si="281"/>
        <v>0</v>
      </c>
      <c r="R343" s="47">
        <f t="shared" ref="R343:R363" si="335">ROUND($F343*$T$5,2)</f>
        <v>0</v>
      </c>
      <c r="S343" s="47">
        <f t="shared" ref="S343:S363" si="336">ROUND($G343*$T$5,2)</f>
        <v>0</v>
      </c>
      <c r="T343" s="47">
        <f t="shared" si="282"/>
        <v>0</v>
      </c>
      <c r="U343" s="47">
        <f t="shared" ref="U343:U363" si="337">ROUND($F343*$W$5,2)</f>
        <v>0</v>
      </c>
      <c r="V343" s="47">
        <f t="shared" ref="V343:V363" si="338">ROUND($G343*$W$5,2)</f>
        <v>0</v>
      </c>
      <c r="W343" s="47">
        <f t="shared" si="283"/>
        <v>0</v>
      </c>
      <c r="X343" s="48">
        <f t="shared" si="277"/>
        <v>0</v>
      </c>
      <c r="Y343" s="24"/>
    </row>
    <row r="344" spans="1:25" s="17" customFormat="1" x14ac:dyDescent="0.2">
      <c r="A344" s="49" t="s">
        <v>173</v>
      </c>
      <c r="B344" s="12" t="s">
        <v>172</v>
      </c>
      <c r="C344" s="12" t="s">
        <v>27</v>
      </c>
      <c r="D344" s="50"/>
      <c r="E344" s="50"/>
      <c r="F344" s="50">
        <f>ROUND($D344*'2p_turp_aprekins dez'!$AX$16,2)</f>
        <v>0</v>
      </c>
      <c r="G344" s="50">
        <f>ROUND($E344*'2p_turp_aprekins dez'!$AX$17,2)</f>
        <v>0</v>
      </c>
      <c r="H344" s="50">
        <f t="shared" si="330"/>
        <v>0</v>
      </c>
      <c r="I344" s="50">
        <f t="shared" si="331"/>
        <v>0</v>
      </c>
      <c r="J344" s="50">
        <f t="shared" si="332"/>
        <v>0</v>
      </c>
      <c r="K344" s="50">
        <f t="shared" si="279"/>
        <v>0</v>
      </c>
      <c r="L344" s="50">
        <v>0</v>
      </c>
      <c r="M344" s="50">
        <v>0</v>
      </c>
      <c r="N344" s="50">
        <f t="shared" si="280"/>
        <v>0</v>
      </c>
      <c r="O344" s="50">
        <f t="shared" si="333"/>
        <v>0</v>
      </c>
      <c r="P344" s="50">
        <f t="shared" si="334"/>
        <v>0</v>
      </c>
      <c r="Q344" s="50">
        <f t="shared" si="281"/>
        <v>0</v>
      </c>
      <c r="R344" s="50">
        <f t="shared" si="335"/>
        <v>0</v>
      </c>
      <c r="S344" s="50">
        <f t="shared" si="336"/>
        <v>0</v>
      </c>
      <c r="T344" s="50">
        <f t="shared" si="282"/>
        <v>0</v>
      </c>
      <c r="U344" s="50">
        <f t="shared" si="337"/>
        <v>0</v>
      </c>
      <c r="V344" s="50">
        <f t="shared" si="338"/>
        <v>0</v>
      </c>
      <c r="W344" s="50">
        <f t="shared" si="283"/>
        <v>0</v>
      </c>
      <c r="X344" s="51">
        <f t="shared" si="277"/>
        <v>0</v>
      </c>
      <c r="Y344" s="24"/>
    </row>
    <row r="345" spans="1:25" s="17" customFormat="1" x14ac:dyDescent="0.2">
      <c r="A345" s="49" t="s">
        <v>173</v>
      </c>
      <c r="B345" s="12" t="s">
        <v>172</v>
      </c>
      <c r="C345" s="12" t="s">
        <v>174</v>
      </c>
      <c r="D345" s="50"/>
      <c r="E345" s="50"/>
      <c r="F345" s="50">
        <f>ROUND($D345*'2p_turp_aprekins dez'!$AX$16,2)</f>
        <v>0</v>
      </c>
      <c r="G345" s="50">
        <f>ROUND($E345*'2p_turp_aprekins dez'!$AX$17,2)</f>
        <v>0</v>
      </c>
      <c r="H345" s="50">
        <f t="shared" si="330"/>
        <v>0</v>
      </c>
      <c r="I345" s="50">
        <f t="shared" si="331"/>
        <v>0</v>
      </c>
      <c r="J345" s="50">
        <f t="shared" si="332"/>
        <v>0</v>
      </c>
      <c r="K345" s="50">
        <f t="shared" si="279"/>
        <v>0</v>
      </c>
      <c r="L345" s="50">
        <v>0</v>
      </c>
      <c r="M345" s="50">
        <v>0</v>
      </c>
      <c r="N345" s="50">
        <f t="shared" si="280"/>
        <v>0</v>
      </c>
      <c r="O345" s="50">
        <f t="shared" si="333"/>
        <v>0</v>
      </c>
      <c r="P345" s="50">
        <f t="shared" si="334"/>
        <v>0</v>
      </c>
      <c r="Q345" s="50">
        <f t="shared" si="281"/>
        <v>0</v>
      </c>
      <c r="R345" s="50">
        <f t="shared" si="335"/>
        <v>0</v>
      </c>
      <c r="S345" s="50">
        <f t="shared" si="336"/>
        <v>0</v>
      </c>
      <c r="T345" s="50">
        <f t="shared" si="282"/>
        <v>0</v>
      </c>
      <c r="U345" s="50">
        <f t="shared" si="337"/>
        <v>0</v>
      </c>
      <c r="V345" s="50">
        <f t="shared" si="338"/>
        <v>0</v>
      </c>
      <c r="W345" s="50">
        <f t="shared" si="283"/>
        <v>0</v>
      </c>
      <c r="X345" s="51">
        <f t="shared" si="277"/>
        <v>0</v>
      </c>
      <c r="Y345" s="24"/>
    </row>
    <row r="346" spans="1:25" s="17" customFormat="1" x14ac:dyDescent="0.2">
      <c r="A346" s="49" t="s">
        <v>173</v>
      </c>
      <c r="B346" s="12" t="s">
        <v>172</v>
      </c>
      <c r="C346" s="12" t="s">
        <v>30</v>
      </c>
      <c r="D346" s="50"/>
      <c r="E346" s="50"/>
      <c r="F346" s="50">
        <f>ROUND($D346*'2p_turp_aprekins dez'!$AX$16,2)</f>
        <v>0</v>
      </c>
      <c r="G346" s="50">
        <f>ROUND($E346*'2p_turp_aprekins dez'!$AX$17,2)</f>
        <v>0</v>
      </c>
      <c r="H346" s="50">
        <f t="shared" si="330"/>
        <v>0</v>
      </c>
      <c r="I346" s="50">
        <f t="shared" si="331"/>
        <v>0</v>
      </c>
      <c r="J346" s="50">
        <f t="shared" si="332"/>
        <v>0</v>
      </c>
      <c r="K346" s="50">
        <f t="shared" si="279"/>
        <v>0</v>
      </c>
      <c r="L346" s="50">
        <v>0</v>
      </c>
      <c r="M346" s="50">
        <v>0</v>
      </c>
      <c r="N346" s="50">
        <f t="shared" si="280"/>
        <v>0</v>
      </c>
      <c r="O346" s="50">
        <f t="shared" si="333"/>
        <v>0</v>
      </c>
      <c r="P346" s="50">
        <f t="shared" si="334"/>
        <v>0</v>
      </c>
      <c r="Q346" s="50">
        <f t="shared" si="281"/>
        <v>0</v>
      </c>
      <c r="R346" s="50">
        <f t="shared" si="335"/>
        <v>0</v>
      </c>
      <c r="S346" s="50">
        <f t="shared" si="336"/>
        <v>0</v>
      </c>
      <c r="T346" s="50">
        <f t="shared" si="282"/>
        <v>0</v>
      </c>
      <c r="U346" s="50">
        <f t="shared" si="337"/>
        <v>0</v>
      </c>
      <c r="V346" s="50">
        <f t="shared" si="338"/>
        <v>0</v>
      </c>
      <c r="W346" s="50">
        <f t="shared" si="283"/>
        <v>0</v>
      </c>
      <c r="X346" s="51">
        <f t="shared" si="277"/>
        <v>0</v>
      </c>
      <c r="Y346" s="24"/>
    </row>
    <row r="347" spans="1:25" s="17" customFormat="1" x14ac:dyDescent="0.2">
      <c r="A347" s="49" t="s">
        <v>173</v>
      </c>
      <c r="B347" s="12" t="s">
        <v>172</v>
      </c>
      <c r="C347" s="12" t="s">
        <v>10</v>
      </c>
      <c r="D347" s="50"/>
      <c r="E347" s="50"/>
      <c r="F347" s="50">
        <f>ROUND($D347*'2p_turp_aprekins dez'!$AX$16,2)</f>
        <v>0</v>
      </c>
      <c r="G347" s="50">
        <f>ROUND($E347*'2p_turp_aprekins dez'!$AX$17,2)</f>
        <v>0</v>
      </c>
      <c r="H347" s="50">
        <f t="shared" ref="H347" si="339">SUM(F347:G347)</f>
        <v>0</v>
      </c>
      <c r="I347" s="50">
        <f t="shared" si="331"/>
        <v>0</v>
      </c>
      <c r="J347" s="50">
        <f t="shared" si="332"/>
        <v>0</v>
      </c>
      <c r="K347" s="50">
        <f t="shared" ref="K347" si="340">SUM(I347:J347)</f>
        <v>0</v>
      </c>
      <c r="L347" s="50">
        <v>0</v>
      </c>
      <c r="M347" s="50">
        <v>0</v>
      </c>
      <c r="N347" s="50">
        <f t="shared" ref="N347" si="341">SUM(L347:M347)</f>
        <v>0</v>
      </c>
      <c r="O347" s="50">
        <f t="shared" si="333"/>
        <v>0</v>
      </c>
      <c r="P347" s="50">
        <f t="shared" si="334"/>
        <v>0</v>
      </c>
      <c r="Q347" s="50">
        <f t="shared" ref="Q347" si="342">SUM(O347:P347)</f>
        <v>0</v>
      </c>
      <c r="R347" s="50">
        <f t="shared" si="335"/>
        <v>0</v>
      </c>
      <c r="S347" s="50">
        <f t="shared" si="336"/>
        <v>0</v>
      </c>
      <c r="T347" s="50">
        <f t="shared" ref="T347" si="343">SUM(R347:S347)</f>
        <v>0</v>
      </c>
      <c r="U347" s="50">
        <f t="shared" si="337"/>
        <v>0</v>
      </c>
      <c r="V347" s="50">
        <f t="shared" si="338"/>
        <v>0</v>
      </c>
      <c r="W347" s="50">
        <f t="shared" ref="W347" si="344">SUM(U347:V347)</f>
        <v>0</v>
      </c>
      <c r="X347" s="51">
        <f t="shared" si="277"/>
        <v>0</v>
      </c>
      <c r="Y347" s="24"/>
    </row>
    <row r="348" spans="1:25" s="17" customFormat="1" ht="12" thickBot="1" x14ac:dyDescent="0.25">
      <c r="A348" s="52" t="s">
        <v>173</v>
      </c>
      <c r="B348" s="31" t="s">
        <v>172</v>
      </c>
      <c r="C348" s="31" t="s">
        <v>184</v>
      </c>
      <c r="D348" s="53">
        <f>6+9</f>
        <v>15</v>
      </c>
      <c r="E348" s="53">
        <v>15</v>
      </c>
      <c r="F348" s="53">
        <f>ROUND($D348*'2p_turp_aprekins dez'!$AX$16,2)</f>
        <v>1188000</v>
      </c>
      <c r="G348" s="53">
        <f>ROUND($E348*'2p_turp_aprekins dez'!$AX$17,2)</f>
        <v>822960</v>
      </c>
      <c r="H348" s="53">
        <f t="shared" si="330"/>
        <v>2010960</v>
      </c>
      <c r="I348" s="53">
        <f t="shared" si="331"/>
        <v>280249.2</v>
      </c>
      <c r="J348" s="53">
        <f t="shared" si="332"/>
        <v>194136.26</v>
      </c>
      <c r="K348" s="53">
        <f t="shared" si="279"/>
        <v>474385.46</v>
      </c>
      <c r="L348" s="53">
        <v>0</v>
      </c>
      <c r="M348" s="53">
        <v>0</v>
      </c>
      <c r="N348" s="53">
        <f t="shared" si="280"/>
        <v>0</v>
      </c>
      <c r="O348" s="53">
        <f t="shared" si="333"/>
        <v>339411.6</v>
      </c>
      <c r="P348" s="53">
        <f t="shared" si="334"/>
        <v>235119.67</v>
      </c>
      <c r="Q348" s="53">
        <f t="shared" si="281"/>
        <v>574531.27</v>
      </c>
      <c r="R348" s="53">
        <f t="shared" si="335"/>
        <v>23997.599999999999</v>
      </c>
      <c r="S348" s="53">
        <f t="shared" si="336"/>
        <v>16623.79</v>
      </c>
      <c r="T348" s="53">
        <f t="shared" si="282"/>
        <v>40621.39</v>
      </c>
      <c r="U348" s="53">
        <f t="shared" si="337"/>
        <v>38253.599999999999</v>
      </c>
      <c r="V348" s="53">
        <f t="shared" si="338"/>
        <v>26499.31</v>
      </c>
      <c r="W348" s="53">
        <f t="shared" si="283"/>
        <v>64752.91</v>
      </c>
      <c r="X348" s="54">
        <f t="shared" si="277"/>
        <v>3165251</v>
      </c>
      <c r="Y348" s="24"/>
    </row>
    <row r="349" spans="1:25" s="17" customFormat="1" ht="12" thickBot="1" x14ac:dyDescent="0.25">
      <c r="A349" s="96" t="s">
        <v>173</v>
      </c>
      <c r="B349" s="59" t="s">
        <v>188</v>
      </c>
      <c r="C349" s="59"/>
      <c r="D349" s="63">
        <f>D343+D344+D345+D346+D347+D348</f>
        <v>15</v>
      </c>
      <c r="E349" s="63">
        <f t="shared" ref="E349:W349" si="345">E343+E344+E345+E346+E347+E348</f>
        <v>15</v>
      </c>
      <c r="F349" s="63">
        <f t="shared" si="345"/>
        <v>1188000</v>
      </c>
      <c r="G349" s="63">
        <f t="shared" si="345"/>
        <v>822960</v>
      </c>
      <c r="H349" s="63">
        <f t="shared" si="345"/>
        <v>2010960</v>
      </c>
      <c r="I349" s="63">
        <f t="shared" si="345"/>
        <v>280249.2</v>
      </c>
      <c r="J349" s="63">
        <f t="shared" si="345"/>
        <v>194136.26</v>
      </c>
      <c r="K349" s="63">
        <f t="shared" si="345"/>
        <v>474385.46</v>
      </c>
      <c r="L349" s="63">
        <f t="shared" si="345"/>
        <v>0</v>
      </c>
      <c r="M349" s="63">
        <f t="shared" si="345"/>
        <v>0</v>
      </c>
      <c r="N349" s="63">
        <f t="shared" si="345"/>
        <v>0</v>
      </c>
      <c r="O349" s="63">
        <f t="shared" si="345"/>
        <v>339411.6</v>
      </c>
      <c r="P349" s="63">
        <f t="shared" si="345"/>
        <v>235119.67</v>
      </c>
      <c r="Q349" s="63">
        <f t="shared" si="345"/>
        <v>574531.27</v>
      </c>
      <c r="R349" s="63">
        <f t="shared" si="345"/>
        <v>23997.599999999999</v>
      </c>
      <c r="S349" s="63">
        <f t="shared" si="345"/>
        <v>16623.79</v>
      </c>
      <c r="T349" s="63">
        <f t="shared" si="345"/>
        <v>40621.39</v>
      </c>
      <c r="U349" s="63">
        <f t="shared" si="345"/>
        <v>38253.599999999999</v>
      </c>
      <c r="V349" s="63">
        <f t="shared" si="345"/>
        <v>26499.31</v>
      </c>
      <c r="W349" s="63">
        <f t="shared" si="345"/>
        <v>64752.91</v>
      </c>
      <c r="X349" s="64">
        <f>ROUND(X343+X344+X345+X346+X347+X348,0)</f>
        <v>3165251</v>
      </c>
      <c r="Y349" s="24"/>
    </row>
    <row r="350" spans="1:25" s="17" customFormat="1" x14ac:dyDescent="0.2">
      <c r="A350" s="45" t="s">
        <v>173</v>
      </c>
      <c r="B350" s="46" t="s">
        <v>171</v>
      </c>
      <c r="C350" s="46" t="s">
        <v>186</v>
      </c>
      <c r="D350" s="47">
        <v>12</v>
      </c>
      <c r="E350" s="47">
        <v>12</v>
      </c>
      <c r="F350" s="47">
        <f>ROUND($D350*'2p_turp_aprekins dez'!$AX$16,2)</f>
        <v>950400</v>
      </c>
      <c r="G350" s="47">
        <f>ROUND($E350*'2p_turp_aprekins dez'!$AX$17,2)</f>
        <v>658368</v>
      </c>
      <c r="H350" s="47">
        <f t="shared" ref="H350:H357" si="346">SUM(F350:G350)</f>
        <v>1608768</v>
      </c>
      <c r="I350" s="47">
        <f t="shared" si="331"/>
        <v>224199.36</v>
      </c>
      <c r="J350" s="47">
        <f t="shared" si="332"/>
        <v>155309.01</v>
      </c>
      <c r="K350" s="47">
        <f t="shared" ref="K350:K357" si="347">SUM(I350:J350)</f>
        <v>379508.37</v>
      </c>
      <c r="L350" s="47">
        <v>0</v>
      </c>
      <c r="M350" s="47">
        <v>0</v>
      </c>
      <c r="N350" s="47">
        <f t="shared" ref="N350:N357" si="348">SUM(L350:M350)</f>
        <v>0</v>
      </c>
      <c r="O350" s="47">
        <f t="shared" si="333"/>
        <v>271529.28000000003</v>
      </c>
      <c r="P350" s="47">
        <f t="shared" si="334"/>
        <v>188095.74</v>
      </c>
      <c r="Q350" s="47">
        <f t="shared" ref="Q350:Q357" si="349">SUM(O350:P350)</f>
        <v>459625.02</v>
      </c>
      <c r="R350" s="47">
        <f t="shared" si="335"/>
        <v>19198.080000000002</v>
      </c>
      <c r="S350" s="47">
        <f t="shared" si="336"/>
        <v>13299.03</v>
      </c>
      <c r="T350" s="47">
        <f t="shared" ref="T350:T357" si="350">SUM(R350:S350)</f>
        <v>32497.11</v>
      </c>
      <c r="U350" s="47">
        <f t="shared" si="337"/>
        <v>30602.880000000001</v>
      </c>
      <c r="V350" s="47">
        <f t="shared" si="338"/>
        <v>21199.45</v>
      </c>
      <c r="W350" s="47">
        <f t="shared" ref="W350:W357" si="351">SUM(U350:V350)</f>
        <v>51802.33</v>
      </c>
      <c r="X350" s="48">
        <f t="shared" si="277"/>
        <v>2532201</v>
      </c>
      <c r="Y350" s="24"/>
    </row>
    <row r="351" spans="1:25" s="17" customFormat="1" x14ac:dyDescent="0.2">
      <c r="A351" s="49" t="s">
        <v>173</v>
      </c>
      <c r="B351" s="12" t="s">
        <v>171</v>
      </c>
      <c r="C351" s="12" t="s">
        <v>29</v>
      </c>
      <c r="D351" s="50"/>
      <c r="E351" s="50"/>
      <c r="F351" s="50">
        <f>ROUND($D351*'2p_turp_aprekins dez'!$AX$16,2)</f>
        <v>0</v>
      </c>
      <c r="G351" s="50">
        <f>ROUND($E351*'2p_turp_aprekins dez'!$AX$17,2)</f>
        <v>0</v>
      </c>
      <c r="H351" s="50">
        <f t="shared" ref="H351" si="352">SUM(F351:G351)</f>
        <v>0</v>
      </c>
      <c r="I351" s="50">
        <f t="shared" si="331"/>
        <v>0</v>
      </c>
      <c r="J351" s="50">
        <f t="shared" si="332"/>
        <v>0</v>
      </c>
      <c r="K351" s="50">
        <f t="shared" ref="K351" si="353">SUM(I351:J351)</f>
        <v>0</v>
      </c>
      <c r="L351" s="50">
        <v>0</v>
      </c>
      <c r="M351" s="50">
        <v>0</v>
      </c>
      <c r="N351" s="50">
        <f t="shared" ref="N351" si="354">SUM(L351:M351)</f>
        <v>0</v>
      </c>
      <c r="O351" s="50">
        <f t="shared" si="333"/>
        <v>0</v>
      </c>
      <c r="P351" s="50">
        <f t="shared" si="334"/>
        <v>0</v>
      </c>
      <c r="Q351" s="50">
        <f t="shared" ref="Q351" si="355">SUM(O351:P351)</f>
        <v>0</v>
      </c>
      <c r="R351" s="50">
        <f t="shared" si="335"/>
        <v>0</v>
      </c>
      <c r="S351" s="50">
        <f t="shared" si="336"/>
        <v>0</v>
      </c>
      <c r="T351" s="50">
        <f t="shared" ref="T351" si="356">SUM(R351:S351)</f>
        <v>0</v>
      </c>
      <c r="U351" s="50">
        <f t="shared" si="337"/>
        <v>0</v>
      </c>
      <c r="V351" s="50">
        <f t="shared" si="338"/>
        <v>0</v>
      </c>
      <c r="W351" s="50">
        <f t="shared" ref="W351" si="357">SUM(U351:V351)</f>
        <v>0</v>
      </c>
      <c r="X351" s="51">
        <f t="shared" si="277"/>
        <v>0</v>
      </c>
      <c r="Y351" s="24"/>
    </row>
    <row r="352" spans="1:25" s="17" customFormat="1" x14ac:dyDescent="0.2">
      <c r="A352" s="49" t="s">
        <v>173</v>
      </c>
      <c r="B352" s="12" t="s">
        <v>171</v>
      </c>
      <c r="C352" s="12" t="s">
        <v>27</v>
      </c>
      <c r="D352" s="50"/>
      <c r="E352" s="50"/>
      <c r="F352" s="50">
        <f>ROUND($D352*'2p_turp_aprekins dez'!$AX$16,2)</f>
        <v>0</v>
      </c>
      <c r="G352" s="50">
        <f>ROUND($E352*'2p_turp_aprekins dez'!$AX$17,2)</f>
        <v>0</v>
      </c>
      <c r="H352" s="50">
        <f t="shared" ref="H352" si="358">SUM(F352:G352)</f>
        <v>0</v>
      </c>
      <c r="I352" s="50">
        <f t="shared" si="331"/>
        <v>0</v>
      </c>
      <c r="J352" s="50">
        <f t="shared" si="332"/>
        <v>0</v>
      </c>
      <c r="K352" s="50">
        <f t="shared" ref="K352" si="359">SUM(I352:J352)</f>
        <v>0</v>
      </c>
      <c r="L352" s="50">
        <v>0</v>
      </c>
      <c r="M352" s="50">
        <v>0</v>
      </c>
      <c r="N352" s="50">
        <f t="shared" ref="N352" si="360">SUM(L352:M352)</f>
        <v>0</v>
      </c>
      <c r="O352" s="50">
        <f t="shared" si="333"/>
        <v>0</v>
      </c>
      <c r="P352" s="50">
        <f t="shared" si="334"/>
        <v>0</v>
      </c>
      <c r="Q352" s="50">
        <f t="shared" ref="Q352" si="361">SUM(O352:P352)</f>
        <v>0</v>
      </c>
      <c r="R352" s="50">
        <f t="shared" si="335"/>
        <v>0</v>
      </c>
      <c r="S352" s="50">
        <f t="shared" si="336"/>
        <v>0</v>
      </c>
      <c r="T352" s="50">
        <f t="shared" ref="T352" si="362">SUM(R352:S352)</f>
        <v>0</v>
      </c>
      <c r="U352" s="50">
        <f t="shared" si="337"/>
        <v>0</v>
      </c>
      <c r="V352" s="50">
        <f t="shared" si="338"/>
        <v>0</v>
      </c>
      <c r="W352" s="50">
        <f t="shared" ref="W352" si="363">SUM(U352:V352)</f>
        <v>0</v>
      </c>
      <c r="X352" s="51">
        <f t="shared" si="277"/>
        <v>0</v>
      </c>
      <c r="Y352" s="24"/>
    </row>
    <row r="353" spans="1:25" s="17" customFormat="1" x14ac:dyDescent="0.2">
      <c r="A353" s="49" t="s">
        <v>173</v>
      </c>
      <c r="B353" s="12" t="s">
        <v>171</v>
      </c>
      <c r="C353" s="12" t="s">
        <v>10</v>
      </c>
      <c r="D353" s="50"/>
      <c r="E353" s="50"/>
      <c r="F353" s="50">
        <f>ROUND($D353*'2p_turp_aprekins dez'!$AX$16,2)</f>
        <v>0</v>
      </c>
      <c r="G353" s="50">
        <f>ROUND($E353*'2p_turp_aprekins dez'!$AX$17,2)</f>
        <v>0</v>
      </c>
      <c r="H353" s="50">
        <f t="shared" si="346"/>
        <v>0</v>
      </c>
      <c r="I353" s="50">
        <f t="shared" si="331"/>
        <v>0</v>
      </c>
      <c r="J353" s="50">
        <f t="shared" si="332"/>
        <v>0</v>
      </c>
      <c r="K353" s="50">
        <f t="shared" si="347"/>
        <v>0</v>
      </c>
      <c r="L353" s="50">
        <v>0</v>
      </c>
      <c r="M353" s="50">
        <v>0</v>
      </c>
      <c r="N353" s="50">
        <f t="shared" si="348"/>
        <v>0</v>
      </c>
      <c r="O353" s="50">
        <f t="shared" si="333"/>
        <v>0</v>
      </c>
      <c r="P353" s="50">
        <f t="shared" si="334"/>
        <v>0</v>
      </c>
      <c r="Q353" s="50">
        <f t="shared" si="349"/>
        <v>0</v>
      </c>
      <c r="R353" s="50">
        <f t="shared" si="335"/>
        <v>0</v>
      </c>
      <c r="S353" s="50">
        <f t="shared" si="336"/>
        <v>0</v>
      </c>
      <c r="T353" s="50">
        <f t="shared" si="350"/>
        <v>0</v>
      </c>
      <c r="U353" s="50">
        <f t="shared" si="337"/>
        <v>0</v>
      </c>
      <c r="V353" s="50">
        <f t="shared" si="338"/>
        <v>0</v>
      </c>
      <c r="W353" s="50">
        <f t="shared" si="351"/>
        <v>0</v>
      </c>
      <c r="X353" s="51">
        <f t="shared" si="277"/>
        <v>0</v>
      </c>
      <c r="Y353" s="24"/>
    </row>
    <row r="354" spans="1:25" s="17" customFormat="1" x14ac:dyDescent="0.2">
      <c r="A354" s="49" t="s">
        <v>173</v>
      </c>
      <c r="B354" s="12" t="s">
        <v>171</v>
      </c>
      <c r="C354" s="12" t="s">
        <v>174</v>
      </c>
      <c r="D354" s="50"/>
      <c r="E354" s="50"/>
      <c r="F354" s="50">
        <f>ROUND($D354*'2p_turp_aprekins dez'!$AX$16,2)</f>
        <v>0</v>
      </c>
      <c r="G354" s="50">
        <f>ROUND($E354*'2p_turp_aprekins dez'!$AX$17,2)</f>
        <v>0</v>
      </c>
      <c r="H354" s="50">
        <f t="shared" si="346"/>
        <v>0</v>
      </c>
      <c r="I354" s="50">
        <f t="shared" si="331"/>
        <v>0</v>
      </c>
      <c r="J354" s="50">
        <f t="shared" si="332"/>
        <v>0</v>
      </c>
      <c r="K354" s="50">
        <f t="shared" si="347"/>
        <v>0</v>
      </c>
      <c r="L354" s="50">
        <v>0</v>
      </c>
      <c r="M354" s="50">
        <v>0</v>
      </c>
      <c r="N354" s="50">
        <f t="shared" si="348"/>
        <v>0</v>
      </c>
      <c r="O354" s="50">
        <f t="shared" si="333"/>
        <v>0</v>
      </c>
      <c r="P354" s="50">
        <f t="shared" si="334"/>
        <v>0</v>
      </c>
      <c r="Q354" s="50">
        <f t="shared" si="349"/>
        <v>0</v>
      </c>
      <c r="R354" s="50">
        <f t="shared" si="335"/>
        <v>0</v>
      </c>
      <c r="S354" s="50">
        <f t="shared" si="336"/>
        <v>0</v>
      </c>
      <c r="T354" s="50">
        <f t="shared" si="350"/>
        <v>0</v>
      </c>
      <c r="U354" s="50">
        <f t="shared" si="337"/>
        <v>0</v>
      </c>
      <c r="V354" s="50">
        <f t="shared" si="338"/>
        <v>0</v>
      </c>
      <c r="W354" s="50">
        <f t="shared" si="351"/>
        <v>0</v>
      </c>
      <c r="X354" s="51">
        <f t="shared" si="277"/>
        <v>0</v>
      </c>
      <c r="Y354" s="24"/>
    </row>
    <row r="355" spans="1:25" s="17" customFormat="1" x14ac:dyDescent="0.2">
      <c r="A355" s="49" t="s">
        <v>173</v>
      </c>
      <c r="B355" s="12" t="s">
        <v>171</v>
      </c>
      <c r="C355" s="12" t="s">
        <v>30</v>
      </c>
      <c r="D355" s="50"/>
      <c r="E355" s="50"/>
      <c r="F355" s="50">
        <f>ROUND($D355*'2p_turp_aprekins dez'!$AX$16,2)</f>
        <v>0</v>
      </c>
      <c r="G355" s="50">
        <f>ROUND($E355*'2p_turp_aprekins dez'!$AX$17,2)</f>
        <v>0</v>
      </c>
      <c r="H355" s="50">
        <f t="shared" ref="H355" si="364">SUM(F355:G355)</f>
        <v>0</v>
      </c>
      <c r="I355" s="50">
        <f t="shared" si="331"/>
        <v>0</v>
      </c>
      <c r="J355" s="50">
        <f t="shared" si="332"/>
        <v>0</v>
      </c>
      <c r="K355" s="50">
        <f t="shared" ref="K355" si="365">SUM(I355:J355)</f>
        <v>0</v>
      </c>
      <c r="L355" s="50">
        <v>0</v>
      </c>
      <c r="M355" s="50">
        <v>0</v>
      </c>
      <c r="N355" s="50">
        <f t="shared" ref="N355" si="366">SUM(L355:M355)</f>
        <v>0</v>
      </c>
      <c r="O355" s="50">
        <f t="shared" si="333"/>
        <v>0</v>
      </c>
      <c r="P355" s="50">
        <f t="shared" si="334"/>
        <v>0</v>
      </c>
      <c r="Q355" s="50">
        <f t="shared" ref="Q355" si="367">SUM(O355:P355)</f>
        <v>0</v>
      </c>
      <c r="R355" s="50">
        <f t="shared" si="335"/>
        <v>0</v>
      </c>
      <c r="S355" s="50">
        <f t="shared" si="336"/>
        <v>0</v>
      </c>
      <c r="T355" s="50">
        <f t="shared" ref="T355" si="368">SUM(R355:S355)</f>
        <v>0</v>
      </c>
      <c r="U355" s="50">
        <f t="shared" si="337"/>
        <v>0</v>
      </c>
      <c r="V355" s="50">
        <f t="shared" si="338"/>
        <v>0</v>
      </c>
      <c r="W355" s="50">
        <f t="shared" ref="W355" si="369">SUM(U355:V355)</f>
        <v>0</v>
      </c>
      <c r="X355" s="51">
        <f t="shared" ref="X355:X363" si="370">ROUND(H355+K355+N355+Q355+T355+W355,0)</f>
        <v>0</v>
      </c>
      <c r="Y355" s="24"/>
    </row>
    <row r="356" spans="1:25" s="17" customFormat="1" x14ac:dyDescent="0.2">
      <c r="A356" s="49" t="s">
        <v>173</v>
      </c>
      <c r="B356" s="12" t="s">
        <v>171</v>
      </c>
      <c r="C356" s="12" t="s">
        <v>9</v>
      </c>
      <c r="D356" s="50"/>
      <c r="E356" s="50"/>
      <c r="F356" s="50">
        <f>ROUND($D356*'2p_turp_aprekins dez'!$AX$16,2)</f>
        <v>0</v>
      </c>
      <c r="G356" s="50">
        <f>ROUND($E356*'2p_turp_aprekins dez'!$AX$17,2)</f>
        <v>0</v>
      </c>
      <c r="H356" s="50">
        <f t="shared" ref="H356" si="371">SUM(F356:G356)</f>
        <v>0</v>
      </c>
      <c r="I356" s="50">
        <f t="shared" si="331"/>
        <v>0</v>
      </c>
      <c r="J356" s="50">
        <f t="shared" si="332"/>
        <v>0</v>
      </c>
      <c r="K356" s="50">
        <f t="shared" ref="K356" si="372">SUM(I356:J356)</f>
        <v>0</v>
      </c>
      <c r="L356" s="50">
        <v>0</v>
      </c>
      <c r="M356" s="50">
        <v>0</v>
      </c>
      <c r="N356" s="50">
        <f t="shared" ref="N356" si="373">SUM(L356:M356)</f>
        <v>0</v>
      </c>
      <c r="O356" s="50">
        <f t="shared" si="333"/>
        <v>0</v>
      </c>
      <c r="P356" s="50">
        <f t="shared" si="334"/>
        <v>0</v>
      </c>
      <c r="Q356" s="50">
        <f t="shared" ref="Q356" si="374">SUM(O356:P356)</f>
        <v>0</v>
      </c>
      <c r="R356" s="50">
        <f t="shared" si="335"/>
        <v>0</v>
      </c>
      <c r="S356" s="50">
        <f t="shared" si="336"/>
        <v>0</v>
      </c>
      <c r="T356" s="50">
        <f t="shared" ref="T356" si="375">SUM(R356:S356)</f>
        <v>0</v>
      </c>
      <c r="U356" s="50">
        <f t="shared" si="337"/>
        <v>0</v>
      </c>
      <c r="V356" s="50">
        <f t="shared" si="338"/>
        <v>0</v>
      </c>
      <c r="W356" s="50">
        <f t="shared" ref="W356" si="376">SUM(U356:V356)</f>
        <v>0</v>
      </c>
      <c r="X356" s="51">
        <f t="shared" si="370"/>
        <v>0</v>
      </c>
      <c r="Y356" s="24"/>
    </row>
    <row r="357" spans="1:25" s="17" customFormat="1" ht="12" thickBot="1" x14ac:dyDescent="0.25">
      <c r="A357" s="52" t="s">
        <v>173</v>
      </c>
      <c r="B357" s="31" t="s">
        <v>171</v>
      </c>
      <c r="C357" s="31" t="s">
        <v>11</v>
      </c>
      <c r="D357" s="53"/>
      <c r="E357" s="53"/>
      <c r="F357" s="53">
        <f>ROUND($D357*'2p_turp_aprekins dez'!$AX$28,2)</f>
        <v>0</v>
      </c>
      <c r="G357" s="53">
        <f>ROUND($E357*'2p_turp_aprekins dez'!$AX$29,2)</f>
        <v>0</v>
      </c>
      <c r="H357" s="53">
        <f t="shared" si="346"/>
        <v>0</v>
      </c>
      <c r="I357" s="53">
        <f>ROUND($F357*$K$5,2)</f>
        <v>0</v>
      </c>
      <c r="J357" s="53">
        <f>ROUND($G357*$K$5,2)</f>
        <v>0</v>
      </c>
      <c r="K357" s="53">
        <f t="shared" si="347"/>
        <v>0</v>
      </c>
      <c r="L357" s="53">
        <v>0</v>
      </c>
      <c r="M357" s="53">
        <v>0</v>
      </c>
      <c r="N357" s="53">
        <f t="shared" si="348"/>
        <v>0</v>
      </c>
      <c r="O357" s="53">
        <f>ROUND($F357*$Q$5,2)</f>
        <v>0</v>
      </c>
      <c r="P357" s="53">
        <f>ROUND($G357*$Q$5,2)</f>
        <v>0</v>
      </c>
      <c r="Q357" s="53">
        <f t="shared" si="349"/>
        <v>0</v>
      </c>
      <c r="R357" s="53">
        <f>ROUND($F357*$T$5,2)</f>
        <v>0</v>
      </c>
      <c r="S357" s="53">
        <f>ROUND($G357*$T$5,2)</f>
        <v>0</v>
      </c>
      <c r="T357" s="53">
        <f t="shared" si="350"/>
        <v>0</v>
      </c>
      <c r="U357" s="53">
        <f>ROUND($F357*$W$5,2)</f>
        <v>0</v>
      </c>
      <c r="V357" s="53">
        <f>ROUND($G357*$W$5,2)</f>
        <v>0</v>
      </c>
      <c r="W357" s="53">
        <f t="shared" si="351"/>
        <v>0</v>
      </c>
      <c r="X357" s="54">
        <f t="shared" si="370"/>
        <v>0</v>
      </c>
      <c r="Y357" s="24"/>
    </row>
    <row r="358" spans="1:25" s="17" customFormat="1" ht="12" thickBot="1" x14ac:dyDescent="0.25">
      <c r="A358" s="96" t="s">
        <v>173</v>
      </c>
      <c r="B358" s="59" t="s">
        <v>188</v>
      </c>
      <c r="C358" s="59"/>
      <c r="D358" s="63">
        <f>D350+D351+D352+D353+D354+D355+D356+D357</f>
        <v>12</v>
      </c>
      <c r="E358" s="63">
        <f t="shared" ref="E358:W358" si="377">E350+E351+E352+E353+E354+E355+E356+E357</f>
        <v>12</v>
      </c>
      <c r="F358" s="63">
        <f t="shared" si="377"/>
        <v>950400</v>
      </c>
      <c r="G358" s="63">
        <f t="shared" si="377"/>
        <v>658368</v>
      </c>
      <c r="H358" s="63">
        <f t="shared" si="377"/>
        <v>1608768</v>
      </c>
      <c r="I358" s="63">
        <f t="shared" si="377"/>
        <v>224199.36</v>
      </c>
      <c r="J358" s="63">
        <f t="shared" si="377"/>
        <v>155309.01</v>
      </c>
      <c r="K358" s="63">
        <f t="shared" si="377"/>
        <v>379508.37</v>
      </c>
      <c r="L358" s="63">
        <f t="shared" si="377"/>
        <v>0</v>
      </c>
      <c r="M358" s="63">
        <f t="shared" si="377"/>
        <v>0</v>
      </c>
      <c r="N358" s="63">
        <f t="shared" si="377"/>
        <v>0</v>
      </c>
      <c r="O358" s="63">
        <f t="shared" si="377"/>
        <v>271529.28000000003</v>
      </c>
      <c r="P358" s="63">
        <f t="shared" si="377"/>
        <v>188095.74</v>
      </c>
      <c r="Q358" s="63">
        <f t="shared" si="377"/>
        <v>459625.02</v>
      </c>
      <c r="R358" s="63">
        <f t="shared" si="377"/>
        <v>19198.080000000002</v>
      </c>
      <c r="S358" s="63">
        <f t="shared" si="377"/>
        <v>13299.03</v>
      </c>
      <c r="T358" s="63">
        <f t="shared" si="377"/>
        <v>32497.11</v>
      </c>
      <c r="U358" s="63">
        <f t="shared" si="377"/>
        <v>30602.880000000001</v>
      </c>
      <c r="V358" s="63">
        <f t="shared" si="377"/>
        <v>21199.45</v>
      </c>
      <c r="W358" s="63">
        <f t="shared" si="377"/>
        <v>51802.33</v>
      </c>
      <c r="X358" s="64">
        <f>ROUND(X350+X351+X352+X353+X354+X355+X356+X357,0)</f>
        <v>2532201</v>
      </c>
      <c r="Y358" s="24"/>
    </row>
    <row r="359" spans="1:25" s="17" customFormat="1" x14ac:dyDescent="0.2">
      <c r="A359" s="45" t="s">
        <v>173</v>
      </c>
      <c r="B359" s="46" t="s">
        <v>170</v>
      </c>
      <c r="C359" s="46" t="s">
        <v>10</v>
      </c>
      <c r="D359" s="47"/>
      <c r="E359" s="47"/>
      <c r="F359" s="47">
        <f>ROUND($D359*'2p_turp_aprekins dez'!$AX$16,2)</f>
        <v>0</v>
      </c>
      <c r="G359" s="47">
        <f>ROUND($E359*'2p_turp_aprekins dez'!$AX$17,2)</f>
        <v>0</v>
      </c>
      <c r="H359" s="47">
        <f t="shared" ref="H359:H361" si="378">SUM(F359:G359)</f>
        <v>0</v>
      </c>
      <c r="I359" s="47">
        <f t="shared" si="331"/>
        <v>0</v>
      </c>
      <c r="J359" s="47">
        <f t="shared" si="332"/>
        <v>0</v>
      </c>
      <c r="K359" s="47">
        <f t="shared" ref="K359:K361" si="379">SUM(I359:J359)</f>
        <v>0</v>
      </c>
      <c r="L359" s="47">
        <v>0</v>
      </c>
      <c r="M359" s="47">
        <v>0</v>
      </c>
      <c r="N359" s="47">
        <f t="shared" ref="N359:N361" si="380">SUM(L359:M359)</f>
        <v>0</v>
      </c>
      <c r="O359" s="47">
        <f t="shared" si="333"/>
        <v>0</v>
      </c>
      <c r="P359" s="47">
        <f t="shared" si="334"/>
        <v>0</v>
      </c>
      <c r="Q359" s="47">
        <f t="shared" ref="Q359:Q361" si="381">SUM(O359:P359)</f>
        <v>0</v>
      </c>
      <c r="R359" s="47">
        <f t="shared" si="335"/>
        <v>0</v>
      </c>
      <c r="S359" s="47">
        <f t="shared" si="336"/>
        <v>0</v>
      </c>
      <c r="T359" s="47">
        <f t="shared" ref="T359:T361" si="382">SUM(R359:S359)</f>
        <v>0</v>
      </c>
      <c r="U359" s="47">
        <f t="shared" si="337"/>
        <v>0</v>
      </c>
      <c r="V359" s="47">
        <f t="shared" si="338"/>
        <v>0</v>
      </c>
      <c r="W359" s="47">
        <f t="shared" ref="W359:W361" si="383">SUM(U359:V359)</f>
        <v>0</v>
      </c>
      <c r="X359" s="48">
        <f t="shared" si="370"/>
        <v>0</v>
      </c>
      <c r="Y359" s="24"/>
    </row>
    <row r="360" spans="1:25" s="17" customFormat="1" x14ac:dyDescent="0.2">
      <c r="A360" s="49" t="s">
        <v>173</v>
      </c>
      <c r="B360" s="12" t="s">
        <v>170</v>
      </c>
      <c r="C360" s="12" t="s">
        <v>27</v>
      </c>
      <c r="D360" s="50"/>
      <c r="E360" s="50"/>
      <c r="F360" s="50">
        <f>ROUND($D360*'2p_turp_aprekins dez'!$AX$16,2)</f>
        <v>0</v>
      </c>
      <c r="G360" s="50">
        <f>ROUND($E360*'2p_turp_aprekins dez'!$AX$17,2)</f>
        <v>0</v>
      </c>
      <c r="H360" s="50">
        <f t="shared" si="378"/>
        <v>0</v>
      </c>
      <c r="I360" s="50">
        <f t="shared" si="331"/>
        <v>0</v>
      </c>
      <c r="J360" s="50">
        <f t="shared" si="332"/>
        <v>0</v>
      </c>
      <c r="K360" s="50">
        <f t="shared" si="379"/>
        <v>0</v>
      </c>
      <c r="L360" s="50">
        <v>0</v>
      </c>
      <c r="M360" s="50">
        <v>0</v>
      </c>
      <c r="N360" s="50">
        <f t="shared" si="380"/>
        <v>0</v>
      </c>
      <c r="O360" s="50">
        <f t="shared" si="333"/>
        <v>0</v>
      </c>
      <c r="P360" s="50">
        <f t="shared" si="334"/>
        <v>0</v>
      </c>
      <c r="Q360" s="50">
        <f t="shared" si="381"/>
        <v>0</v>
      </c>
      <c r="R360" s="50">
        <f t="shared" si="335"/>
        <v>0</v>
      </c>
      <c r="S360" s="50">
        <f t="shared" si="336"/>
        <v>0</v>
      </c>
      <c r="T360" s="50">
        <f t="shared" si="382"/>
        <v>0</v>
      </c>
      <c r="U360" s="50">
        <f t="shared" si="337"/>
        <v>0</v>
      </c>
      <c r="V360" s="50">
        <f t="shared" si="338"/>
        <v>0</v>
      </c>
      <c r="W360" s="50">
        <f t="shared" si="383"/>
        <v>0</v>
      </c>
      <c r="X360" s="51">
        <f t="shared" si="370"/>
        <v>0</v>
      </c>
      <c r="Y360" s="24"/>
    </row>
    <row r="361" spans="1:25" s="17" customFormat="1" x14ac:dyDescent="0.2">
      <c r="A361" s="49" t="s">
        <v>173</v>
      </c>
      <c r="B361" s="12" t="s">
        <v>170</v>
      </c>
      <c r="C361" s="12" t="s">
        <v>175</v>
      </c>
      <c r="D361" s="50"/>
      <c r="E361" s="50"/>
      <c r="F361" s="50">
        <f>ROUND($D361*'2p_turp_aprekins dez'!$AX$20,2)</f>
        <v>0</v>
      </c>
      <c r="G361" s="50">
        <f>ROUND($E361*'2p_turp_aprekins dez'!$AX$21,2)</f>
        <v>0</v>
      </c>
      <c r="H361" s="50">
        <f t="shared" si="378"/>
        <v>0</v>
      </c>
      <c r="I361" s="50">
        <f>ROUND($F361*$K$5,2)</f>
        <v>0</v>
      </c>
      <c r="J361" s="50">
        <f>ROUND($G361*$K$5,2)</f>
        <v>0</v>
      </c>
      <c r="K361" s="50">
        <f t="shared" si="379"/>
        <v>0</v>
      </c>
      <c r="L361" s="50">
        <v>0</v>
      </c>
      <c r="M361" s="50">
        <v>0</v>
      </c>
      <c r="N361" s="50">
        <f t="shared" si="380"/>
        <v>0</v>
      </c>
      <c r="O361" s="50">
        <f t="shared" si="333"/>
        <v>0</v>
      </c>
      <c r="P361" s="50">
        <f t="shared" si="334"/>
        <v>0</v>
      </c>
      <c r="Q361" s="50">
        <f t="shared" si="381"/>
        <v>0</v>
      </c>
      <c r="R361" s="50">
        <f t="shared" si="335"/>
        <v>0</v>
      </c>
      <c r="S361" s="50">
        <f t="shared" si="336"/>
        <v>0</v>
      </c>
      <c r="T361" s="50">
        <f t="shared" si="382"/>
        <v>0</v>
      </c>
      <c r="U361" s="50">
        <f t="shared" si="337"/>
        <v>0</v>
      </c>
      <c r="V361" s="50">
        <f t="shared" si="338"/>
        <v>0</v>
      </c>
      <c r="W361" s="50">
        <f t="shared" si="383"/>
        <v>0</v>
      </c>
      <c r="X361" s="51">
        <f t="shared" si="370"/>
        <v>0</v>
      </c>
      <c r="Y361" s="24"/>
    </row>
    <row r="362" spans="1:25" s="17" customFormat="1" x14ac:dyDescent="0.2">
      <c r="A362" s="49" t="s">
        <v>173</v>
      </c>
      <c r="B362" s="12" t="s">
        <v>170</v>
      </c>
      <c r="C362" s="12" t="s">
        <v>31</v>
      </c>
      <c r="D362" s="50">
        <v>7</v>
      </c>
      <c r="E362" s="50">
        <v>7</v>
      </c>
      <c r="F362" s="50">
        <f>ROUND($D362*'2p_turp_aprekins dez'!$AX$16,2)</f>
        <v>554400</v>
      </c>
      <c r="G362" s="50">
        <f>ROUND($E362*'2p_turp_aprekins dez'!$AX$17,2)</f>
        <v>384048</v>
      </c>
      <c r="H362" s="50">
        <f t="shared" ref="H362:H363" si="384">SUM(F362:G362)</f>
        <v>938448</v>
      </c>
      <c r="I362" s="50">
        <f t="shared" si="331"/>
        <v>130782.96</v>
      </c>
      <c r="J362" s="50">
        <f t="shared" si="332"/>
        <v>90596.92</v>
      </c>
      <c r="K362" s="50">
        <f t="shared" ref="K362:K363" si="385">SUM(I362:J362)</f>
        <v>221379.88</v>
      </c>
      <c r="L362" s="50">
        <v>0</v>
      </c>
      <c r="M362" s="50">
        <v>0</v>
      </c>
      <c r="N362" s="50">
        <f t="shared" ref="N362:N363" si="386">SUM(L362:M362)</f>
        <v>0</v>
      </c>
      <c r="O362" s="50">
        <f t="shared" si="333"/>
        <v>158392.07999999999</v>
      </c>
      <c r="P362" s="50">
        <f t="shared" si="334"/>
        <v>109722.51</v>
      </c>
      <c r="Q362" s="50">
        <f t="shared" ref="Q362:Q363" si="387">SUM(O362:P362)</f>
        <v>268114.58999999997</v>
      </c>
      <c r="R362" s="50">
        <f t="shared" si="335"/>
        <v>11198.88</v>
      </c>
      <c r="S362" s="50">
        <f t="shared" si="336"/>
        <v>7757.77</v>
      </c>
      <c r="T362" s="50">
        <f t="shared" ref="T362:T363" si="388">SUM(R362:S362)</f>
        <v>18956.650000000001</v>
      </c>
      <c r="U362" s="50">
        <f t="shared" si="337"/>
        <v>17851.68</v>
      </c>
      <c r="V362" s="50">
        <f t="shared" si="338"/>
        <v>12366.35</v>
      </c>
      <c r="W362" s="50">
        <f t="shared" ref="W362:W363" si="389">SUM(U362:V362)</f>
        <v>30218.03</v>
      </c>
      <c r="X362" s="51">
        <f t="shared" si="370"/>
        <v>1477117</v>
      </c>
      <c r="Y362" s="24"/>
    </row>
    <row r="363" spans="1:25" s="17" customFormat="1" ht="12" thickBot="1" x14ac:dyDescent="0.25">
      <c r="A363" s="87" t="s">
        <v>173</v>
      </c>
      <c r="B363" s="88" t="s">
        <v>170</v>
      </c>
      <c r="C363" s="88" t="s">
        <v>20</v>
      </c>
      <c r="D363" s="89"/>
      <c r="E363" s="89"/>
      <c r="F363" s="89">
        <f>ROUND($D363*'2p_turp_aprekins dez'!$AX$16,2)</f>
        <v>0</v>
      </c>
      <c r="G363" s="89">
        <f>ROUND($E363*'2p_turp_aprekins dez'!$AX$17,2)</f>
        <v>0</v>
      </c>
      <c r="H363" s="89">
        <f t="shared" si="384"/>
        <v>0</v>
      </c>
      <c r="I363" s="89">
        <f t="shared" si="331"/>
        <v>0</v>
      </c>
      <c r="J363" s="89">
        <f t="shared" si="332"/>
        <v>0</v>
      </c>
      <c r="K363" s="89">
        <f t="shared" si="385"/>
        <v>0</v>
      </c>
      <c r="L363" s="89">
        <v>0</v>
      </c>
      <c r="M363" s="89">
        <v>0</v>
      </c>
      <c r="N363" s="89">
        <f t="shared" si="386"/>
        <v>0</v>
      </c>
      <c r="O363" s="89">
        <f t="shared" si="333"/>
        <v>0</v>
      </c>
      <c r="P363" s="89">
        <f t="shared" si="334"/>
        <v>0</v>
      </c>
      <c r="Q363" s="89">
        <f t="shared" si="387"/>
        <v>0</v>
      </c>
      <c r="R363" s="89">
        <f t="shared" si="335"/>
        <v>0</v>
      </c>
      <c r="S363" s="89">
        <f t="shared" si="336"/>
        <v>0</v>
      </c>
      <c r="T363" s="89">
        <f t="shared" si="388"/>
        <v>0</v>
      </c>
      <c r="U363" s="89">
        <f t="shared" si="337"/>
        <v>0</v>
      </c>
      <c r="V363" s="89">
        <f t="shared" si="338"/>
        <v>0</v>
      </c>
      <c r="W363" s="89">
        <f t="shared" si="389"/>
        <v>0</v>
      </c>
      <c r="X363" s="90">
        <f t="shared" si="370"/>
        <v>0</v>
      </c>
      <c r="Y363" s="24"/>
    </row>
    <row r="364" spans="1:25" s="3" customFormat="1" thickBot="1" x14ac:dyDescent="0.2">
      <c r="A364" s="91" t="s">
        <v>173</v>
      </c>
      <c r="B364" s="92" t="s">
        <v>188</v>
      </c>
      <c r="C364" s="92"/>
      <c r="D364" s="93">
        <f>D359+D360+D361+D362+D363</f>
        <v>7</v>
      </c>
      <c r="E364" s="94">
        <f t="shared" ref="E364:W364" si="390">E359+E360+E361+E362+E363</f>
        <v>7</v>
      </c>
      <c r="F364" s="94">
        <f t="shared" si="390"/>
        <v>554400</v>
      </c>
      <c r="G364" s="94">
        <f t="shared" si="390"/>
        <v>384048</v>
      </c>
      <c r="H364" s="94">
        <f t="shared" si="390"/>
        <v>938448</v>
      </c>
      <c r="I364" s="94">
        <f t="shared" si="390"/>
        <v>130782.96</v>
      </c>
      <c r="J364" s="94">
        <f t="shared" si="390"/>
        <v>90596.92</v>
      </c>
      <c r="K364" s="94">
        <f t="shared" si="390"/>
        <v>221379.88</v>
      </c>
      <c r="L364" s="94">
        <f t="shared" si="390"/>
        <v>0</v>
      </c>
      <c r="M364" s="94">
        <f t="shared" si="390"/>
        <v>0</v>
      </c>
      <c r="N364" s="94">
        <f t="shared" si="390"/>
        <v>0</v>
      </c>
      <c r="O364" s="94">
        <f t="shared" si="390"/>
        <v>158392.07999999999</v>
      </c>
      <c r="P364" s="94">
        <f t="shared" si="390"/>
        <v>109722.51</v>
      </c>
      <c r="Q364" s="94">
        <f t="shared" si="390"/>
        <v>268114.58999999997</v>
      </c>
      <c r="R364" s="94">
        <f t="shared" si="390"/>
        <v>11198.88</v>
      </c>
      <c r="S364" s="94">
        <f t="shared" si="390"/>
        <v>7757.77</v>
      </c>
      <c r="T364" s="94">
        <f t="shared" si="390"/>
        <v>18956.650000000001</v>
      </c>
      <c r="U364" s="94">
        <f t="shared" si="390"/>
        <v>17851.68</v>
      </c>
      <c r="V364" s="94">
        <f t="shared" si="390"/>
        <v>12366.35</v>
      </c>
      <c r="W364" s="94">
        <f t="shared" si="390"/>
        <v>30218.03</v>
      </c>
      <c r="X364" s="95">
        <f>ROUND(X359+X360+X361+X362+X363,0)</f>
        <v>1477117</v>
      </c>
    </row>
    <row r="365" spans="1:25" x14ac:dyDescent="0.2">
      <c r="X365" s="10">
        <f>X364+X358+X349+X342+X332+X320+X310+X300+X289+X280+X268+X257+X248+X239+X228+X217+X206+X197+X185+X174+X160+X146+X131+X114+X100+X86+X72+X61+X57+X53+X48+X44+X40+X30+X21+X10</f>
        <v>30229034</v>
      </c>
    </row>
    <row r="366" spans="1:25" x14ac:dyDescent="0.2"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</row>
    <row r="367" spans="1:25" x14ac:dyDescent="0.2">
      <c r="X367" s="9"/>
    </row>
    <row r="368" spans="1:25" x14ac:dyDescent="0.2">
      <c r="X368" s="10"/>
    </row>
    <row r="369" spans="24:24" x14ac:dyDescent="0.2">
      <c r="X369" s="9"/>
    </row>
    <row r="372" spans="24:24" x14ac:dyDescent="0.2">
      <c r="X372" s="10"/>
    </row>
    <row r="373" spans="24:24" x14ac:dyDescent="0.2">
      <c r="X373" s="9"/>
    </row>
    <row r="376" spans="24:24" x14ac:dyDescent="0.2">
      <c r="X376" s="10"/>
    </row>
    <row r="378" spans="24:24" x14ac:dyDescent="0.2">
      <c r="X378" s="10"/>
    </row>
  </sheetData>
  <mergeCells count="1">
    <mergeCell ref="Y1:AC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F9B99-C240-4CD1-8C6A-F95575B375E6}">
  <sheetPr>
    <pageSetUpPr fitToPage="1"/>
  </sheetPr>
  <dimension ref="A1:CE33"/>
  <sheetViews>
    <sheetView zoomScale="71" zoomScaleNormal="71" workbookViewId="0">
      <selection activeCell="AN1" sqref="AN1"/>
    </sheetView>
  </sheetViews>
  <sheetFormatPr defaultColWidth="9.42578125" defaultRowHeight="12.75" outlineLevelCol="1" x14ac:dyDescent="0.2"/>
  <cols>
    <col min="1" max="1" width="9.42578125" style="8"/>
    <col min="2" max="3" width="15.7109375" style="8" customWidth="1"/>
    <col min="4" max="4" width="33.5703125" style="8" customWidth="1"/>
    <col min="5" max="5" width="7.140625" style="183" customWidth="1"/>
    <col min="6" max="12" width="7.140625" style="8" customWidth="1"/>
    <col min="13" max="16" width="7.140625" style="8" customWidth="1" outlineLevel="1"/>
    <col min="17" max="17" width="11.7109375" style="8" customWidth="1" outlineLevel="1"/>
    <col min="18" max="18" width="11.5703125" style="8" customWidth="1" outlineLevel="1"/>
    <col min="19" max="19" width="18" style="8" customWidth="1" outlineLevel="1"/>
    <col min="20" max="39" width="7.140625" style="8" customWidth="1" outlineLevel="1"/>
    <col min="40" max="40" width="9.7109375" style="8" customWidth="1" outlineLevel="1"/>
    <col min="41" max="44" width="9" style="8" customWidth="1" outlineLevel="1"/>
    <col min="45" max="50" width="12.85546875" style="8" customWidth="1"/>
    <col min="51" max="51" width="14.7109375" style="8" customWidth="1"/>
    <col min="52" max="52" width="14.7109375" style="185" customWidth="1"/>
    <col min="53" max="53" width="14.7109375" style="8" customWidth="1"/>
    <col min="54" max="54" width="28.42578125" style="8" customWidth="1"/>
    <col min="55" max="55" width="24.42578125" style="8" customWidth="1"/>
    <col min="56" max="56" width="28.42578125" style="8" customWidth="1"/>
    <col min="57" max="16384" width="9.42578125" style="8"/>
  </cols>
  <sheetData>
    <row r="1" spans="1:83" ht="56.25" customHeight="1" x14ac:dyDescent="0.2">
      <c r="AU1" s="184" t="s">
        <v>205</v>
      </c>
      <c r="AV1" s="184"/>
      <c r="AW1" s="184"/>
      <c r="AX1" s="184"/>
    </row>
    <row r="2" spans="1:83" x14ac:dyDescent="0.2">
      <c r="A2" s="186" t="s">
        <v>115</v>
      </c>
      <c r="F2" s="187"/>
      <c r="G2" s="187"/>
      <c r="H2" s="187"/>
      <c r="I2" s="187"/>
      <c r="J2" s="187"/>
      <c r="K2" s="187"/>
      <c r="L2" s="187"/>
      <c r="M2" s="187"/>
      <c r="N2" s="187"/>
    </row>
    <row r="3" spans="1:83" ht="89.25" x14ac:dyDescent="0.2">
      <c r="A3" s="188"/>
      <c r="B3" s="188"/>
      <c r="C3" s="188"/>
      <c r="D3" s="178"/>
      <c r="E3" s="179" t="s">
        <v>74</v>
      </c>
      <c r="F3" s="179" t="s">
        <v>75</v>
      </c>
      <c r="G3" s="179" t="s">
        <v>76</v>
      </c>
      <c r="H3" s="179" t="s">
        <v>77</v>
      </c>
      <c r="I3" s="179" t="s">
        <v>74</v>
      </c>
      <c r="J3" s="179" t="s">
        <v>78</v>
      </c>
      <c r="K3" s="179" t="s">
        <v>79</v>
      </c>
      <c r="L3" s="179" t="s">
        <v>80</v>
      </c>
      <c r="M3" s="179" t="s">
        <v>81</v>
      </c>
      <c r="N3" s="179" t="s">
        <v>82</v>
      </c>
      <c r="Q3" s="179" t="s">
        <v>222</v>
      </c>
      <c r="R3" s="179" t="s">
        <v>223</v>
      </c>
      <c r="S3" s="179" t="s">
        <v>224</v>
      </c>
      <c r="W3" s="184"/>
      <c r="X3" s="184"/>
      <c r="Y3" s="184"/>
      <c r="Z3" s="184"/>
      <c r="AA3" s="184"/>
      <c r="AT3" s="189"/>
      <c r="AU3" s="189"/>
      <c r="AV3" s="189"/>
      <c r="AX3" s="189"/>
    </row>
    <row r="4" spans="1:83" x14ac:dyDescent="0.2">
      <c r="A4" s="188"/>
      <c r="B4" s="188"/>
      <c r="C4" s="188"/>
      <c r="D4" s="190" t="s">
        <v>84</v>
      </c>
      <c r="E4" s="190">
        <v>52</v>
      </c>
      <c r="F4" s="190">
        <v>52</v>
      </c>
      <c r="G4" s="190">
        <v>52</v>
      </c>
      <c r="H4" s="190">
        <v>53</v>
      </c>
      <c r="I4" s="190">
        <v>52</v>
      </c>
      <c r="J4" s="190">
        <v>52</v>
      </c>
      <c r="K4" s="190">
        <v>52</v>
      </c>
      <c r="L4" s="191">
        <v>365</v>
      </c>
      <c r="M4" s="191">
        <v>250</v>
      </c>
      <c r="N4" s="192">
        <v>1994</v>
      </c>
      <c r="Q4" s="193">
        <v>2304</v>
      </c>
      <c r="R4" s="193">
        <v>1388</v>
      </c>
      <c r="S4" s="193">
        <v>925</v>
      </c>
      <c r="AT4" s="194"/>
      <c r="AU4" s="194"/>
      <c r="AV4" s="194"/>
    </row>
    <row r="5" spans="1:83" x14ac:dyDescent="0.2">
      <c r="A5" s="188"/>
      <c r="B5" s="188"/>
      <c r="C5" s="188"/>
      <c r="D5" s="195" t="s">
        <v>85</v>
      </c>
      <c r="E5" s="195">
        <v>49</v>
      </c>
      <c r="F5" s="195">
        <v>50</v>
      </c>
      <c r="G5" s="195">
        <v>50</v>
      </c>
      <c r="H5" s="195">
        <v>51</v>
      </c>
      <c r="I5" s="195">
        <v>50</v>
      </c>
      <c r="J5" s="190">
        <v>0</v>
      </c>
      <c r="K5" s="190">
        <v>0</v>
      </c>
      <c r="L5" s="191">
        <v>250</v>
      </c>
      <c r="M5" s="192">
        <f>ROUND(M4/12,0)</f>
        <v>21</v>
      </c>
      <c r="N5" s="192">
        <f>ROUND(N4/12,0)</f>
        <v>166</v>
      </c>
      <c r="BD5" s="196"/>
    </row>
    <row r="6" spans="1:83" x14ac:dyDescent="0.2">
      <c r="A6" s="188"/>
      <c r="B6" s="188"/>
      <c r="C6" s="188"/>
      <c r="D6" s="190" t="s">
        <v>86</v>
      </c>
      <c r="E6" s="190">
        <v>0</v>
      </c>
      <c r="F6" s="190">
        <v>0</v>
      </c>
      <c r="G6" s="190">
        <v>0</v>
      </c>
      <c r="H6" s="190">
        <v>0</v>
      </c>
      <c r="I6" s="190">
        <v>0</v>
      </c>
      <c r="J6" s="195">
        <v>52</v>
      </c>
      <c r="K6" s="190">
        <v>0</v>
      </c>
      <c r="L6" s="191">
        <v>52</v>
      </c>
      <c r="M6" s="190">
        <v>0</v>
      </c>
      <c r="N6" s="190">
        <v>0</v>
      </c>
      <c r="AT6" s="183"/>
      <c r="AU6" s="183"/>
      <c r="AV6" s="183"/>
      <c r="BD6" s="197"/>
    </row>
    <row r="7" spans="1:83" x14ac:dyDescent="0.2">
      <c r="A7" s="188"/>
      <c r="B7" s="188"/>
      <c r="C7" s="188"/>
      <c r="D7" s="190" t="s">
        <v>87</v>
      </c>
      <c r="E7" s="190">
        <v>0</v>
      </c>
      <c r="F7" s="190">
        <v>0</v>
      </c>
      <c r="G7" s="190">
        <v>0</v>
      </c>
      <c r="H7" s="190">
        <v>0</v>
      </c>
      <c r="I7" s="190">
        <v>0</v>
      </c>
      <c r="J7" s="190">
        <v>0</v>
      </c>
      <c r="K7" s="195">
        <v>48</v>
      </c>
      <c r="L7" s="191">
        <v>48</v>
      </c>
      <c r="M7" s="190">
        <v>0</v>
      </c>
      <c r="N7" s="190">
        <v>0</v>
      </c>
      <c r="AT7" s="183"/>
      <c r="AU7" s="183"/>
      <c r="AV7" s="183"/>
      <c r="BD7" s="197"/>
    </row>
    <row r="8" spans="1:83" x14ac:dyDescent="0.2">
      <c r="A8" s="188"/>
      <c r="B8" s="188"/>
      <c r="C8" s="188"/>
      <c r="D8" s="190" t="s">
        <v>83</v>
      </c>
      <c r="E8" s="190">
        <v>3</v>
      </c>
      <c r="F8" s="190">
        <v>2</v>
      </c>
      <c r="G8" s="190">
        <v>2</v>
      </c>
      <c r="H8" s="190">
        <v>2</v>
      </c>
      <c r="I8" s="190">
        <v>2</v>
      </c>
      <c r="J8" s="190">
        <v>0</v>
      </c>
      <c r="K8" s="190">
        <v>4</v>
      </c>
      <c r="L8" s="198">
        <v>15</v>
      </c>
      <c r="M8" s="190">
        <v>0</v>
      </c>
      <c r="N8" s="190">
        <v>0</v>
      </c>
      <c r="AT8" s="189"/>
      <c r="AU8" s="189"/>
      <c r="AV8" s="189"/>
    </row>
    <row r="9" spans="1:83" x14ac:dyDescent="0.2">
      <c r="A9" s="188"/>
      <c r="B9" s="188"/>
      <c r="C9" s="188"/>
      <c r="D9" s="190" t="s">
        <v>88</v>
      </c>
      <c r="E9" s="190">
        <v>0</v>
      </c>
      <c r="F9" s="190">
        <v>0</v>
      </c>
      <c r="G9" s="190">
        <v>0</v>
      </c>
      <c r="H9" s="190">
        <v>0</v>
      </c>
      <c r="I9" s="190">
        <v>0</v>
      </c>
      <c r="J9" s="190">
        <v>0</v>
      </c>
      <c r="K9" s="190">
        <v>0</v>
      </c>
      <c r="L9" s="191">
        <v>0</v>
      </c>
      <c r="M9" s="190">
        <v>0</v>
      </c>
      <c r="N9" s="190">
        <v>0</v>
      </c>
      <c r="AT9" s="199"/>
      <c r="AU9" s="199"/>
      <c r="AV9" s="199"/>
      <c r="AW9" s="199"/>
      <c r="AX9" s="199"/>
      <c r="AY9" s="199"/>
      <c r="BD9" s="197"/>
    </row>
    <row r="10" spans="1:83" ht="48.75" customHeight="1" x14ac:dyDescent="0.2">
      <c r="A10" s="188"/>
      <c r="B10" s="188"/>
      <c r="C10" s="188"/>
      <c r="D10" s="200"/>
      <c r="E10" s="201"/>
      <c r="F10" s="201"/>
      <c r="G10" s="201"/>
      <c r="H10" s="201"/>
      <c r="I10" s="201"/>
      <c r="J10" s="201"/>
      <c r="K10" s="201"/>
      <c r="AT10" s="199"/>
      <c r="AU10" s="202"/>
      <c r="AV10" s="202"/>
      <c r="AW10" s="202"/>
      <c r="AX10" s="202"/>
      <c r="AY10" s="199"/>
      <c r="BD10" s="197"/>
    </row>
    <row r="11" spans="1:83" x14ac:dyDescent="0.2">
      <c r="A11" s="186" t="s">
        <v>116</v>
      </c>
      <c r="E11" s="203"/>
      <c r="F11" s="186"/>
      <c r="G11" s="186"/>
      <c r="H11" s="186"/>
      <c r="I11" s="186"/>
      <c r="J11" s="186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BB11" s="204"/>
    </row>
    <row r="12" spans="1:83" s="185" customFormat="1" x14ac:dyDescent="0.2">
      <c r="D12" s="205"/>
      <c r="E12" s="206"/>
      <c r="F12" s="207"/>
      <c r="G12" s="207"/>
      <c r="H12" s="208" t="s">
        <v>91</v>
      </c>
      <c r="I12" s="208"/>
      <c r="J12" s="208"/>
      <c r="K12" s="208"/>
      <c r="L12" s="208" t="s">
        <v>92</v>
      </c>
      <c r="M12" s="208"/>
      <c r="N12" s="208"/>
      <c r="O12" s="208"/>
      <c r="P12" s="208" t="s">
        <v>93</v>
      </c>
      <c r="Q12" s="208"/>
      <c r="R12" s="208"/>
      <c r="S12" s="208"/>
      <c r="T12" s="208" t="s">
        <v>94</v>
      </c>
      <c r="U12" s="208"/>
      <c r="V12" s="208"/>
      <c r="W12" s="208"/>
      <c r="X12" s="208" t="s">
        <v>95</v>
      </c>
      <c r="Y12" s="208"/>
      <c r="Z12" s="208"/>
      <c r="AA12" s="208"/>
      <c r="AB12" s="208" t="s">
        <v>96</v>
      </c>
      <c r="AC12" s="208"/>
      <c r="AD12" s="208"/>
      <c r="AE12" s="208"/>
      <c r="AF12" s="208" t="s">
        <v>97</v>
      </c>
      <c r="AG12" s="208"/>
      <c r="AH12" s="208"/>
      <c r="AI12" s="208"/>
      <c r="AJ12" s="208" t="s">
        <v>160</v>
      </c>
      <c r="AK12" s="208"/>
      <c r="AL12" s="208"/>
      <c r="AM12" s="208"/>
      <c r="AO12" s="209" t="s">
        <v>98</v>
      </c>
      <c r="AP12" s="209"/>
      <c r="AQ12" s="209"/>
      <c r="AU12" s="189"/>
      <c r="AV12" s="210">
        <v>0.75</v>
      </c>
      <c r="AW12" s="210">
        <v>1</v>
      </c>
      <c r="BB12" s="204"/>
    </row>
    <row r="13" spans="1:83" ht="85.5" customHeight="1" x14ac:dyDescent="0.2">
      <c r="A13" s="180" t="s">
        <v>128</v>
      </c>
      <c r="B13" s="180" t="s">
        <v>1</v>
      </c>
      <c r="C13" s="180" t="s">
        <v>71</v>
      </c>
      <c r="D13" s="180" t="s">
        <v>99</v>
      </c>
      <c r="E13" s="180" t="s">
        <v>100</v>
      </c>
      <c r="F13" s="180" t="s">
        <v>101</v>
      </c>
      <c r="G13" s="180" t="s">
        <v>102</v>
      </c>
      <c r="H13" s="180" t="s">
        <v>103</v>
      </c>
      <c r="I13" s="180" t="s">
        <v>104</v>
      </c>
      <c r="J13" s="180" t="s">
        <v>221</v>
      </c>
      <c r="K13" s="180" t="s">
        <v>220</v>
      </c>
      <c r="L13" s="180" t="s">
        <v>103</v>
      </c>
      <c r="M13" s="180" t="s">
        <v>104</v>
      </c>
      <c r="N13" s="180" t="s">
        <v>221</v>
      </c>
      <c r="O13" s="180" t="s">
        <v>220</v>
      </c>
      <c r="P13" s="180" t="s">
        <v>103</v>
      </c>
      <c r="Q13" s="180" t="s">
        <v>104</v>
      </c>
      <c r="R13" s="180" t="s">
        <v>221</v>
      </c>
      <c r="S13" s="180" t="s">
        <v>220</v>
      </c>
      <c r="T13" s="180" t="s">
        <v>103</v>
      </c>
      <c r="U13" s="180" t="s">
        <v>104</v>
      </c>
      <c r="V13" s="180" t="s">
        <v>221</v>
      </c>
      <c r="W13" s="180" t="s">
        <v>220</v>
      </c>
      <c r="X13" s="180" t="s">
        <v>103</v>
      </c>
      <c r="Y13" s="180" t="s">
        <v>104</v>
      </c>
      <c r="Z13" s="180" t="s">
        <v>221</v>
      </c>
      <c r="AA13" s="180" t="s">
        <v>220</v>
      </c>
      <c r="AB13" s="180" t="s">
        <v>103</v>
      </c>
      <c r="AC13" s="180" t="s">
        <v>104</v>
      </c>
      <c r="AD13" s="180" t="s">
        <v>221</v>
      </c>
      <c r="AE13" s="180" t="s">
        <v>220</v>
      </c>
      <c r="AF13" s="180" t="s">
        <v>103</v>
      </c>
      <c r="AG13" s="180" t="s">
        <v>104</v>
      </c>
      <c r="AH13" s="180" t="s">
        <v>221</v>
      </c>
      <c r="AI13" s="180" t="s">
        <v>220</v>
      </c>
      <c r="AJ13" s="180" t="s">
        <v>103</v>
      </c>
      <c r="AK13" s="180" t="s">
        <v>104</v>
      </c>
      <c r="AL13" s="180" t="s">
        <v>221</v>
      </c>
      <c r="AM13" s="180" t="s">
        <v>220</v>
      </c>
      <c r="AN13" s="181" t="s">
        <v>105</v>
      </c>
      <c r="AO13" s="181" t="s">
        <v>82</v>
      </c>
      <c r="AP13" s="181" t="s">
        <v>106</v>
      </c>
      <c r="AQ13" s="181" t="s">
        <v>107</v>
      </c>
      <c r="AR13" s="182" t="s">
        <v>108</v>
      </c>
      <c r="AS13" s="181" t="s">
        <v>219</v>
      </c>
      <c r="AT13" s="181" t="s">
        <v>109</v>
      </c>
      <c r="AU13" s="181" t="s">
        <v>215</v>
      </c>
      <c r="AV13" s="181" t="s">
        <v>216</v>
      </c>
      <c r="AW13" s="181" t="s">
        <v>217</v>
      </c>
      <c r="AX13" s="180" t="s">
        <v>218</v>
      </c>
      <c r="AZ13" s="8"/>
    </row>
    <row r="14" spans="1:83" x14ac:dyDescent="0.2">
      <c r="A14" s="211" t="s">
        <v>89</v>
      </c>
      <c r="B14" s="190" t="s">
        <v>90</v>
      </c>
      <c r="C14" s="190" t="s">
        <v>73</v>
      </c>
      <c r="D14" s="212" t="s">
        <v>118</v>
      </c>
      <c r="E14" s="213">
        <v>5</v>
      </c>
      <c r="F14" s="213" t="s">
        <v>110</v>
      </c>
      <c r="G14" s="214">
        <v>1</v>
      </c>
      <c r="H14" s="215">
        <v>8</v>
      </c>
      <c r="I14" s="215">
        <v>16</v>
      </c>
      <c r="J14" s="216">
        <f t="shared" ref="J14:J15" si="0">IF(H14="",0,IF((I14-H14&lt;=0),(24-H14+I14),(I14-H14)))</f>
        <v>8</v>
      </c>
      <c r="K14" s="217">
        <v>0</v>
      </c>
      <c r="L14" s="218">
        <v>8</v>
      </c>
      <c r="M14" s="218">
        <v>16</v>
      </c>
      <c r="N14" s="216">
        <f t="shared" ref="N14:N15" si="1">IF(L14="",0,IF((M14-L14&lt;=0),(24-L14+M14),(M14-L14)))</f>
        <v>8</v>
      </c>
      <c r="O14" s="217">
        <v>0</v>
      </c>
      <c r="P14" s="218">
        <v>8</v>
      </c>
      <c r="Q14" s="218">
        <v>16</v>
      </c>
      <c r="R14" s="216">
        <f t="shared" ref="R14:R15" si="2">IF(P14="",0,IF((Q14-P14&lt;=0),(24-P14+Q14),(Q14-P14)))</f>
        <v>8</v>
      </c>
      <c r="S14" s="217">
        <v>0</v>
      </c>
      <c r="T14" s="218">
        <v>8</v>
      </c>
      <c r="U14" s="218">
        <v>16</v>
      </c>
      <c r="V14" s="216">
        <f t="shared" ref="V14:V15" si="3">IF(T14="",0,IF((U14-T14&lt;=0),(24-T14+U14),(U14-T14)))</f>
        <v>8</v>
      </c>
      <c r="W14" s="217">
        <v>0</v>
      </c>
      <c r="X14" s="218">
        <v>8</v>
      </c>
      <c r="Y14" s="218">
        <v>16</v>
      </c>
      <c r="Z14" s="216">
        <f t="shared" ref="Z14:Z15" si="4">IF(X14="",0,IF((Y14-X14&lt;=0),(24-X14+Y14),(Y14-X14)))</f>
        <v>8</v>
      </c>
      <c r="AA14" s="217">
        <v>0</v>
      </c>
      <c r="AB14" s="218"/>
      <c r="AC14" s="218"/>
      <c r="AD14" s="216">
        <f t="shared" ref="AD14" si="5">IF(AB14="",0,IF((AC14-AB14&lt;=0),(24-AB14+AC14),(AC14-AB14)))</f>
        <v>0</v>
      </c>
      <c r="AE14" s="217">
        <v>0</v>
      </c>
      <c r="AF14" s="218"/>
      <c r="AG14" s="218"/>
      <c r="AH14" s="216">
        <f t="shared" ref="AH14" si="6">IF(AF14="",0,IF((AG14-AF14&lt;=0),(24-AF14+AG14),(AG14-AF14)))</f>
        <v>0</v>
      </c>
      <c r="AI14" s="217">
        <v>0</v>
      </c>
      <c r="AJ14" s="218"/>
      <c r="AK14" s="218"/>
      <c r="AL14" s="216">
        <f t="shared" ref="AL14" si="7">IF(AJ14="",0,IF((AK14-AJ14&lt;=0),(24-AJ14+AK14),(AK14-AJ14)))</f>
        <v>0</v>
      </c>
      <c r="AM14" s="217">
        <v>0</v>
      </c>
      <c r="AN14" s="218">
        <f t="shared" ref="AN14:AN15" si="8">J14+N14+R14+V14+Z14+AD14+AH14+AL14</f>
        <v>40</v>
      </c>
      <c r="AO14" s="219">
        <f>IF(AN14=0,0,G14*((J14*$E$5)+(N14*$F$5)+(R14*$G$5)+(V14*$H$5)+(Z14*$I$5)+(AD14*$J$6)+(AH14*$K$7)+(AL14*$L$8)))</f>
        <v>2000</v>
      </c>
      <c r="AP14" s="217">
        <f t="shared" ref="AP14:AP31" si="9">IF(AO14=0,0,G14*((K14*$E$5)+(O14*$F$5)+(S14*$G$5)+(W14*$H$5)+(AA14*$I$5)+(AE14*$J$6)+(AI14*$K$7)+(AM14*$L$8)))</f>
        <v>0</v>
      </c>
      <c r="AQ14" s="220">
        <f>G14*(AL14*$L$8)</f>
        <v>0</v>
      </c>
      <c r="AR14" s="221">
        <f t="shared" ref="AR14:AR26" si="10">ROUND(AO14/$N$4,2)</f>
        <v>1</v>
      </c>
      <c r="AS14" s="221">
        <f>$Q$4</f>
        <v>2304</v>
      </c>
      <c r="AT14" s="221">
        <f t="shared" ref="AT14:AT15" si="11">ROUND(AS14/160,2)</f>
        <v>14.4</v>
      </c>
      <c r="AU14" s="222">
        <f t="shared" ref="AU14:AU31" si="12">AO14*AT14</f>
        <v>28800</v>
      </c>
      <c r="AV14" s="223">
        <f>$AV$12*AT14*AP14</f>
        <v>0</v>
      </c>
      <c r="AW14" s="221">
        <f>AT14*AQ14</f>
        <v>0</v>
      </c>
      <c r="AX14" s="224">
        <f>SUM(AU14:AW14)</f>
        <v>28800</v>
      </c>
      <c r="AZ14" s="8"/>
    </row>
    <row r="15" spans="1:83" x14ac:dyDescent="0.2">
      <c r="A15" s="211" t="s">
        <v>89</v>
      </c>
      <c r="B15" s="190" t="s">
        <v>90</v>
      </c>
      <c r="C15" s="190" t="s">
        <v>73</v>
      </c>
      <c r="D15" s="212" t="s">
        <v>114</v>
      </c>
      <c r="E15" s="213">
        <v>5</v>
      </c>
      <c r="F15" s="213" t="s">
        <v>112</v>
      </c>
      <c r="G15" s="214">
        <v>1</v>
      </c>
      <c r="H15" s="215">
        <v>8</v>
      </c>
      <c r="I15" s="215">
        <v>20</v>
      </c>
      <c r="J15" s="216">
        <f t="shared" si="0"/>
        <v>12</v>
      </c>
      <c r="K15" s="217">
        <v>0</v>
      </c>
      <c r="L15" s="218">
        <v>8</v>
      </c>
      <c r="M15" s="218">
        <v>20</v>
      </c>
      <c r="N15" s="216">
        <f t="shared" si="1"/>
        <v>12</v>
      </c>
      <c r="O15" s="217">
        <v>0</v>
      </c>
      <c r="P15" s="218">
        <v>8</v>
      </c>
      <c r="Q15" s="218">
        <v>20</v>
      </c>
      <c r="R15" s="216">
        <f t="shared" si="2"/>
        <v>12</v>
      </c>
      <c r="S15" s="217">
        <v>0</v>
      </c>
      <c r="T15" s="218">
        <v>8</v>
      </c>
      <c r="U15" s="218">
        <v>20</v>
      </c>
      <c r="V15" s="216">
        <f t="shared" si="3"/>
        <v>12</v>
      </c>
      <c r="W15" s="217">
        <v>0</v>
      </c>
      <c r="X15" s="218">
        <v>8</v>
      </c>
      <c r="Y15" s="218">
        <v>20</v>
      </c>
      <c r="Z15" s="216">
        <f t="shared" si="4"/>
        <v>12</v>
      </c>
      <c r="AA15" s="217">
        <v>0</v>
      </c>
      <c r="AB15" s="218"/>
      <c r="AC15" s="218"/>
      <c r="AD15" s="216">
        <f t="shared" ref="AD15" si="13">IF(AB15="",0,IF((AC15-AB15&lt;=0),(24-AB15+AC15),(AC15-AB15)))</f>
        <v>0</v>
      </c>
      <c r="AE15" s="217">
        <v>0</v>
      </c>
      <c r="AF15" s="218"/>
      <c r="AG15" s="218"/>
      <c r="AH15" s="216">
        <f t="shared" ref="AH15" si="14">IF(AF15="",0,IF((AG15-AF15&lt;=0),(24-AF15+AG15),(AG15-AF15)))</f>
        <v>0</v>
      </c>
      <c r="AI15" s="217">
        <v>0</v>
      </c>
      <c r="AJ15" s="218"/>
      <c r="AK15" s="218"/>
      <c r="AL15" s="216">
        <f t="shared" ref="AL15" si="15">IF(AJ15="",0,IF((AK15-AJ15&lt;=0),(24-AJ15+AK15),(AK15-AJ15)))</f>
        <v>0</v>
      </c>
      <c r="AM15" s="217">
        <v>0</v>
      </c>
      <c r="AN15" s="218">
        <f t="shared" si="8"/>
        <v>60</v>
      </c>
      <c r="AO15" s="219">
        <f t="shared" ref="AO15:AO31" si="16">IF(AN15=0,0,G15*((J15*$E$5)+(N15*$F$5)+(R15*$G$5)+(V15*$H$5)+(Z15*$I$5)+(AD15*$J$6)+(AH15*$K$7)+(AL15*$L$8)))</f>
        <v>3000</v>
      </c>
      <c r="AP15" s="217">
        <f t="shared" si="9"/>
        <v>0</v>
      </c>
      <c r="AQ15" s="220">
        <f t="shared" ref="AQ15:AQ31" si="17">G15*(AL15*$L$8)</f>
        <v>0</v>
      </c>
      <c r="AR15" s="221">
        <f t="shared" si="10"/>
        <v>1.5</v>
      </c>
      <c r="AS15" s="221">
        <f>$Q$4</f>
        <v>2304</v>
      </c>
      <c r="AT15" s="221">
        <f t="shared" si="11"/>
        <v>14.4</v>
      </c>
      <c r="AU15" s="222">
        <f t="shared" si="12"/>
        <v>43200</v>
      </c>
      <c r="AV15" s="223">
        <f>AP15*AT15*$AV$12</f>
        <v>0</v>
      </c>
      <c r="AW15" s="221">
        <f>AQ15*AT15*$AW$12</f>
        <v>0</v>
      </c>
      <c r="AX15" s="224">
        <f t="shared" ref="AX15:AX26" si="18">SUM(AU15:AW15)</f>
        <v>43200</v>
      </c>
      <c r="AZ15" s="8"/>
    </row>
    <row r="16" spans="1:83" s="226" customFormat="1" x14ac:dyDescent="0.2">
      <c r="A16" s="211" t="s">
        <v>121</v>
      </c>
      <c r="B16" s="190" t="s">
        <v>90</v>
      </c>
      <c r="C16" s="190" t="s">
        <v>73</v>
      </c>
      <c r="D16" s="212" t="s">
        <v>122</v>
      </c>
      <c r="E16" s="213">
        <v>5</v>
      </c>
      <c r="F16" s="213" t="s">
        <v>111</v>
      </c>
      <c r="G16" s="225">
        <v>1</v>
      </c>
      <c r="H16" s="218">
        <v>16</v>
      </c>
      <c r="I16" s="218">
        <v>8</v>
      </c>
      <c r="J16" s="216">
        <f t="shared" ref="J16" si="19">IF(H16="",0,IF((I16-H16&lt;=0),(24-H16+I16),(I16-H16)))</f>
        <v>16</v>
      </c>
      <c r="K16" s="217">
        <v>8</v>
      </c>
      <c r="L16" s="218">
        <v>16</v>
      </c>
      <c r="M16" s="218">
        <v>8</v>
      </c>
      <c r="N16" s="216">
        <f t="shared" ref="N16" si="20">IF(L16="",0,IF((M16-L16&lt;=0),(24-L16+M16),(M16-L16)))</f>
        <v>16</v>
      </c>
      <c r="O16" s="217">
        <v>8</v>
      </c>
      <c r="P16" s="218">
        <v>16</v>
      </c>
      <c r="Q16" s="218">
        <v>8</v>
      </c>
      <c r="R16" s="216">
        <f t="shared" ref="R16" si="21">IF(P16="",0,IF((Q16-P16&lt;=0),(24-P16+Q16),(Q16-P16)))</f>
        <v>16</v>
      </c>
      <c r="S16" s="217">
        <v>8</v>
      </c>
      <c r="T16" s="218">
        <v>16</v>
      </c>
      <c r="U16" s="218">
        <v>8</v>
      </c>
      <c r="V16" s="216">
        <f t="shared" ref="V16" si="22">IF(T16="",0,IF((U16-T16&lt;=0),(24-T16+U16),(U16-T16)))</f>
        <v>16</v>
      </c>
      <c r="W16" s="217">
        <v>8</v>
      </c>
      <c r="X16" s="218">
        <v>16</v>
      </c>
      <c r="Y16" s="218">
        <v>8</v>
      </c>
      <c r="Z16" s="216">
        <f t="shared" ref="Z16" si="23">IF(X16="",0,IF((Y16-X16&lt;=0),(24-X16+Y16),(Y16-X16)))</f>
        <v>16</v>
      </c>
      <c r="AA16" s="217">
        <v>8</v>
      </c>
      <c r="AB16" s="218"/>
      <c r="AC16" s="218"/>
      <c r="AD16" s="216">
        <f t="shared" ref="AD16:AD17" si="24">IF(AB16="",0,IF((AC16-AB16&lt;=0),(24-AB16+AC16),(AC16-AB16)))</f>
        <v>0</v>
      </c>
      <c r="AE16" s="217"/>
      <c r="AF16" s="218"/>
      <c r="AG16" s="218"/>
      <c r="AH16" s="216">
        <f t="shared" ref="AH16" si="25">IF(AF16="",0,IF((AG16-AF16&lt;=0),(24-AF16+AG16),(AG16-AF16)))</f>
        <v>0</v>
      </c>
      <c r="AI16" s="217"/>
      <c r="AJ16" s="218"/>
      <c r="AK16" s="218"/>
      <c r="AL16" s="216">
        <f t="shared" ref="AL16:AL17" si="26">IF(AJ16="",0,IF((AK16-AJ16&lt;=0),(24-AJ16+AK16),(AK16-AJ16)))</f>
        <v>0</v>
      </c>
      <c r="AM16" s="217"/>
      <c r="AN16" s="218">
        <f t="shared" ref="AN16:AN17" si="27">J16+N16+R16+V16+Z16+AD16+AH16+AL16</f>
        <v>80</v>
      </c>
      <c r="AO16" s="219">
        <f t="shared" si="16"/>
        <v>4000</v>
      </c>
      <c r="AP16" s="217">
        <f t="shared" si="9"/>
        <v>2000</v>
      </c>
      <c r="AQ16" s="220">
        <f t="shared" si="17"/>
        <v>0</v>
      </c>
      <c r="AR16" s="221">
        <f t="shared" si="10"/>
        <v>2.0099999999999998</v>
      </c>
      <c r="AS16" s="221">
        <f t="shared" ref="AS16:AS17" si="28">$Q$4</f>
        <v>2304</v>
      </c>
      <c r="AT16" s="221">
        <f t="shared" ref="AT16" si="29">ROUND(AS16/160,2)</f>
        <v>14.4</v>
      </c>
      <c r="AU16" s="222">
        <f t="shared" si="12"/>
        <v>57600</v>
      </c>
      <c r="AV16" s="223">
        <f>$AV$12*AT16*AP16</f>
        <v>21600</v>
      </c>
      <c r="AW16" s="221">
        <f>AT16*AQ16</f>
        <v>0</v>
      </c>
      <c r="AX16" s="224">
        <f t="shared" si="18"/>
        <v>79200</v>
      </c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</row>
    <row r="17" spans="1:83" s="226" customFormat="1" x14ac:dyDescent="0.2">
      <c r="A17" s="211" t="s">
        <v>121</v>
      </c>
      <c r="B17" s="190" t="s">
        <v>90</v>
      </c>
      <c r="C17" s="190" t="s">
        <v>73</v>
      </c>
      <c r="D17" s="212" t="s">
        <v>123</v>
      </c>
      <c r="E17" s="213">
        <v>2</v>
      </c>
      <c r="F17" s="213" t="s">
        <v>113</v>
      </c>
      <c r="G17" s="225">
        <v>1</v>
      </c>
      <c r="H17" s="218"/>
      <c r="I17" s="218"/>
      <c r="J17" s="216"/>
      <c r="K17" s="217"/>
      <c r="L17" s="218"/>
      <c r="M17" s="218"/>
      <c r="N17" s="216"/>
      <c r="O17" s="217"/>
      <c r="P17" s="218"/>
      <c r="Q17" s="218"/>
      <c r="R17" s="216"/>
      <c r="S17" s="217"/>
      <c r="T17" s="218"/>
      <c r="U17" s="218"/>
      <c r="V17" s="216"/>
      <c r="W17" s="217"/>
      <c r="X17" s="218"/>
      <c r="Y17" s="218"/>
      <c r="Z17" s="216"/>
      <c r="AA17" s="217"/>
      <c r="AB17" s="218">
        <v>8</v>
      </c>
      <c r="AC17" s="218">
        <v>8</v>
      </c>
      <c r="AD17" s="216">
        <f t="shared" si="24"/>
        <v>24</v>
      </c>
      <c r="AE17" s="217">
        <v>8</v>
      </c>
      <c r="AF17" s="218">
        <v>8</v>
      </c>
      <c r="AG17" s="218">
        <v>8</v>
      </c>
      <c r="AH17" s="216">
        <f>IF(AF17="",0,IF((AG17-AF17&lt;=0),(24-AF17+AG17),(AG17-AF17)))</f>
        <v>24</v>
      </c>
      <c r="AI17" s="217">
        <v>8</v>
      </c>
      <c r="AJ17" s="218">
        <v>8</v>
      </c>
      <c r="AK17" s="218">
        <v>8</v>
      </c>
      <c r="AL17" s="216">
        <f t="shared" si="26"/>
        <v>24</v>
      </c>
      <c r="AM17" s="217">
        <v>8</v>
      </c>
      <c r="AN17" s="218">
        <f t="shared" si="27"/>
        <v>72</v>
      </c>
      <c r="AO17" s="219">
        <f>IF(AN17=0,0,G17*((J17*$E$5)+(N17*$F$5)+(R17*$G$5)+(V17*$H$5)+(Z17*$I$5)+(AD17*$J$6)+(AH17*$K$7)+(AL17*$L$8)))</f>
        <v>2760</v>
      </c>
      <c r="AP17" s="217">
        <f t="shared" si="9"/>
        <v>920</v>
      </c>
      <c r="AQ17" s="220">
        <f t="shared" si="17"/>
        <v>360</v>
      </c>
      <c r="AR17" s="221">
        <f t="shared" si="10"/>
        <v>1.38</v>
      </c>
      <c r="AS17" s="221">
        <f t="shared" si="28"/>
        <v>2304</v>
      </c>
      <c r="AT17" s="221">
        <f t="shared" ref="AT17" si="30">ROUND(AS17/160,2)</f>
        <v>14.4</v>
      </c>
      <c r="AU17" s="222">
        <f t="shared" si="12"/>
        <v>39744</v>
      </c>
      <c r="AV17" s="223">
        <f>$AV$12*AT17*AP17</f>
        <v>9936</v>
      </c>
      <c r="AW17" s="221">
        <f>AT17*AQ17</f>
        <v>5184</v>
      </c>
      <c r="AX17" s="224">
        <f t="shared" si="18"/>
        <v>54864</v>
      </c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</row>
    <row r="18" spans="1:83" x14ac:dyDescent="0.2">
      <c r="A18" s="211" t="s">
        <v>89</v>
      </c>
      <c r="B18" s="190" t="s">
        <v>90</v>
      </c>
      <c r="C18" s="190" t="s">
        <v>73</v>
      </c>
      <c r="D18" s="212" t="s">
        <v>114</v>
      </c>
      <c r="E18" s="213">
        <v>7</v>
      </c>
      <c r="F18" s="213" t="s">
        <v>112</v>
      </c>
      <c r="G18" s="214">
        <v>1</v>
      </c>
      <c r="H18" s="215">
        <v>8</v>
      </c>
      <c r="I18" s="215">
        <v>20</v>
      </c>
      <c r="J18" s="216">
        <f t="shared" ref="J18" si="31">IF(H18="",0,IF((I18-H18&lt;=0),(24-H18+I18),(I18-H18)))</f>
        <v>12</v>
      </c>
      <c r="K18" s="217">
        <v>0</v>
      </c>
      <c r="L18" s="218">
        <v>8</v>
      </c>
      <c r="M18" s="218">
        <v>20</v>
      </c>
      <c r="N18" s="216">
        <f t="shared" ref="N18" si="32">IF(L18="",0,IF((M18-L18&lt;=0),(24-L18+M18),(M18-L18)))</f>
        <v>12</v>
      </c>
      <c r="O18" s="217">
        <v>0</v>
      </c>
      <c r="P18" s="218">
        <v>8</v>
      </c>
      <c r="Q18" s="218">
        <v>20</v>
      </c>
      <c r="R18" s="216">
        <f t="shared" ref="R18" si="33">IF(P18="",0,IF((Q18-P18&lt;=0),(24-P18+Q18),(Q18-P18)))</f>
        <v>12</v>
      </c>
      <c r="S18" s="217">
        <v>0</v>
      </c>
      <c r="T18" s="218">
        <v>8</v>
      </c>
      <c r="U18" s="218">
        <v>20</v>
      </c>
      <c r="V18" s="216">
        <f t="shared" ref="V18" si="34">IF(T18="",0,IF((U18-T18&lt;=0),(24-T18+U18),(U18-T18)))</f>
        <v>12</v>
      </c>
      <c r="W18" s="217">
        <v>0</v>
      </c>
      <c r="X18" s="218">
        <v>8</v>
      </c>
      <c r="Y18" s="218">
        <v>20</v>
      </c>
      <c r="Z18" s="216">
        <f t="shared" ref="Z18" si="35">IF(X18="",0,IF((Y18-X18&lt;=0),(24-X18+Y18),(Y18-X18)))</f>
        <v>12</v>
      </c>
      <c r="AA18" s="217">
        <v>0</v>
      </c>
      <c r="AB18" s="218">
        <v>8</v>
      </c>
      <c r="AC18" s="218">
        <v>20</v>
      </c>
      <c r="AD18" s="216">
        <f t="shared" ref="AD18" si="36">IF(AB18="",0,IF((AC18-AB18&lt;=0),(24-AB18+AC18),(AC18-AB18)))</f>
        <v>12</v>
      </c>
      <c r="AE18" s="217">
        <v>0</v>
      </c>
      <c r="AF18" s="218">
        <v>8</v>
      </c>
      <c r="AG18" s="218">
        <v>20</v>
      </c>
      <c r="AH18" s="216">
        <f t="shared" ref="AH18" si="37">IF(AF18="",0,IF((AG18-AF18&lt;=0),(24-AF18+AG18),(AG18-AF18)))</f>
        <v>12</v>
      </c>
      <c r="AI18" s="217">
        <v>0</v>
      </c>
      <c r="AJ18" s="218">
        <v>8</v>
      </c>
      <c r="AK18" s="218">
        <v>20</v>
      </c>
      <c r="AL18" s="216">
        <f t="shared" ref="AL18" si="38">IF(AJ18="",0,IF((AK18-AJ18&lt;=0),(24-AJ18+AK18),(AK18-AJ18)))</f>
        <v>12</v>
      </c>
      <c r="AM18" s="217">
        <v>0</v>
      </c>
      <c r="AN18" s="218">
        <f t="shared" ref="AN18" si="39">J18+N18+R18+V18+Z18+AD18+AH18+AL18</f>
        <v>96</v>
      </c>
      <c r="AO18" s="219">
        <f>IF(AN18=0,0,G18*((J18*$E$5)+(N18*$F$5)+(R18*$G$5)+(V18*$H$5)+(Z18*$I$5)+(AD18*$J$6)+(AH18*$K$7)+(AL18*$L$8)))</f>
        <v>4380</v>
      </c>
      <c r="AP18" s="217">
        <f t="shared" si="9"/>
        <v>0</v>
      </c>
      <c r="AQ18" s="220">
        <f t="shared" si="17"/>
        <v>180</v>
      </c>
      <c r="AR18" s="221">
        <f t="shared" si="10"/>
        <v>2.2000000000000002</v>
      </c>
      <c r="AS18" s="221">
        <f>$Q$4</f>
        <v>2304</v>
      </c>
      <c r="AT18" s="221">
        <f t="shared" ref="AT18:AT31" si="40">ROUND(AS18/160,2)</f>
        <v>14.4</v>
      </c>
      <c r="AU18" s="222">
        <f t="shared" si="12"/>
        <v>63072</v>
      </c>
      <c r="AV18" s="223">
        <f t="shared" ref="AV18:AV31" si="41">AP18*AT18*$AV$12</f>
        <v>0</v>
      </c>
      <c r="AW18" s="221">
        <f t="shared" ref="AW18:AW31" si="42">AQ18*AT18*$AW$12</f>
        <v>2592</v>
      </c>
      <c r="AX18" s="224">
        <f t="shared" si="18"/>
        <v>65664</v>
      </c>
      <c r="AZ18" s="8"/>
    </row>
    <row r="19" spans="1:83" x14ac:dyDescent="0.2">
      <c r="A19" s="211" t="s">
        <v>89</v>
      </c>
      <c r="B19" s="190" t="s">
        <v>90</v>
      </c>
      <c r="C19" s="190" t="s">
        <v>73</v>
      </c>
      <c r="D19" s="212" t="s">
        <v>124</v>
      </c>
      <c r="E19" s="213">
        <v>7</v>
      </c>
      <c r="F19" s="213" t="s">
        <v>113</v>
      </c>
      <c r="G19" s="225">
        <v>1</v>
      </c>
      <c r="H19" s="218">
        <v>8</v>
      </c>
      <c r="I19" s="218">
        <v>8</v>
      </c>
      <c r="J19" s="216">
        <f t="shared" ref="J19" si="43">IF(H19="",0,IF((I19-H19&lt;=0),(24-H19+I19),(I19-H19)))</f>
        <v>24</v>
      </c>
      <c r="K19" s="217">
        <v>8</v>
      </c>
      <c r="L19" s="218">
        <v>8</v>
      </c>
      <c r="M19" s="218">
        <v>8</v>
      </c>
      <c r="N19" s="216">
        <f t="shared" ref="N19" si="44">IF(L19="",0,IF((M19-L19&lt;=0),(24-L19+M19),(M19-L19)))</f>
        <v>24</v>
      </c>
      <c r="O19" s="217">
        <v>8</v>
      </c>
      <c r="P19" s="218">
        <v>8</v>
      </c>
      <c r="Q19" s="218">
        <v>8</v>
      </c>
      <c r="R19" s="216">
        <f t="shared" ref="R19" si="45">IF(P19="",0,IF((Q19-P19&lt;=0),(24-P19+Q19),(Q19-P19)))</f>
        <v>24</v>
      </c>
      <c r="S19" s="217">
        <v>8</v>
      </c>
      <c r="T19" s="218">
        <v>8</v>
      </c>
      <c r="U19" s="218">
        <v>8</v>
      </c>
      <c r="V19" s="216">
        <f t="shared" ref="V19" si="46">IF(T19="",0,IF((U19-T19&lt;=0),(24-T19+U19),(U19-T19)))</f>
        <v>24</v>
      </c>
      <c r="W19" s="217">
        <v>8</v>
      </c>
      <c r="X19" s="218">
        <v>8</v>
      </c>
      <c r="Y19" s="218">
        <v>8</v>
      </c>
      <c r="Z19" s="216">
        <f t="shared" ref="Z19" si="47">IF(X19="",0,IF((Y19-X19&lt;=0),(24-X19+Y19),(Y19-X19)))</f>
        <v>24</v>
      </c>
      <c r="AA19" s="217">
        <v>8</v>
      </c>
      <c r="AB19" s="218">
        <v>8</v>
      </c>
      <c r="AC19" s="218">
        <v>8</v>
      </c>
      <c r="AD19" s="216">
        <f t="shared" ref="AD19" si="48">IF(AB19="",0,IF((AC19-AB19&lt;=0),(24-AB19+AC19),(AC19-AB19)))</f>
        <v>24</v>
      </c>
      <c r="AE19" s="217">
        <v>8</v>
      </c>
      <c r="AF19" s="218">
        <v>8</v>
      </c>
      <c r="AG19" s="218">
        <v>8</v>
      </c>
      <c r="AH19" s="216">
        <f t="shared" ref="AH19" si="49">IF(AF19="",0,IF((AG19-AF19&lt;=0),(24-AF19+AG19),(AG19-AF19)))</f>
        <v>24</v>
      </c>
      <c r="AI19" s="217">
        <v>8</v>
      </c>
      <c r="AJ19" s="218">
        <v>8</v>
      </c>
      <c r="AK19" s="218">
        <v>8</v>
      </c>
      <c r="AL19" s="216">
        <f t="shared" ref="AL19" si="50">IF(AJ19="",0,IF((AK19-AJ19&lt;=0),(24-AJ19+AK19),(AK19-AJ19)))</f>
        <v>24</v>
      </c>
      <c r="AM19" s="217">
        <v>8</v>
      </c>
      <c r="AN19" s="218">
        <f t="shared" ref="AN19:AN21" si="51">J19+N19+R19+V19+Z19+AD19+AH19+AL19</f>
        <v>192</v>
      </c>
      <c r="AO19" s="219">
        <f t="shared" si="16"/>
        <v>8760</v>
      </c>
      <c r="AP19" s="217">
        <f t="shared" si="9"/>
        <v>2920</v>
      </c>
      <c r="AQ19" s="220">
        <f t="shared" si="17"/>
        <v>360</v>
      </c>
      <c r="AR19" s="221">
        <f t="shared" si="10"/>
        <v>4.3899999999999997</v>
      </c>
      <c r="AS19" s="221">
        <f>$Q$4</f>
        <v>2304</v>
      </c>
      <c r="AT19" s="221">
        <f t="shared" si="40"/>
        <v>14.4</v>
      </c>
      <c r="AU19" s="222">
        <f>AO19*AT19</f>
        <v>126144</v>
      </c>
      <c r="AV19" s="223">
        <f>AP19*AT19*$AV$12</f>
        <v>31536</v>
      </c>
      <c r="AW19" s="221">
        <f t="shared" si="42"/>
        <v>5184</v>
      </c>
      <c r="AX19" s="224">
        <f t="shared" si="18"/>
        <v>162864</v>
      </c>
      <c r="AZ19" s="8"/>
    </row>
    <row r="20" spans="1:83" s="228" customFormat="1" x14ac:dyDescent="0.2">
      <c r="A20" s="211" t="s">
        <v>121</v>
      </c>
      <c r="B20" s="190" t="s">
        <v>90</v>
      </c>
      <c r="C20" s="190" t="s">
        <v>73</v>
      </c>
      <c r="D20" s="227" t="s">
        <v>129</v>
      </c>
      <c r="E20" s="213">
        <v>5</v>
      </c>
      <c r="F20" s="213" t="s">
        <v>111</v>
      </c>
      <c r="G20" s="225">
        <v>1</v>
      </c>
      <c r="H20" s="218">
        <v>16</v>
      </c>
      <c r="I20" s="218">
        <v>8</v>
      </c>
      <c r="J20" s="216">
        <f t="shared" ref="J20:J22" si="52">IF(H20="",0,IF((I20-H20&lt;=0),(24-H20+I20),(I20-H20)))</f>
        <v>16</v>
      </c>
      <c r="K20" s="217">
        <v>8</v>
      </c>
      <c r="L20" s="218">
        <v>16</v>
      </c>
      <c r="M20" s="218">
        <v>8</v>
      </c>
      <c r="N20" s="216">
        <f t="shared" ref="N20:N22" si="53">IF(L20="",0,IF((M20-L20&lt;=0),(24-L20+M20),(M20-L20)))</f>
        <v>16</v>
      </c>
      <c r="O20" s="217">
        <v>8</v>
      </c>
      <c r="P20" s="218">
        <v>16</v>
      </c>
      <c r="Q20" s="218">
        <v>8</v>
      </c>
      <c r="R20" s="216">
        <f t="shared" ref="R20:R22" si="54">IF(P20="",0,IF((Q20-P20&lt;=0),(24-P20+Q20),(Q20-P20)))</f>
        <v>16</v>
      </c>
      <c r="S20" s="217">
        <v>8</v>
      </c>
      <c r="T20" s="218">
        <v>16</v>
      </c>
      <c r="U20" s="218">
        <v>8</v>
      </c>
      <c r="V20" s="216">
        <f t="shared" ref="V20:V22" si="55">IF(T20="",0,IF((U20-T20&lt;=0),(24-T20+U20),(U20-T20)))</f>
        <v>16</v>
      </c>
      <c r="W20" s="217">
        <v>8</v>
      </c>
      <c r="X20" s="218">
        <v>16</v>
      </c>
      <c r="Y20" s="218">
        <v>8</v>
      </c>
      <c r="Z20" s="216">
        <f t="shared" ref="Z20:Z22" si="56">IF(X20="",0,IF((Y20-X20&lt;=0),(24-X20+Y20),(Y20-X20)))</f>
        <v>16</v>
      </c>
      <c r="AA20" s="217">
        <v>8</v>
      </c>
      <c r="AB20" s="218"/>
      <c r="AC20" s="218"/>
      <c r="AD20" s="216">
        <f t="shared" ref="AD20:AD21" si="57">IF(AB20="",0,IF((AC20-AB20&lt;=0),(24-AB20+AC20),(AC20-AB20)))</f>
        <v>0</v>
      </c>
      <c r="AE20" s="217"/>
      <c r="AF20" s="218"/>
      <c r="AG20" s="218"/>
      <c r="AH20" s="216">
        <f t="shared" ref="AH20:AH21" si="58">IF(AF20="",0,IF((AG20-AF20&lt;=0),(24-AF20+AG20),(AG20-AF20)))</f>
        <v>0</v>
      </c>
      <c r="AI20" s="217"/>
      <c r="AJ20" s="218"/>
      <c r="AK20" s="218"/>
      <c r="AL20" s="216">
        <f t="shared" ref="AL20:AL21" si="59">IF(AJ20="",0,IF((AK20-AJ20&lt;=0),(24-AJ20+AK20),(AK20-AJ20)))</f>
        <v>0</v>
      </c>
      <c r="AM20" s="217"/>
      <c r="AN20" s="218">
        <f t="shared" si="51"/>
        <v>80</v>
      </c>
      <c r="AO20" s="219">
        <f t="shared" si="16"/>
        <v>4000</v>
      </c>
      <c r="AP20" s="217">
        <f t="shared" si="9"/>
        <v>2000</v>
      </c>
      <c r="AQ20" s="220">
        <f t="shared" si="17"/>
        <v>0</v>
      </c>
      <c r="AR20" s="221">
        <f t="shared" si="10"/>
        <v>2.0099999999999998</v>
      </c>
      <c r="AS20" s="221">
        <f>$Q$4*50%</f>
        <v>1152</v>
      </c>
      <c r="AT20" s="221">
        <f t="shared" si="40"/>
        <v>7.2</v>
      </c>
      <c r="AU20" s="222">
        <f t="shared" si="12"/>
        <v>28800</v>
      </c>
      <c r="AV20" s="223">
        <f t="shared" si="41"/>
        <v>10800</v>
      </c>
      <c r="AW20" s="221">
        <f t="shared" si="42"/>
        <v>0</v>
      </c>
      <c r="AX20" s="224">
        <f t="shared" si="18"/>
        <v>39600</v>
      </c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</row>
    <row r="21" spans="1:83" s="228" customFormat="1" x14ac:dyDescent="0.2">
      <c r="A21" s="211" t="s">
        <v>121</v>
      </c>
      <c r="B21" s="190" t="s">
        <v>90</v>
      </c>
      <c r="C21" s="190" t="s">
        <v>73</v>
      </c>
      <c r="D21" s="227" t="s">
        <v>130</v>
      </c>
      <c r="E21" s="213">
        <v>2</v>
      </c>
      <c r="F21" s="213" t="s">
        <v>113</v>
      </c>
      <c r="G21" s="225">
        <v>1</v>
      </c>
      <c r="H21" s="218"/>
      <c r="I21" s="218"/>
      <c r="J21" s="216"/>
      <c r="K21" s="217"/>
      <c r="L21" s="218"/>
      <c r="M21" s="218"/>
      <c r="N21" s="216"/>
      <c r="O21" s="217"/>
      <c r="P21" s="218"/>
      <c r="Q21" s="218"/>
      <c r="R21" s="216"/>
      <c r="S21" s="217"/>
      <c r="T21" s="218"/>
      <c r="U21" s="218"/>
      <c r="V21" s="216"/>
      <c r="W21" s="217"/>
      <c r="X21" s="218"/>
      <c r="Y21" s="218"/>
      <c r="Z21" s="216"/>
      <c r="AA21" s="217"/>
      <c r="AB21" s="218">
        <v>8</v>
      </c>
      <c r="AC21" s="218">
        <v>8</v>
      </c>
      <c r="AD21" s="216">
        <f t="shared" si="57"/>
        <v>24</v>
      </c>
      <c r="AE21" s="217">
        <v>8</v>
      </c>
      <c r="AF21" s="218">
        <v>8</v>
      </c>
      <c r="AG21" s="218">
        <v>8</v>
      </c>
      <c r="AH21" s="216">
        <f t="shared" si="58"/>
        <v>24</v>
      </c>
      <c r="AI21" s="217">
        <v>8</v>
      </c>
      <c r="AJ21" s="218">
        <v>8</v>
      </c>
      <c r="AK21" s="218">
        <v>8</v>
      </c>
      <c r="AL21" s="216">
        <f t="shared" si="59"/>
        <v>24</v>
      </c>
      <c r="AM21" s="217">
        <v>8</v>
      </c>
      <c r="AN21" s="218">
        <f t="shared" si="51"/>
        <v>72</v>
      </c>
      <c r="AO21" s="219">
        <f t="shared" si="16"/>
        <v>2760</v>
      </c>
      <c r="AP21" s="217">
        <f t="shared" si="9"/>
        <v>920</v>
      </c>
      <c r="AQ21" s="220">
        <f t="shared" ref="AQ21" si="60">G21*(AL21*$L$8)</f>
        <v>360</v>
      </c>
      <c r="AR21" s="221">
        <f t="shared" si="10"/>
        <v>1.38</v>
      </c>
      <c r="AS21" s="221">
        <f>$Q$4*50%</f>
        <v>1152</v>
      </c>
      <c r="AT21" s="221">
        <f t="shared" ref="AT21" si="61">ROUND(AS21/160,2)</f>
        <v>7.2</v>
      </c>
      <c r="AU21" s="222">
        <f t="shared" si="12"/>
        <v>19872</v>
      </c>
      <c r="AV21" s="223">
        <f t="shared" si="41"/>
        <v>4968</v>
      </c>
      <c r="AW21" s="221">
        <f t="shared" si="42"/>
        <v>2592</v>
      </c>
      <c r="AX21" s="224">
        <f t="shared" si="18"/>
        <v>27432</v>
      </c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</row>
    <row r="22" spans="1:83" x14ac:dyDescent="0.2">
      <c r="A22" s="211" t="s">
        <v>89</v>
      </c>
      <c r="B22" s="190" t="s">
        <v>90</v>
      </c>
      <c r="C22" s="190" t="s">
        <v>73</v>
      </c>
      <c r="D22" s="227" t="s">
        <v>166</v>
      </c>
      <c r="E22" s="213">
        <v>5</v>
      </c>
      <c r="F22" s="213" t="s">
        <v>110</v>
      </c>
      <c r="G22" s="225">
        <v>1</v>
      </c>
      <c r="H22" s="218">
        <v>8</v>
      </c>
      <c r="I22" s="218">
        <v>16</v>
      </c>
      <c r="J22" s="216">
        <f t="shared" si="52"/>
        <v>8</v>
      </c>
      <c r="K22" s="217">
        <v>0</v>
      </c>
      <c r="L22" s="218">
        <v>8</v>
      </c>
      <c r="M22" s="218">
        <v>16</v>
      </c>
      <c r="N22" s="216">
        <f t="shared" si="53"/>
        <v>8</v>
      </c>
      <c r="O22" s="217">
        <v>0</v>
      </c>
      <c r="P22" s="218">
        <v>8</v>
      </c>
      <c r="Q22" s="218">
        <v>16</v>
      </c>
      <c r="R22" s="216">
        <f t="shared" si="54"/>
        <v>8</v>
      </c>
      <c r="S22" s="217">
        <v>0</v>
      </c>
      <c r="T22" s="218">
        <v>8</v>
      </c>
      <c r="U22" s="218">
        <v>16</v>
      </c>
      <c r="V22" s="216">
        <f t="shared" si="55"/>
        <v>8</v>
      </c>
      <c r="W22" s="217">
        <v>0</v>
      </c>
      <c r="X22" s="218">
        <v>8</v>
      </c>
      <c r="Y22" s="218">
        <v>16</v>
      </c>
      <c r="Z22" s="216">
        <f t="shared" si="56"/>
        <v>8</v>
      </c>
      <c r="AA22" s="217">
        <v>0</v>
      </c>
      <c r="AB22" s="218"/>
      <c r="AC22" s="218"/>
      <c r="AD22" s="216"/>
      <c r="AE22" s="217"/>
      <c r="AF22" s="218"/>
      <c r="AG22" s="218"/>
      <c r="AH22" s="216"/>
      <c r="AI22" s="217"/>
      <c r="AJ22" s="218"/>
      <c r="AK22" s="218"/>
      <c r="AL22" s="216"/>
      <c r="AM22" s="217"/>
      <c r="AN22" s="218">
        <f t="shared" ref="AN22" si="62">J22+N22+R22+V22+Z22+AD22+AH22+AL22</f>
        <v>40</v>
      </c>
      <c r="AO22" s="219">
        <f t="shared" si="16"/>
        <v>2000</v>
      </c>
      <c r="AP22" s="217">
        <f t="shared" si="9"/>
        <v>0</v>
      </c>
      <c r="AQ22" s="220">
        <f t="shared" si="17"/>
        <v>0</v>
      </c>
      <c r="AR22" s="221">
        <f t="shared" si="10"/>
        <v>1</v>
      </c>
      <c r="AS22" s="221">
        <f>$Q$4*10%</f>
        <v>230.4</v>
      </c>
      <c r="AT22" s="221">
        <f t="shared" ref="AT22" si="63">ROUND(AS22/160,2)</f>
        <v>1.44</v>
      </c>
      <c r="AU22" s="222">
        <f t="shared" si="12"/>
        <v>2880</v>
      </c>
      <c r="AV22" s="223">
        <f t="shared" si="41"/>
        <v>0</v>
      </c>
      <c r="AW22" s="221">
        <f t="shared" si="42"/>
        <v>0</v>
      </c>
      <c r="AX22" s="224">
        <f t="shared" si="18"/>
        <v>2880</v>
      </c>
      <c r="AZ22" s="8"/>
    </row>
    <row r="23" spans="1:83" x14ac:dyDescent="0.2">
      <c r="A23" s="211" t="s">
        <v>89</v>
      </c>
      <c r="B23" s="190" t="s">
        <v>90</v>
      </c>
      <c r="C23" s="190" t="s">
        <v>72</v>
      </c>
      <c r="D23" s="190" t="s">
        <v>125</v>
      </c>
      <c r="E23" s="213">
        <v>7</v>
      </c>
      <c r="F23" s="213" t="s">
        <v>113</v>
      </c>
      <c r="G23" s="225">
        <v>1</v>
      </c>
      <c r="H23" s="218">
        <v>8</v>
      </c>
      <c r="I23" s="218">
        <v>8</v>
      </c>
      <c r="J23" s="216">
        <f t="shared" ref="J23" si="64">IF(H23="",0,IF((I23-H23&lt;=0),(24-H23+I23),(I23-H23)))</f>
        <v>24</v>
      </c>
      <c r="K23" s="217">
        <v>8</v>
      </c>
      <c r="L23" s="218">
        <v>8</v>
      </c>
      <c r="M23" s="218">
        <v>8</v>
      </c>
      <c r="N23" s="216">
        <f t="shared" ref="N23" si="65">IF(L23="",0,IF((M23-L23&lt;=0),(24-L23+M23),(M23-L23)))</f>
        <v>24</v>
      </c>
      <c r="O23" s="217">
        <v>8</v>
      </c>
      <c r="P23" s="218">
        <v>8</v>
      </c>
      <c r="Q23" s="218">
        <v>8</v>
      </c>
      <c r="R23" s="216">
        <f t="shared" ref="R23" si="66">IF(P23="",0,IF((Q23-P23&lt;=0),(24-P23+Q23),(Q23-P23)))</f>
        <v>24</v>
      </c>
      <c r="S23" s="217">
        <v>8</v>
      </c>
      <c r="T23" s="218">
        <v>8</v>
      </c>
      <c r="U23" s="218">
        <v>8</v>
      </c>
      <c r="V23" s="216">
        <f t="shared" ref="V23" si="67">IF(T23="",0,IF((U23-T23&lt;=0),(24-T23+U23),(U23-T23)))</f>
        <v>24</v>
      </c>
      <c r="W23" s="217">
        <v>8</v>
      </c>
      <c r="X23" s="218">
        <v>8</v>
      </c>
      <c r="Y23" s="218">
        <v>8</v>
      </c>
      <c r="Z23" s="216">
        <f t="shared" ref="Z23" si="68">IF(X23="",0,IF((Y23-X23&lt;=0),(24-X23+Y23),(Y23-X23)))</f>
        <v>24</v>
      </c>
      <c r="AA23" s="217">
        <v>8</v>
      </c>
      <c r="AB23" s="218">
        <v>8</v>
      </c>
      <c r="AC23" s="218">
        <v>8</v>
      </c>
      <c r="AD23" s="216">
        <f t="shared" ref="AD23" si="69">IF(AB23="",0,IF((AC23-AB23&lt;=0),(24-AB23+AC23),(AC23-AB23)))</f>
        <v>24</v>
      </c>
      <c r="AE23" s="217">
        <v>8</v>
      </c>
      <c r="AF23" s="218">
        <v>8</v>
      </c>
      <c r="AG23" s="218">
        <v>8</v>
      </c>
      <c r="AH23" s="216">
        <f t="shared" ref="AH23" si="70">IF(AF23="",0,IF((AG23-AF23&lt;=0),(24-AF23+AG23),(AG23-AF23)))</f>
        <v>24</v>
      </c>
      <c r="AI23" s="217">
        <v>8</v>
      </c>
      <c r="AJ23" s="218">
        <v>8</v>
      </c>
      <c r="AK23" s="218">
        <v>8</v>
      </c>
      <c r="AL23" s="216">
        <f t="shared" ref="AL23" si="71">IF(AJ23="",0,IF((AK23-AJ23&lt;=0),(24-AJ23+AK23),(AK23-AJ23)))</f>
        <v>24</v>
      </c>
      <c r="AM23" s="217">
        <v>8</v>
      </c>
      <c r="AN23" s="218">
        <f t="shared" ref="AN23" si="72">J23+N23+R23+V23+Z23+AD23+AH23+AL23</f>
        <v>192</v>
      </c>
      <c r="AO23" s="219">
        <f t="shared" si="16"/>
        <v>8760</v>
      </c>
      <c r="AP23" s="217">
        <f t="shared" si="9"/>
        <v>2920</v>
      </c>
      <c r="AQ23" s="220">
        <f t="shared" si="17"/>
        <v>360</v>
      </c>
      <c r="AR23" s="221">
        <f t="shared" si="10"/>
        <v>4.3899999999999997</v>
      </c>
      <c r="AS23" s="221">
        <f>$R$4</f>
        <v>1388</v>
      </c>
      <c r="AT23" s="221">
        <f t="shared" si="40"/>
        <v>8.68</v>
      </c>
      <c r="AU23" s="222">
        <f t="shared" si="12"/>
        <v>76036.800000000003</v>
      </c>
      <c r="AV23" s="223">
        <f t="shared" si="41"/>
        <v>19009.199999999997</v>
      </c>
      <c r="AW23" s="221">
        <f t="shared" si="42"/>
        <v>3124.7999999999997</v>
      </c>
      <c r="AX23" s="224">
        <f t="shared" si="18"/>
        <v>98170.8</v>
      </c>
      <c r="AZ23" s="8"/>
    </row>
    <row r="24" spans="1:83" x14ac:dyDescent="0.2">
      <c r="A24" s="211" t="s">
        <v>89</v>
      </c>
      <c r="B24" s="190" t="s">
        <v>90</v>
      </c>
      <c r="C24" s="190" t="s">
        <v>72</v>
      </c>
      <c r="D24" s="212" t="s">
        <v>114</v>
      </c>
      <c r="E24" s="213">
        <v>7</v>
      </c>
      <c r="F24" s="213" t="s">
        <v>112</v>
      </c>
      <c r="G24" s="214">
        <v>1</v>
      </c>
      <c r="H24" s="215">
        <v>8</v>
      </c>
      <c r="I24" s="215">
        <v>20</v>
      </c>
      <c r="J24" s="216">
        <f t="shared" ref="J24:J27" si="73">IF(H24="",0,IF((I24-H24&lt;=0),(24-H24+I24),(I24-H24)))</f>
        <v>12</v>
      </c>
      <c r="K24" s="217">
        <v>0</v>
      </c>
      <c r="L24" s="218">
        <v>8</v>
      </c>
      <c r="M24" s="218">
        <v>20</v>
      </c>
      <c r="N24" s="216">
        <f t="shared" ref="N24:N27" si="74">IF(L24="",0,IF((M24-L24&lt;=0),(24-L24+M24),(M24-L24)))</f>
        <v>12</v>
      </c>
      <c r="O24" s="217">
        <v>0</v>
      </c>
      <c r="P24" s="218">
        <v>8</v>
      </c>
      <c r="Q24" s="218">
        <v>20</v>
      </c>
      <c r="R24" s="216">
        <f t="shared" ref="R24:R27" si="75">IF(P24="",0,IF((Q24-P24&lt;=0),(24-P24+Q24),(Q24-P24)))</f>
        <v>12</v>
      </c>
      <c r="S24" s="217">
        <v>0</v>
      </c>
      <c r="T24" s="218">
        <v>8</v>
      </c>
      <c r="U24" s="218">
        <v>20</v>
      </c>
      <c r="V24" s="216">
        <f t="shared" ref="V24:V27" si="76">IF(T24="",0,IF((U24-T24&lt;=0),(24-T24+U24),(U24-T24)))</f>
        <v>12</v>
      </c>
      <c r="W24" s="217">
        <v>0</v>
      </c>
      <c r="X24" s="218">
        <v>8</v>
      </c>
      <c r="Y24" s="218">
        <v>20</v>
      </c>
      <c r="Z24" s="216">
        <f t="shared" ref="Z24:Z27" si="77">IF(X24="",0,IF((Y24-X24&lt;=0),(24-X24+Y24),(Y24-X24)))</f>
        <v>12</v>
      </c>
      <c r="AA24" s="217">
        <v>0</v>
      </c>
      <c r="AB24" s="218">
        <v>8</v>
      </c>
      <c r="AC24" s="218">
        <v>20</v>
      </c>
      <c r="AD24" s="216">
        <f t="shared" ref="AD24:AD28" si="78">IF(AB24="",0,IF((AC24-AB24&lt;=0),(24-AB24+AC24),(AC24-AB24)))</f>
        <v>12</v>
      </c>
      <c r="AE24" s="217">
        <v>0</v>
      </c>
      <c r="AF24" s="218">
        <v>8</v>
      </c>
      <c r="AG24" s="218">
        <v>20</v>
      </c>
      <c r="AH24" s="216">
        <f t="shared" ref="AH24:AH28" si="79">IF(AF24="",0,IF((AG24-AF24&lt;=0),(24-AF24+AG24),(AG24-AF24)))</f>
        <v>12</v>
      </c>
      <c r="AI24" s="217">
        <v>0</v>
      </c>
      <c r="AJ24" s="218">
        <v>8</v>
      </c>
      <c r="AK24" s="218">
        <v>20</v>
      </c>
      <c r="AL24" s="216">
        <f t="shared" ref="AL24:AL28" si="80">IF(AJ24="",0,IF((AK24-AJ24&lt;=0),(24-AJ24+AK24),(AK24-AJ24)))</f>
        <v>12</v>
      </c>
      <c r="AM24" s="217">
        <v>0</v>
      </c>
      <c r="AN24" s="218">
        <f t="shared" ref="AN24:AN28" si="81">J24+N24+R24+V24+Z24+AD24+AH24+AL24</f>
        <v>96</v>
      </c>
      <c r="AO24" s="219">
        <f t="shared" si="16"/>
        <v>4380</v>
      </c>
      <c r="AP24" s="217">
        <f t="shared" si="9"/>
        <v>0</v>
      </c>
      <c r="AQ24" s="220">
        <f t="shared" si="17"/>
        <v>180</v>
      </c>
      <c r="AR24" s="221">
        <f t="shared" si="10"/>
        <v>2.2000000000000002</v>
      </c>
      <c r="AS24" s="221">
        <f>$R$4</f>
        <v>1388</v>
      </c>
      <c r="AT24" s="221">
        <f t="shared" si="40"/>
        <v>8.68</v>
      </c>
      <c r="AU24" s="222">
        <f t="shared" si="12"/>
        <v>38018.400000000001</v>
      </c>
      <c r="AV24" s="223">
        <f t="shared" si="41"/>
        <v>0</v>
      </c>
      <c r="AW24" s="221">
        <f t="shared" si="42"/>
        <v>1562.3999999999999</v>
      </c>
      <c r="AX24" s="224">
        <f t="shared" si="18"/>
        <v>39580.800000000003</v>
      </c>
      <c r="AZ24" s="8"/>
    </row>
    <row r="25" spans="1:83" x14ac:dyDescent="0.2">
      <c r="A25" s="211" t="s">
        <v>89</v>
      </c>
      <c r="B25" s="190" t="s">
        <v>90</v>
      </c>
      <c r="C25" s="190" t="s">
        <v>72</v>
      </c>
      <c r="D25" s="212" t="s">
        <v>164</v>
      </c>
      <c r="E25" s="213">
        <v>5</v>
      </c>
      <c r="F25" s="213" t="s">
        <v>110</v>
      </c>
      <c r="G25" s="214">
        <v>1</v>
      </c>
      <c r="H25" s="218">
        <v>8</v>
      </c>
      <c r="I25" s="218">
        <v>16</v>
      </c>
      <c r="J25" s="216">
        <f t="shared" si="73"/>
        <v>8</v>
      </c>
      <c r="K25" s="217">
        <v>0</v>
      </c>
      <c r="L25" s="218">
        <v>8</v>
      </c>
      <c r="M25" s="218">
        <v>16</v>
      </c>
      <c r="N25" s="216">
        <f t="shared" si="74"/>
        <v>8</v>
      </c>
      <c r="O25" s="217">
        <v>0</v>
      </c>
      <c r="P25" s="218">
        <v>8</v>
      </c>
      <c r="Q25" s="218">
        <v>16</v>
      </c>
      <c r="R25" s="216">
        <f t="shared" si="75"/>
        <v>8</v>
      </c>
      <c r="S25" s="217">
        <v>0</v>
      </c>
      <c r="T25" s="218">
        <v>8</v>
      </c>
      <c r="U25" s="218">
        <v>16</v>
      </c>
      <c r="V25" s="216">
        <f t="shared" si="76"/>
        <v>8</v>
      </c>
      <c r="W25" s="217">
        <v>0</v>
      </c>
      <c r="X25" s="218">
        <v>8</v>
      </c>
      <c r="Y25" s="218">
        <v>16</v>
      </c>
      <c r="Z25" s="216">
        <f t="shared" si="77"/>
        <v>8</v>
      </c>
      <c r="AA25" s="217">
        <v>0</v>
      </c>
      <c r="AB25" s="218"/>
      <c r="AC25" s="218"/>
      <c r="AD25" s="216"/>
      <c r="AE25" s="217"/>
      <c r="AF25" s="218"/>
      <c r="AG25" s="218"/>
      <c r="AH25" s="216"/>
      <c r="AI25" s="217"/>
      <c r="AJ25" s="218"/>
      <c r="AK25" s="218"/>
      <c r="AL25" s="216"/>
      <c r="AM25" s="217"/>
      <c r="AN25" s="218">
        <f t="shared" si="81"/>
        <v>40</v>
      </c>
      <c r="AO25" s="219">
        <f t="shared" ref="AO25" si="82">IF(AN25=0,0,G25*((J25*$E$5)+(N25*$F$5)+(R25*$G$5)+(V25*$H$5)+(Z25*$I$5)+(AD25*$J$6)+(AH25*$K$7)+(AL25*$L$8)))</f>
        <v>2000</v>
      </c>
      <c r="AP25" s="217">
        <f t="shared" ref="AP25" si="83">IF(AO25=0,0,G25*((K25*$E$5)+(O25*$F$5)+(S25*$G$5)+(W25*$H$5)+(AA25*$I$5)+(AE25*$J$6)+(AI25*$K$7)+(AM25*$L$8)))</f>
        <v>0</v>
      </c>
      <c r="AQ25" s="220">
        <f t="shared" ref="AQ25" si="84">G25*(AL25*$L$8)</f>
        <v>0</v>
      </c>
      <c r="AR25" s="221">
        <f t="shared" ref="AR25" si="85">ROUND(AO25/$N$4,2)</f>
        <v>1</v>
      </c>
      <c r="AS25" s="221">
        <f>$R$4</f>
        <v>1388</v>
      </c>
      <c r="AT25" s="221">
        <f t="shared" si="40"/>
        <v>8.68</v>
      </c>
      <c r="AU25" s="222">
        <f t="shared" si="12"/>
        <v>17360</v>
      </c>
      <c r="AV25" s="223">
        <f t="shared" si="41"/>
        <v>0</v>
      </c>
      <c r="AW25" s="221">
        <f t="shared" si="42"/>
        <v>0</v>
      </c>
      <c r="AX25" s="224">
        <f t="shared" ref="AX25" si="86">SUM(AU25:AW25)</f>
        <v>17360</v>
      </c>
      <c r="AZ25" s="8"/>
    </row>
    <row r="26" spans="1:83" x14ac:dyDescent="0.2">
      <c r="A26" s="211" t="s">
        <v>89</v>
      </c>
      <c r="B26" s="190" t="s">
        <v>90</v>
      </c>
      <c r="C26" s="190" t="s">
        <v>72</v>
      </c>
      <c r="D26" s="212" t="s">
        <v>124</v>
      </c>
      <c r="E26" s="213">
        <v>7</v>
      </c>
      <c r="F26" s="213" t="s">
        <v>113</v>
      </c>
      <c r="G26" s="225">
        <v>1</v>
      </c>
      <c r="H26" s="218">
        <v>8</v>
      </c>
      <c r="I26" s="218">
        <v>8</v>
      </c>
      <c r="J26" s="216">
        <f t="shared" si="73"/>
        <v>24</v>
      </c>
      <c r="K26" s="217">
        <v>8</v>
      </c>
      <c r="L26" s="218">
        <v>8</v>
      </c>
      <c r="M26" s="218">
        <v>8</v>
      </c>
      <c r="N26" s="216">
        <f t="shared" si="74"/>
        <v>24</v>
      </c>
      <c r="O26" s="217">
        <v>8</v>
      </c>
      <c r="P26" s="218">
        <v>8</v>
      </c>
      <c r="Q26" s="218">
        <v>8</v>
      </c>
      <c r="R26" s="216">
        <f t="shared" si="75"/>
        <v>24</v>
      </c>
      <c r="S26" s="217">
        <v>8</v>
      </c>
      <c r="T26" s="218">
        <v>8</v>
      </c>
      <c r="U26" s="218">
        <v>8</v>
      </c>
      <c r="V26" s="216">
        <f t="shared" si="76"/>
        <v>24</v>
      </c>
      <c r="W26" s="217">
        <v>8</v>
      </c>
      <c r="X26" s="218">
        <v>8</v>
      </c>
      <c r="Y26" s="218">
        <v>8</v>
      </c>
      <c r="Z26" s="216">
        <f t="shared" si="77"/>
        <v>24</v>
      </c>
      <c r="AA26" s="217">
        <v>8</v>
      </c>
      <c r="AB26" s="218">
        <v>8</v>
      </c>
      <c r="AC26" s="218">
        <v>8</v>
      </c>
      <c r="AD26" s="216">
        <f t="shared" si="78"/>
        <v>24</v>
      </c>
      <c r="AE26" s="217">
        <v>8</v>
      </c>
      <c r="AF26" s="218">
        <v>8</v>
      </c>
      <c r="AG26" s="218">
        <v>8</v>
      </c>
      <c r="AH26" s="216">
        <f t="shared" si="79"/>
        <v>24</v>
      </c>
      <c r="AI26" s="217">
        <v>8</v>
      </c>
      <c r="AJ26" s="218">
        <v>8</v>
      </c>
      <c r="AK26" s="218">
        <v>8</v>
      </c>
      <c r="AL26" s="216">
        <f t="shared" si="80"/>
        <v>24</v>
      </c>
      <c r="AM26" s="217">
        <v>8</v>
      </c>
      <c r="AN26" s="218">
        <f t="shared" si="81"/>
        <v>192</v>
      </c>
      <c r="AO26" s="219">
        <f t="shared" si="16"/>
        <v>8760</v>
      </c>
      <c r="AP26" s="217">
        <f t="shared" si="9"/>
        <v>2920</v>
      </c>
      <c r="AQ26" s="220">
        <f t="shared" si="17"/>
        <v>360</v>
      </c>
      <c r="AR26" s="221">
        <f t="shared" si="10"/>
        <v>4.3899999999999997</v>
      </c>
      <c r="AS26" s="221">
        <f>$R$4</f>
        <v>1388</v>
      </c>
      <c r="AT26" s="221">
        <f t="shared" si="40"/>
        <v>8.68</v>
      </c>
      <c r="AU26" s="222">
        <f t="shared" si="12"/>
        <v>76036.800000000003</v>
      </c>
      <c r="AV26" s="223">
        <f t="shared" si="41"/>
        <v>19009.199999999997</v>
      </c>
      <c r="AW26" s="221">
        <f t="shared" si="42"/>
        <v>3124.7999999999997</v>
      </c>
      <c r="AX26" s="224">
        <f t="shared" si="18"/>
        <v>98170.8</v>
      </c>
      <c r="AZ26" s="8"/>
    </row>
    <row r="27" spans="1:83" s="228" customFormat="1" x14ac:dyDescent="0.2">
      <c r="A27" s="211" t="s">
        <v>121</v>
      </c>
      <c r="B27" s="190" t="s">
        <v>90</v>
      </c>
      <c r="C27" s="190" t="s">
        <v>72</v>
      </c>
      <c r="D27" s="212" t="s">
        <v>126</v>
      </c>
      <c r="E27" s="213">
        <v>5</v>
      </c>
      <c r="F27" s="213" t="s">
        <v>111</v>
      </c>
      <c r="G27" s="225">
        <v>1</v>
      </c>
      <c r="H27" s="218">
        <v>16</v>
      </c>
      <c r="I27" s="218">
        <v>8</v>
      </c>
      <c r="J27" s="216">
        <f t="shared" si="73"/>
        <v>16</v>
      </c>
      <c r="K27" s="217">
        <v>8</v>
      </c>
      <c r="L27" s="218">
        <v>16</v>
      </c>
      <c r="M27" s="218">
        <v>8</v>
      </c>
      <c r="N27" s="216">
        <f t="shared" si="74"/>
        <v>16</v>
      </c>
      <c r="O27" s="217">
        <v>8</v>
      </c>
      <c r="P27" s="218">
        <v>16</v>
      </c>
      <c r="Q27" s="218">
        <v>8</v>
      </c>
      <c r="R27" s="216">
        <f t="shared" si="75"/>
        <v>16</v>
      </c>
      <c r="S27" s="217">
        <v>8</v>
      </c>
      <c r="T27" s="218">
        <v>16</v>
      </c>
      <c r="U27" s="218">
        <v>8</v>
      </c>
      <c r="V27" s="216">
        <f t="shared" si="76"/>
        <v>16</v>
      </c>
      <c r="W27" s="217">
        <v>8</v>
      </c>
      <c r="X27" s="218">
        <v>16</v>
      </c>
      <c r="Y27" s="218">
        <v>8</v>
      </c>
      <c r="Z27" s="216">
        <f t="shared" si="77"/>
        <v>16</v>
      </c>
      <c r="AA27" s="217">
        <v>8</v>
      </c>
      <c r="AB27" s="218"/>
      <c r="AC27" s="218"/>
      <c r="AD27" s="216">
        <f t="shared" si="78"/>
        <v>0</v>
      </c>
      <c r="AE27" s="217"/>
      <c r="AF27" s="218"/>
      <c r="AG27" s="218"/>
      <c r="AH27" s="216">
        <f t="shared" si="79"/>
        <v>0</v>
      </c>
      <c r="AI27" s="217"/>
      <c r="AJ27" s="218"/>
      <c r="AK27" s="218"/>
      <c r="AL27" s="216">
        <f t="shared" si="80"/>
        <v>0</v>
      </c>
      <c r="AM27" s="217"/>
      <c r="AN27" s="218">
        <f t="shared" si="81"/>
        <v>80</v>
      </c>
      <c r="AO27" s="219">
        <f t="shared" si="16"/>
        <v>4000</v>
      </c>
      <c r="AP27" s="217">
        <f t="shared" si="9"/>
        <v>2000</v>
      </c>
      <c r="AQ27" s="220">
        <f t="shared" si="17"/>
        <v>0</v>
      </c>
      <c r="AR27" s="221">
        <f t="shared" ref="AR27:AR28" si="87">ROUND(AO27/$N$4,2)</f>
        <v>2.0099999999999998</v>
      </c>
      <c r="AS27" s="221">
        <f t="shared" ref="AS27:AS28" si="88">$R$4</f>
        <v>1388</v>
      </c>
      <c r="AT27" s="221">
        <f t="shared" ref="AT27:AT28" si="89">ROUND(AS27/160,2)</f>
        <v>8.68</v>
      </c>
      <c r="AU27" s="222">
        <f t="shared" si="12"/>
        <v>34720</v>
      </c>
      <c r="AV27" s="223">
        <f t="shared" si="41"/>
        <v>13020</v>
      </c>
      <c r="AW27" s="221">
        <f t="shared" si="42"/>
        <v>0</v>
      </c>
      <c r="AX27" s="224">
        <f t="shared" ref="AX27:AX28" si="90">SUM(AU27:AW27)</f>
        <v>47740</v>
      </c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</row>
    <row r="28" spans="1:83" s="228" customFormat="1" x14ac:dyDescent="0.2">
      <c r="A28" s="211" t="s">
        <v>121</v>
      </c>
      <c r="B28" s="190" t="s">
        <v>90</v>
      </c>
      <c r="C28" s="190" t="s">
        <v>72</v>
      </c>
      <c r="D28" s="212" t="s">
        <v>127</v>
      </c>
      <c r="E28" s="213">
        <v>2</v>
      </c>
      <c r="F28" s="213" t="s">
        <v>113</v>
      </c>
      <c r="G28" s="225">
        <v>1</v>
      </c>
      <c r="H28" s="218"/>
      <c r="I28" s="218"/>
      <c r="J28" s="216"/>
      <c r="K28" s="217"/>
      <c r="L28" s="218"/>
      <c r="M28" s="218"/>
      <c r="N28" s="216"/>
      <c r="O28" s="217"/>
      <c r="P28" s="218"/>
      <c r="Q28" s="218"/>
      <c r="R28" s="216"/>
      <c r="S28" s="217"/>
      <c r="T28" s="218"/>
      <c r="U28" s="218"/>
      <c r="V28" s="216"/>
      <c r="W28" s="217"/>
      <c r="X28" s="218"/>
      <c r="Y28" s="218"/>
      <c r="Z28" s="216"/>
      <c r="AA28" s="217"/>
      <c r="AB28" s="218">
        <v>8</v>
      </c>
      <c r="AC28" s="218">
        <v>8</v>
      </c>
      <c r="AD28" s="216">
        <f t="shared" si="78"/>
        <v>24</v>
      </c>
      <c r="AE28" s="217">
        <v>8</v>
      </c>
      <c r="AF28" s="218">
        <v>8</v>
      </c>
      <c r="AG28" s="218">
        <v>8</v>
      </c>
      <c r="AH28" s="216">
        <f t="shared" si="79"/>
        <v>24</v>
      </c>
      <c r="AI28" s="217">
        <v>8</v>
      </c>
      <c r="AJ28" s="218">
        <v>8</v>
      </c>
      <c r="AK28" s="218">
        <v>8</v>
      </c>
      <c r="AL28" s="216">
        <f t="shared" si="80"/>
        <v>24</v>
      </c>
      <c r="AM28" s="217">
        <v>8</v>
      </c>
      <c r="AN28" s="218">
        <f t="shared" si="81"/>
        <v>72</v>
      </c>
      <c r="AO28" s="219">
        <f t="shared" si="16"/>
        <v>2760</v>
      </c>
      <c r="AP28" s="217">
        <f t="shared" si="9"/>
        <v>920</v>
      </c>
      <c r="AQ28" s="220">
        <f t="shared" si="17"/>
        <v>360</v>
      </c>
      <c r="AR28" s="221">
        <f t="shared" si="87"/>
        <v>1.38</v>
      </c>
      <c r="AS28" s="221">
        <f t="shared" si="88"/>
        <v>1388</v>
      </c>
      <c r="AT28" s="221">
        <f t="shared" si="89"/>
        <v>8.68</v>
      </c>
      <c r="AU28" s="222">
        <f t="shared" si="12"/>
        <v>23956.799999999999</v>
      </c>
      <c r="AV28" s="223">
        <f t="shared" si="41"/>
        <v>5989.2</v>
      </c>
      <c r="AW28" s="221">
        <f t="shared" si="42"/>
        <v>3124.7999999999997</v>
      </c>
      <c r="AX28" s="224">
        <f t="shared" si="90"/>
        <v>33070.800000000003</v>
      </c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</row>
    <row r="29" spans="1:83" x14ac:dyDescent="0.2">
      <c r="A29" s="211" t="s">
        <v>89</v>
      </c>
      <c r="B29" s="190" t="s">
        <v>90</v>
      </c>
      <c r="C29" s="190" t="s">
        <v>6</v>
      </c>
      <c r="D29" s="212" t="s">
        <v>114</v>
      </c>
      <c r="E29" s="213">
        <v>7</v>
      </c>
      <c r="F29" s="213" t="s">
        <v>112</v>
      </c>
      <c r="G29" s="214">
        <v>1</v>
      </c>
      <c r="H29" s="215">
        <v>8</v>
      </c>
      <c r="I29" s="215">
        <v>20</v>
      </c>
      <c r="J29" s="216">
        <f t="shared" ref="J29:J31" si="91">IF(H29="",0,IF((I29-H29&lt;=0),(24-H29+I29),(I29-H29)))</f>
        <v>12</v>
      </c>
      <c r="K29" s="217">
        <v>0</v>
      </c>
      <c r="L29" s="218">
        <v>8</v>
      </c>
      <c r="M29" s="218">
        <v>20</v>
      </c>
      <c r="N29" s="216">
        <f t="shared" ref="N29:N31" si="92">IF(L29="",0,IF((M29-L29&lt;=0),(24-L29+M29),(M29-L29)))</f>
        <v>12</v>
      </c>
      <c r="O29" s="217">
        <v>0</v>
      </c>
      <c r="P29" s="218">
        <v>8</v>
      </c>
      <c r="Q29" s="218">
        <v>20</v>
      </c>
      <c r="R29" s="216">
        <f t="shared" ref="R29:R31" si="93">IF(P29="",0,IF((Q29-P29&lt;=0),(24-P29+Q29),(Q29-P29)))</f>
        <v>12</v>
      </c>
      <c r="S29" s="217">
        <v>0</v>
      </c>
      <c r="T29" s="218">
        <v>8</v>
      </c>
      <c r="U29" s="218">
        <v>20</v>
      </c>
      <c r="V29" s="216">
        <f t="shared" ref="V29:V31" si="94">IF(T29="",0,IF((U29-T29&lt;=0),(24-T29+U29),(U29-T29)))</f>
        <v>12</v>
      </c>
      <c r="W29" s="217">
        <v>0</v>
      </c>
      <c r="X29" s="218">
        <v>8</v>
      </c>
      <c r="Y29" s="218">
        <v>20</v>
      </c>
      <c r="Z29" s="216">
        <f t="shared" ref="Z29:Z31" si="95">IF(X29="",0,IF((Y29-X29&lt;=0),(24-X29+Y29),(Y29-X29)))</f>
        <v>12</v>
      </c>
      <c r="AA29" s="217">
        <v>0</v>
      </c>
      <c r="AB29" s="218">
        <v>8</v>
      </c>
      <c r="AC29" s="218">
        <v>20</v>
      </c>
      <c r="AD29" s="216">
        <f t="shared" ref="AD29:AD31" si="96">IF(AB29="",0,IF((AC29-AB29&lt;=0),(24-AB29+AC29),(AC29-AB29)))</f>
        <v>12</v>
      </c>
      <c r="AE29" s="217">
        <v>0</v>
      </c>
      <c r="AF29" s="218">
        <v>8</v>
      </c>
      <c r="AG29" s="218">
        <v>20</v>
      </c>
      <c r="AH29" s="216">
        <f t="shared" ref="AH29:AH31" si="97">IF(AF29="",0,IF((AG29-AF29&lt;=0),(24-AF29+AG29),(AG29-AF29)))</f>
        <v>12</v>
      </c>
      <c r="AI29" s="217">
        <v>0</v>
      </c>
      <c r="AJ29" s="218">
        <v>8</v>
      </c>
      <c r="AK29" s="218">
        <v>20</v>
      </c>
      <c r="AL29" s="216">
        <f t="shared" ref="AL29:AL31" si="98">IF(AJ29="",0,IF((AK29-AJ29&lt;=0),(24-AJ29+AK29),(AK29-AJ29)))</f>
        <v>12</v>
      </c>
      <c r="AM29" s="217">
        <v>0</v>
      </c>
      <c r="AN29" s="218">
        <f t="shared" ref="AN29:AN31" si="99">J29+N29+R29+V29+Z29+AD29+AH29+AL29</f>
        <v>96</v>
      </c>
      <c r="AO29" s="219">
        <f t="shared" si="16"/>
        <v>4380</v>
      </c>
      <c r="AP29" s="217">
        <f t="shared" si="9"/>
        <v>0</v>
      </c>
      <c r="AQ29" s="220">
        <f t="shared" si="17"/>
        <v>180</v>
      </c>
      <c r="AR29" s="221">
        <f>ROUND(AO29/$N$4,2)</f>
        <v>2.2000000000000002</v>
      </c>
      <c r="AS29" s="221">
        <f>$S$4</f>
        <v>925</v>
      </c>
      <c r="AT29" s="221">
        <f t="shared" si="40"/>
        <v>5.78</v>
      </c>
      <c r="AU29" s="222">
        <f t="shared" si="12"/>
        <v>25316.400000000001</v>
      </c>
      <c r="AV29" s="223">
        <f t="shared" si="41"/>
        <v>0</v>
      </c>
      <c r="AW29" s="221">
        <f t="shared" si="42"/>
        <v>1040.4000000000001</v>
      </c>
      <c r="AX29" s="224">
        <f>SUM(AU29:AW29)</f>
        <v>26356.800000000003</v>
      </c>
      <c r="AZ29" s="8"/>
    </row>
    <row r="30" spans="1:83" x14ac:dyDescent="0.2">
      <c r="A30" s="211" t="s">
        <v>89</v>
      </c>
      <c r="B30" s="190" t="s">
        <v>90</v>
      </c>
      <c r="C30" s="190" t="s">
        <v>6</v>
      </c>
      <c r="D30" s="212" t="s">
        <v>164</v>
      </c>
      <c r="E30" s="213">
        <v>5</v>
      </c>
      <c r="F30" s="213" t="s">
        <v>110</v>
      </c>
      <c r="G30" s="214">
        <v>1</v>
      </c>
      <c r="H30" s="218">
        <v>8</v>
      </c>
      <c r="I30" s="218">
        <v>16</v>
      </c>
      <c r="J30" s="216">
        <f t="shared" si="91"/>
        <v>8</v>
      </c>
      <c r="K30" s="217">
        <v>0</v>
      </c>
      <c r="L30" s="218">
        <v>8</v>
      </c>
      <c r="M30" s="218">
        <v>16</v>
      </c>
      <c r="N30" s="216">
        <f t="shared" si="92"/>
        <v>8</v>
      </c>
      <c r="O30" s="217">
        <v>0</v>
      </c>
      <c r="P30" s="218">
        <v>8</v>
      </c>
      <c r="Q30" s="218">
        <v>16</v>
      </c>
      <c r="R30" s="216">
        <f t="shared" si="93"/>
        <v>8</v>
      </c>
      <c r="S30" s="217">
        <v>0</v>
      </c>
      <c r="T30" s="218">
        <v>8</v>
      </c>
      <c r="U30" s="218">
        <v>16</v>
      </c>
      <c r="V30" s="216">
        <f t="shared" si="94"/>
        <v>8</v>
      </c>
      <c r="W30" s="217">
        <v>0</v>
      </c>
      <c r="X30" s="218">
        <v>8</v>
      </c>
      <c r="Y30" s="218">
        <v>16</v>
      </c>
      <c r="Z30" s="216">
        <f t="shared" si="95"/>
        <v>8</v>
      </c>
      <c r="AA30" s="217">
        <v>0</v>
      </c>
      <c r="AB30" s="218"/>
      <c r="AC30" s="218"/>
      <c r="AD30" s="216"/>
      <c r="AE30" s="217"/>
      <c r="AF30" s="218"/>
      <c r="AG30" s="218"/>
      <c r="AH30" s="216"/>
      <c r="AI30" s="217"/>
      <c r="AJ30" s="218"/>
      <c r="AK30" s="218"/>
      <c r="AL30" s="216"/>
      <c r="AM30" s="217"/>
      <c r="AN30" s="218">
        <f t="shared" si="99"/>
        <v>40</v>
      </c>
      <c r="AO30" s="219">
        <f t="shared" ref="AO30" si="100">IF(AN30=0,0,G30*((J30*$E$5)+(N30*$F$5)+(R30*$G$5)+(V30*$H$5)+(Z30*$I$5)+(AD30*$J$6)+(AH30*$K$7)+(AL30*$L$8)))</f>
        <v>2000</v>
      </c>
      <c r="AP30" s="217">
        <f t="shared" ref="AP30" si="101">IF(AO30=0,0,G30*((K30*$E$5)+(O30*$F$5)+(S30*$G$5)+(W30*$H$5)+(AA30*$I$5)+(AE30*$J$6)+(AI30*$K$7)+(AM30*$L$8)))</f>
        <v>0</v>
      </c>
      <c r="AQ30" s="220">
        <f t="shared" ref="AQ30" si="102">G30*(AL30*$L$8)</f>
        <v>0</v>
      </c>
      <c r="AR30" s="221">
        <f t="shared" ref="AR30" si="103">ROUND(AO30/$N$4,2)</f>
        <v>1</v>
      </c>
      <c r="AS30" s="221">
        <f>$S$4</f>
        <v>925</v>
      </c>
      <c r="AT30" s="221">
        <f t="shared" si="40"/>
        <v>5.78</v>
      </c>
      <c r="AU30" s="222">
        <f t="shared" si="12"/>
        <v>11560</v>
      </c>
      <c r="AV30" s="223">
        <f t="shared" si="41"/>
        <v>0</v>
      </c>
      <c r="AW30" s="221">
        <f t="shared" si="42"/>
        <v>0</v>
      </c>
      <c r="AX30" s="224">
        <f t="shared" ref="AX30" si="104">SUM(AU30:AW30)</f>
        <v>11560</v>
      </c>
      <c r="AZ30" s="8"/>
    </row>
    <row r="31" spans="1:83" x14ac:dyDescent="0.2">
      <c r="A31" s="211" t="s">
        <v>89</v>
      </c>
      <c r="B31" s="190" t="s">
        <v>90</v>
      </c>
      <c r="C31" s="190" t="s">
        <v>6</v>
      </c>
      <c r="D31" s="212" t="s">
        <v>124</v>
      </c>
      <c r="E31" s="213">
        <v>7</v>
      </c>
      <c r="F31" s="213" t="s">
        <v>113</v>
      </c>
      <c r="G31" s="225">
        <v>1</v>
      </c>
      <c r="H31" s="218">
        <v>8</v>
      </c>
      <c r="I31" s="218">
        <v>8</v>
      </c>
      <c r="J31" s="216">
        <f t="shared" si="91"/>
        <v>24</v>
      </c>
      <c r="K31" s="217">
        <v>8</v>
      </c>
      <c r="L31" s="218">
        <v>8</v>
      </c>
      <c r="M31" s="218">
        <v>8</v>
      </c>
      <c r="N31" s="216">
        <f t="shared" si="92"/>
        <v>24</v>
      </c>
      <c r="O31" s="217">
        <v>8</v>
      </c>
      <c r="P31" s="218">
        <v>8</v>
      </c>
      <c r="Q31" s="218">
        <v>8</v>
      </c>
      <c r="R31" s="216">
        <f t="shared" si="93"/>
        <v>24</v>
      </c>
      <c r="S31" s="217">
        <v>8</v>
      </c>
      <c r="T31" s="218">
        <v>8</v>
      </c>
      <c r="U31" s="218">
        <v>8</v>
      </c>
      <c r="V31" s="216">
        <f t="shared" si="94"/>
        <v>24</v>
      </c>
      <c r="W31" s="217">
        <v>8</v>
      </c>
      <c r="X31" s="218">
        <v>8</v>
      </c>
      <c r="Y31" s="218">
        <v>8</v>
      </c>
      <c r="Z31" s="216">
        <f t="shared" si="95"/>
        <v>24</v>
      </c>
      <c r="AA31" s="217">
        <v>8</v>
      </c>
      <c r="AB31" s="218">
        <v>8</v>
      </c>
      <c r="AC31" s="218">
        <v>8</v>
      </c>
      <c r="AD31" s="216">
        <f t="shared" si="96"/>
        <v>24</v>
      </c>
      <c r="AE31" s="217">
        <v>8</v>
      </c>
      <c r="AF31" s="218">
        <v>8</v>
      </c>
      <c r="AG31" s="218">
        <v>8</v>
      </c>
      <c r="AH31" s="216">
        <f t="shared" si="97"/>
        <v>24</v>
      </c>
      <c r="AI31" s="217">
        <v>8</v>
      </c>
      <c r="AJ31" s="218">
        <v>8</v>
      </c>
      <c r="AK31" s="218">
        <v>8</v>
      </c>
      <c r="AL31" s="216">
        <f t="shared" si="98"/>
        <v>24</v>
      </c>
      <c r="AM31" s="217">
        <v>8</v>
      </c>
      <c r="AN31" s="218">
        <f t="shared" si="99"/>
        <v>192</v>
      </c>
      <c r="AO31" s="219">
        <f t="shared" si="16"/>
        <v>8760</v>
      </c>
      <c r="AP31" s="217">
        <f t="shared" si="9"/>
        <v>2920</v>
      </c>
      <c r="AQ31" s="220">
        <f t="shared" si="17"/>
        <v>360</v>
      </c>
      <c r="AR31" s="221">
        <f>ROUND(AO31/$N$4,2)</f>
        <v>4.3899999999999997</v>
      </c>
      <c r="AS31" s="221">
        <f>$S$4</f>
        <v>925</v>
      </c>
      <c r="AT31" s="221">
        <f t="shared" si="40"/>
        <v>5.78</v>
      </c>
      <c r="AU31" s="222">
        <f t="shared" si="12"/>
        <v>50632.800000000003</v>
      </c>
      <c r="AV31" s="223">
        <f t="shared" si="41"/>
        <v>12658.2</v>
      </c>
      <c r="AW31" s="221">
        <f t="shared" si="42"/>
        <v>2080.8000000000002</v>
      </c>
      <c r="AX31" s="224">
        <f>SUM(AU31:AW31)</f>
        <v>65371.8</v>
      </c>
      <c r="AZ31" s="8"/>
    </row>
    <row r="32" spans="1:83" x14ac:dyDescent="0.2">
      <c r="A32" s="229"/>
      <c r="B32" s="229"/>
      <c r="C32" s="229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0"/>
      <c r="T32" s="230"/>
      <c r="U32" s="230"/>
      <c r="V32" s="230"/>
      <c r="W32" s="230"/>
      <c r="X32" s="230"/>
      <c r="Y32" s="230"/>
      <c r="Z32" s="230"/>
      <c r="AA32" s="230"/>
      <c r="AB32" s="230"/>
      <c r="AC32" s="230"/>
      <c r="AD32" s="230"/>
      <c r="AE32" s="230"/>
      <c r="AF32" s="230"/>
      <c r="AG32" s="230"/>
      <c r="AH32" s="230"/>
      <c r="AI32" s="230"/>
      <c r="AJ32" s="230"/>
      <c r="AK32" s="230"/>
      <c r="AL32" s="230"/>
      <c r="AM32" s="230"/>
      <c r="AN32" s="230"/>
      <c r="AO32" s="230"/>
      <c r="AP32" s="230"/>
      <c r="AQ32" s="230"/>
      <c r="AR32" s="230"/>
      <c r="AS32" s="230"/>
      <c r="AT32" s="230"/>
      <c r="AU32" s="230"/>
      <c r="AV32" s="230"/>
      <c r="AW32" s="230"/>
      <c r="AX32" s="230"/>
    </row>
    <row r="33" spans="4:50" x14ac:dyDescent="0.2"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0"/>
      <c r="T33" s="230"/>
      <c r="U33" s="230"/>
      <c r="V33" s="230"/>
      <c r="W33" s="230"/>
      <c r="X33" s="230"/>
      <c r="Y33" s="230"/>
      <c r="Z33" s="230"/>
      <c r="AA33" s="230"/>
      <c r="AB33" s="230"/>
      <c r="AC33" s="230"/>
      <c r="AD33" s="230"/>
      <c r="AE33" s="230"/>
      <c r="AF33" s="230"/>
      <c r="AG33" s="230"/>
      <c r="AH33" s="230"/>
      <c r="AI33" s="230"/>
      <c r="AJ33" s="230"/>
      <c r="AK33" s="230"/>
      <c r="AL33" s="230"/>
      <c r="AM33" s="230"/>
      <c r="AN33" s="230"/>
      <c r="AO33" s="230"/>
      <c r="AP33" s="230"/>
      <c r="AQ33" s="230"/>
      <c r="AR33" s="230"/>
      <c r="AS33" s="230"/>
      <c r="AT33" s="230"/>
      <c r="AU33" s="230"/>
      <c r="AV33" s="230"/>
      <c r="AW33" s="230"/>
      <c r="AX33" s="230"/>
    </row>
  </sheetData>
  <mergeCells count="3">
    <mergeCell ref="W3:AA3"/>
    <mergeCell ref="AU10:AX10"/>
    <mergeCell ref="AU1:AX1"/>
  </mergeCells>
  <conditionalFormatting sqref="E13:F13">
    <cfRule type="cellIs" dxfId="1" priority="4" operator="equal">
      <formula>"Atbalsta postenis no BKUS"</formula>
    </cfRule>
  </conditionalFormatting>
  <pageMargins left="0.7" right="0.7" top="0.75" bottom="0.75" header="0.3" footer="0.3"/>
  <pageSetup scale="2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574AF-5A97-4C4F-BB7E-42A0E3B7D8B3}">
  <sheetPr>
    <pageSetUpPr fitToPage="1"/>
  </sheetPr>
  <dimension ref="A1:AX33"/>
  <sheetViews>
    <sheetView zoomScale="71" zoomScaleNormal="71" workbookViewId="0">
      <selection activeCell="A3" sqref="A1:XFD1048576"/>
    </sheetView>
  </sheetViews>
  <sheetFormatPr defaultColWidth="9.42578125" defaultRowHeight="12.75" outlineLevelCol="1" x14ac:dyDescent="0.2"/>
  <cols>
    <col min="1" max="1" width="9.42578125" style="8"/>
    <col min="2" max="3" width="16.28515625" style="8" customWidth="1"/>
    <col min="4" max="4" width="33.5703125" style="8" customWidth="1"/>
    <col min="5" max="5" width="8.7109375" style="183" customWidth="1"/>
    <col min="6" max="12" width="7.140625" style="8" customWidth="1"/>
    <col min="13" max="16" width="7.140625" style="8" customWidth="1" outlineLevel="1"/>
    <col min="17" max="17" width="12.140625" style="8" customWidth="1" outlineLevel="1"/>
    <col min="18" max="18" width="11" style="8" customWidth="1" outlineLevel="1"/>
    <col min="19" max="19" width="12.140625" style="8" customWidth="1" outlineLevel="1"/>
    <col min="20" max="39" width="7.140625" style="8" customWidth="1" outlineLevel="1"/>
    <col min="40" max="44" width="9.5703125" style="8" customWidth="1" outlineLevel="1"/>
    <col min="45" max="50" width="14.28515625" style="8" customWidth="1"/>
    <col min="51" max="16384" width="9.42578125" style="8"/>
  </cols>
  <sheetData>
    <row r="1" spans="1:50" ht="75" customHeight="1" x14ac:dyDescent="0.2">
      <c r="AU1" s="184" t="s">
        <v>205</v>
      </c>
      <c r="AV1" s="184"/>
      <c r="AW1" s="184"/>
      <c r="AX1" s="184"/>
    </row>
    <row r="2" spans="1:50" x14ac:dyDescent="0.2">
      <c r="A2" s="186" t="s">
        <v>115</v>
      </c>
      <c r="E2" s="187"/>
      <c r="F2" s="187"/>
      <c r="G2" s="187"/>
      <c r="H2" s="187"/>
      <c r="I2" s="187"/>
      <c r="J2" s="187"/>
      <c r="K2" s="187"/>
      <c r="L2" s="187"/>
      <c r="M2" s="187"/>
      <c r="N2" s="187"/>
    </row>
    <row r="3" spans="1:50" ht="102" x14ac:dyDescent="0.2">
      <c r="A3" s="188"/>
      <c r="B3" s="188"/>
      <c r="C3" s="188"/>
      <c r="D3" s="178"/>
      <c r="E3" s="179" t="s">
        <v>74</v>
      </c>
      <c r="F3" s="179" t="s">
        <v>75</v>
      </c>
      <c r="G3" s="179" t="s">
        <v>76</v>
      </c>
      <c r="H3" s="179" t="s">
        <v>77</v>
      </c>
      <c r="I3" s="179" t="s">
        <v>74</v>
      </c>
      <c r="J3" s="179" t="s">
        <v>78</v>
      </c>
      <c r="K3" s="179" t="s">
        <v>79</v>
      </c>
      <c r="L3" s="179" t="s">
        <v>80</v>
      </c>
      <c r="M3" s="179" t="s">
        <v>81</v>
      </c>
      <c r="N3" s="179" t="s">
        <v>82</v>
      </c>
      <c r="Q3" s="179" t="s">
        <v>222</v>
      </c>
      <c r="R3" s="179" t="s">
        <v>223</v>
      </c>
      <c r="S3" s="179" t="s">
        <v>224</v>
      </c>
      <c r="AS3" s="189"/>
      <c r="AT3" s="189"/>
      <c r="AV3" s="189"/>
      <c r="AW3" s="194"/>
    </row>
    <row r="4" spans="1:50" ht="15.6" customHeight="1" x14ac:dyDescent="0.2">
      <c r="A4" s="188"/>
      <c r="B4" s="188"/>
      <c r="C4" s="188"/>
      <c r="D4" s="190" t="s">
        <v>84</v>
      </c>
      <c r="E4" s="190">
        <v>52</v>
      </c>
      <c r="F4" s="190">
        <v>52</v>
      </c>
      <c r="G4" s="190">
        <v>52</v>
      </c>
      <c r="H4" s="190">
        <v>53</v>
      </c>
      <c r="I4" s="190">
        <v>52</v>
      </c>
      <c r="J4" s="190">
        <v>52</v>
      </c>
      <c r="K4" s="190">
        <v>52</v>
      </c>
      <c r="L4" s="191">
        <v>365</v>
      </c>
      <c r="M4" s="191">
        <v>250</v>
      </c>
      <c r="N4" s="192">
        <v>1994</v>
      </c>
      <c r="Q4" s="193">
        <v>2304</v>
      </c>
      <c r="R4" s="193">
        <v>1388</v>
      </c>
      <c r="S4" s="193">
        <v>925</v>
      </c>
      <c r="W4" s="231"/>
      <c r="X4" s="231"/>
      <c r="Y4" s="231"/>
      <c r="Z4" s="231"/>
      <c r="AA4" s="231"/>
      <c r="AS4" s="194"/>
      <c r="AT4" s="194"/>
    </row>
    <row r="5" spans="1:50" x14ac:dyDescent="0.2">
      <c r="A5" s="188"/>
      <c r="B5" s="188"/>
      <c r="C5" s="188"/>
      <c r="D5" s="195" t="s">
        <v>85</v>
      </c>
      <c r="E5" s="195">
        <v>49</v>
      </c>
      <c r="F5" s="195">
        <v>50</v>
      </c>
      <c r="G5" s="195">
        <v>50</v>
      </c>
      <c r="H5" s="195">
        <v>51</v>
      </c>
      <c r="I5" s="195">
        <v>50</v>
      </c>
      <c r="J5" s="190">
        <v>0</v>
      </c>
      <c r="K5" s="190">
        <v>0</v>
      </c>
      <c r="L5" s="191">
        <v>250</v>
      </c>
      <c r="M5" s="192">
        <f>ROUND(M4/12,0)</f>
        <v>21</v>
      </c>
      <c r="N5" s="192">
        <f>ROUND(N4/12,0)</f>
        <v>166</v>
      </c>
      <c r="W5" s="231"/>
      <c r="X5" s="231"/>
      <c r="Y5" s="231"/>
      <c r="Z5" s="231"/>
      <c r="AA5" s="231"/>
    </row>
    <row r="6" spans="1:50" x14ac:dyDescent="0.2">
      <c r="A6" s="188"/>
      <c r="B6" s="188"/>
      <c r="C6" s="188"/>
      <c r="D6" s="190" t="s">
        <v>86</v>
      </c>
      <c r="E6" s="190">
        <v>0</v>
      </c>
      <c r="F6" s="190">
        <v>0</v>
      </c>
      <c r="G6" s="190">
        <v>0</v>
      </c>
      <c r="H6" s="190">
        <v>0</v>
      </c>
      <c r="I6" s="190">
        <v>0</v>
      </c>
      <c r="J6" s="195">
        <v>52</v>
      </c>
      <c r="K6" s="190">
        <v>0</v>
      </c>
      <c r="L6" s="191">
        <v>52</v>
      </c>
      <c r="M6" s="190">
        <v>0</v>
      </c>
      <c r="N6" s="190">
        <v>0</v>
      </c>
      <c r="W6" s="231"/>
      <c r="X6" s="231"/>
      <c r="Y6" s="231"/>
      <c r="Z6" s="231"/>
      <c r="AA6" s="231"/>
      <c r="AS6" s="183"/>
      <c r="AT6" s="183"/>
    </row>
    <row r="7" spans="1:50" x14ac:dyDescent="0.2">
      <c r="A7" s="188"/>
      <c r="B7" s="188"/>
      <c r="C7" s="188"/>
      <c r="D7" s="190" t="s">
        <v>87</v>
      </c>
      <c r="E7" s="190">
        <v>0</v>
      </c>
      <c r="F7" s="190">
        <v>0</v>
      </c>
      <c r="G7" s="190">
        <v>0</v>
      </c>
      <c r="H7" s="190">
        <v>0</v>
      </c>
      <c r="I7" s="190">
        <v>0</v>
      </c>
      <c r="J7" s="190">
        <v>0</v>
      </c>
      <c r="K7" s="195">
        <v>48</v>
      </c>
      <c r="L7" s="191">
        <v>48</v>
      </c>
      <c r="M7" s="190">
        <v>0</v>
      </c>
      <c r="N7" s="190">
        <v>0</v>
      </c>
      <c r="W7" s="231"/>
      <c r="X7" s="231"/>
      <c r="Y7" s="231"/>
      <c r="Z7" s="231"/>
      <c r="AA7" s="231"/>
      <c r="AS7" s="183"/>
      <c r="AT7" s="183"/>
    </row>
    <row r="8" spans="1:50" x14ac:dyDescent="0.2">
      <c r="A8" s="188"/>
      <c r="B8" s="188"/>
      <c r="C8" s="188"/>
      <c r="D8" s="190" t="s">
        <v>83</v>
      </c>
      <c r="E8" s="190">
        <v>3</v>
      </c>
      <c r="F8" s="190">
        <v>2</v>
      </c>
      <c r="G8" s="190">
        <v>2</v>
      </c>
      <c r="H8" s="190">
        <v>2</v>
      </c>
      <c r="I8" s="190">
        <v>2</v>
      </c>
      <c r="J8" s="190">
        <v>0</v>
      </c>
      <c r="K8" s="190">
        <v>4</v>
      </c>
      <c r="L8" s="198">
        <v>15</v>
      </c>
      <c r="M8" s="190">
        <v>0</v>
      </c>
      <c r="N8" s="190">
        <v>0</v>
      </c>
      <c r="AS8" s="189"/>
      <c r="AT8" s="189"/>
    </row>
    <row r="9" spans="1:50" x14ac:dyDescent="0.2">
      <c r="A9" s="188"/>
      <c r="B9" s="188"/>
      <c r="C9" s="188"/>
      <c r="D9" s="190" t="s">
        <v>88</v>
      </c>
      <c r="E9" s="190">
        <v>0</v>
      </c>
      <c r="F9" s="190">
        <v>0</v>
      </c>
      <c r="G9" s="190">
        <v>0</v>
      </c>
      <c r="H9" s="190">
        <v>0</v>
      </c>
      <c r="I9" s="190">
        <v>0</v>
      </c>
      <c r="J9" s="190">
        <v>0</v>
      </c>
      <c r="K9" s="190">
        <v>0</v>
      </c>
      <c r="L9" s="191">
        <v>0</v>
      </c>
      <c r="M9" s="190">
        <v>0</v>
      </c>
      <c r="N9" s="190">
        <v>0</v>
      </c>
      <c r="AS9" s="199"/>
      <c r="AT9" s="199"/>
      <c r="AU9" s="199"/>
      <c r="AV9" s="199"/>
      <c r="AW9" s="199"/>
      <c r="AX9" s="199"/>
    </row>
    <row r="10" spans="1:50" x14ac:dyDescent="0.2">
      <c r="A10" s="188"/>
      <c r="B10" s="188"/>
      <c r="C10" s="188"/>
      <c r="D10" s="200"/>
      <c r="E10" s="201"/>
      <c r="F10" s="201"/>
      <c r="G10" s="201"/>
      <c r="H10" s="201"/>
      <c r="I10" s="201"/>
      <c r="J10" s="201"/>
      <c r="K10" s="201"/>
      <c r="AS10" s="199"/>
      <c r="AT10" s="199"/>
      <c r="AU10" s="199"/>
      <c r="AV10" s="199"/>
      <c r="AW10" s="199"/>
      <c r="AX10" s="199"/>
    </row>
    <row r="11" spans="1:50" x14ac:dyDescent="0.2">
      <c r="D11" s="186" t="s">
        <v>116</v>
      </c>
      <c r="E11" s="203"/>
      <c r="F11" s="186"/>
      <c r="G11" s="186"/>
      <c r="H11" s="186"/>
      <c r="I11" s="186"/>
      <c r="J11" s="186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AX11" s="183"/>
    </row>
    <row r="12" spans="1:50" s="185" customFormat="1" x14ac:dyDescent="0.2">
      <c r="D12" s="206"/>
      <c r="E12" s="207"/>
      <c r="F12" s="207"/>
      <c r="G12" s="208"/>
      <c r="H12" s="208" t="s">
        <v>91</v>
      </c>
      <c r="I12" s="208"/>
      <c r="J12" s="208"/>
      <c r="K12" s="208"/>
      <c r="L12" s="208" t="s">
        <v>92</v>
      </c>
      <c r="M12" s="208"/>
      <c r="N12" s="208"/>
      <c r="O12" s="208"/>
      <c r="P12" s="208" t="s">
        <v>93</v>
      </c>
      <c r="Q12" s="208"/>
      <c r="R12" s="208"/>
      <c r="S12" s="208"/>
      <c r="T12" s="208" t="s">
        <v>94</v>
      </c>
      <c r="U12" s="208"/>
      <c r="V12" s="208"/>
      <c r="W12" s="208"/>
      <c r="X12" s="208" t="s">
        <v>95</v>
      </c>
      <c r="Y12" s="208"/>
      <c r="Z12" s="208"/>
      <c r="AA12" s="208"/>
      <c r="AB12" s="208" t="s">
        <v>96</v>
      </c>
      <c r="AC12" s="208"/>
      <c r="AD12" s="208"/>
      <c r="AE12" s="208"/>
      <c r="AF12" s="208" t="s">
        <v>97</v>
      </c>
      <c r="AG12" s="208"/>
      <c r="AH12" s="208"/>
      <c r="AI12" s="208"/>
      <c r="AJ12" s="208" t="s">
        <v>160</v>
      </c>
      <c r="AK12" s="208"/>
      <c r="AL12" s="208"/>
      <c r="AM12" s="208"/>
      <c r="AO12" s="209" t="s">
        <v>98</v>
      </c>
      <c r="AP12" s="209"/>
      <c r="AQ12" s="209"/>
      <c r="AR12" s="232"/>
      <c r="AS12" s="205"/>
      <c r="AT12" s="232"/>
      <c r="AV12" s="210">
        <v>0.75</v>
      </c>
      <c r="AW12" s="210">
        <v>1</v>
      </c>
    </row>
    <row r="13" spans="1:50" ht="85.5" customHeight="1" x14ac:dyDescent="0.2">
      <c r="A13" s="180" t="s">
        <v>128</v>
      </c>
      <c r="B13" s="180" t="s">
        <v>1</v>
      </c>
      <c r="C13" s="180" t="s">
        <v>71</v>
      </c>
      <c r="D13" s="180" t="s">
        <v>99</v>
      </c>
      <c r="E13" s="180" t="s">
        <v>100</v>
      </c>
      <c r="F13" s="180" t="s">
        <v>101</v>
      </c>
      <c r="G13" s="180" t="s">
        <v>102</v>
      </c>
      <c r="H13" s="180" t="s">
        <v>103</v>
      </c>
      <c r="I13" s="180" t="s">
        <v>104</v>
      </c>
      <c r="J13" s="180" t="s">
        <v>221</v>
      </c>
      <c r="K13" s="180" t="s">
        <v>220</v>
      </c>
      <c r="L13" s="180" t="s">
        <v>103</v>
      </c>
      <c r="M13" s="180" t="s">
        <v>104</v>
      </c>
      <c r="N13" s="180" t="s">
        <v>221</v>
      </c>
      <c r="O13" s="180" t="s">
        <v>220</v>
      </c>
      <c r="P13" s="180" t="s">
        <v>103</v>
      </c>
      <c r="Q13" s="180" t="s">
        <v>104</v>
      </c>
      <c r="R13" s="180" t="s">
        <v>221</v>
      </c>
      <c r="S13" s="180" t="s">
        <v>220</v>
      </c>
      <c r="T13" s="180" t="s">
        <v>103</v>
      </c>
      <c r="U13" s="180" t="s">
        <v>104</v>
      </c>
      <c r="V13" s="180" t="s">
        <v>221</v>
      </c>
      <c r="W13" s="180" t="s">
        <v>220</v>
      </c>
      <c r="X13" s="180" t="s">
        <v>103</v>
      </c>
      <c r="Y13" s="180" t="s">
        <v>104</v>
      </c>
      <c r="Z13" s="180" t="s">
        <v>221</v>
      </c>
      <c r="AA13" s="180" t="s">
        <v>220</v>
      </c>
      <c r="AB13" s="180" t="s">
        <v>103</v>
      </c>
      <c r="AC13" s="180" t="s">
        <v>104</v>
      </c>
      <c r="AD13" s="180" t="s">
        <v>221</v>
      </c>
      <c r="AE13" s="180" t="s">
        <v>220</v>
      </c>
      <c r="AF13" s="180" t="s">
        <v>103</v>
      </c>
      <c r="AG13" s="180" t="s">
        <v>104</v>
      </c>
      <c r="AH13" s="180" t="s">
        <v>221</v>
      </c>
      <c r="AI13" s="180" t="s">
        <v>220</v>
      </c>
      <c r="AJ13" s="180" t="s">
        <v>103</v>
      </c>
      <c r="AK13" s="180" t="s">
        <v>104</v>
      </c>
      <c r="AL13" s="180" t="s">
        <v>221</v>
      </c>
      <c r="AM13" s="180" t="s">
        <v>220</v>
      </c>
      <c r="AN13" s="181" t="s">
        <v>105</v>
      </c>
      <c r="AO13" s="181" t="s">
        <v>82</v>
      </c>
      <c r="AP13" s="181" t="s">
        <v>106</v>
      </c>
      <c r="AQ13" s="181" t="s">
        <v>107</v>
      </c>
      <c r="AR13" s="182" t="s">
        <v>108</v>
      </c>
      <c r="AS13" s="181" t="s">
        <v>117</v>
      </c>
      <c r="AT13" s="181" t="s">
        <v>109</v>
      </c>
      <c r="AU13" s="181" t="s">
        <v>215</v>
      </c>
      <c r="AV13" s="181" t="s">
        <v>216</v>
      </c>
      <c r="AW13" s="181" t="s">
        <v>217</v>
      </c>
      <c r="AX13" s="180" t="s">
        <v>218</v>
      </c>
    </row>
    <row r="14" spans="1:50" x14ac:dyDescent="0.2">
      <c r="A14" s="211" t="s">
        <v>89</v>
      </c>
      <c r="B14" s="190" t="s">
        <v>90</v>
      </c>
      <c r="C14" s="190" t="s">
        <v>73</v>
      </c>
      <c r="D14" s="212" t="s">
        <v>118</v>
      </c>
      <c r="E14" s="213">
        <v>5</v>
      </c>
      <c r="F14" s="213" t="s">
        <v>110</v>
      </c>
      <c r="G14" s="233">
        <v>1</v>
      </c>
      <c r="H14" s="218">
        <v>8</v>
      </c>
      <c r="I14" s="218">
        <v>16</v>
      </c>
      <c r="J14" s="216">
        <f t="shared" ref="J14:J16" si="0">IF(H14="",0,IF((I14-H14&lt;=0),(24-H14+I14),(I14-H14)))</f>
        <v>8</v>
      </c>
      <c r="K14" s="217">
        <v>0</v>
      </c>
      <c r="L14" s="218">
        <v>8</v>
      </c>
      <c r="M14" s="218">
        <v>16</v>
      </c>
      <c r="N14" s="216">
        <f t="shared" ref="N14:N16" si="1">IF(L14="",0,IF((M14-L14&lt;=0),(24-L14+M14),(M14-L14)))</f>
        <v>8</v>
      </c>
      <c r="O14" s="217">
        <v>0</v>
      </c>
      <c r="P14" s="218">
        <v>8</v>
      </c>
      <c r="Q14" s="218">
        <v>16</v>
      </c>
      <c r="R14" s="216">
        <f t="shared" ref="R14:R16" si="2">IF(P14="",0,IF((Q14-P14&lt;=0),(24-P14+Q14),(Q14-P14)))</f>
        <v>8</v>
      </c>
      <c r="S14" s="217">
        <v>0</v>
      </c>
      <c r="T14" s="218">
        <v>8</v>
      </c>
      <c r="U14" s="218">
        <v>16</v>
      </c>
      <c r="V14" s="216">
        <f t="shared" ref="V14:V16" si="3">IF(T14="",0,IF((U14-T14&lt;=0),(24-T14+U14),(U14-T14)))</f>
        <v>8</v>
      </c>
      <c r="W14" s="217">
        <v>0</v>
      </c>
      <c r="X14" s="218">
        <v>8</v>
      </c>
      <c r="Y14" s="218">
        <v>16</v>
      </c>
      <c r="Z14" s="216">
        <f t="shared" ref="Z14:Z16" si="4">IF(X14="",0,IF((Y14-X14&lt;=0),(24-X14+Y14),(Y14-X14)))</f>
        <v>8</v>
      </c>
      <c r="AA14" s="217">
        <v>0</v>
      </c>
      <c r="AB14" s="218"/>
      <c r="AC14" s="218"/>
      <c r="AD14" s="216">
        <f t="shared" ref="AD14:AD21" si="5">IF(AB14="",0,IF((AC14-AB14&lt;=0),(24-AB14+AC14),(AC14-AB14)))</f>
        <v>0</v>
      </c>
      <c r="AE14" s="217">
        <v>0</v>
      </c>
      <c r="AF14" s="218"/>
      <c r="AG14" s="218"/>
      <c r="AH14" s="216">
        <f t="shared" ref="AH14:AH21" si="6">IF(AF14="",0,IF((AG14-AF14&lt;=0),(24-AF14+AG14),(AG14-AF14)))</f>
        <v>0</v>
      </c>
      <c r="AI14" s="217">
        <v>0</v>
      </c>
      <c r="AJ14" s="218"/>
      <c r="AK14" s="218"/>
      <c r="AL14" s="216">
        <f t="shared" ref="AL14:AL21" si="7">IF(AJ14="",0,IF((AK14-AJ14&lt;=0),(24-AJ14+AK14),(AK14-AJ14)))</f>
        <v>0</v>
      </c>
      <c r="AM14" s="217">
        <v>0</v>
      </c>
      <c r="AN14" s="218">
        <f t="shared" ref="AN14:AN31" si="8">J14+N14+R14+V14+Z14+AD14+AH14+AL14</f>
        <v>40</v>
      </c>
      <c r="AO14" s="219">
        <f t="shared" ref="AO14:AO31" si="9">IF(AN14=0,0,G14*((J14*$E$5)+(N14*$F$5)+(R14*$G$5)+(V14*$H$5)+(Z14*$I$5)+(AD14*$J$6)+(AH14*$K$7)+(AL14*$L$8)))</f>
        <v>2000</v>
      </c>
      <c r="AP14" s="217">
        <f t="shared" ref="AP14:AP31" si="10">IF(AO14=0,0,G14*((K14*$E$5)+(O14*$F$5)+(S14*$G$5)+(W14*$H$5)+(AA14*$I$5)+(AE14*$J$6)+(AI14*$K$7)+(AM14*$L$8)))</f>
        <v>0</v>
      </c>
      <c r="AQ14" s="220">
        <f>G14*(AL14*$L$8)</f>
        <v>0</v>
      </c>
      <c r="AR14" s="221">
        <f t="shared" ref="AR14:AR29" si="11">ROUND(AO14/$N$4,2)</f>
        <v>1</v>
      </c>
      <c r="AS14" s="221">
        <f>$Q$4</f>
        <v>2304</v>
      </c>
      <c r="AT14" s="221">
        <f t="shared" ref="AT14:AT31" si="12">ROUND(AS14/160,2)</f>
        <v>14.4</v>
      </c>
      <c r="AU14" s="222">
        <f t="shared" ref="AU14:AU31" si="13">AO14*AT14</f>
        <v>28800</v>
      </c>
      <c r="AV14" s="221">
        <f>$AV$12*AT14*AP14</f>
        <v>0</v>
      </c>
      <c r="AW14" s="221">
        <f>AT14*AQ14</f>
        <v>0</v>
      </c>
      <c r="AX14" s="224">
        <f t="shared" ref="AX14:AX29" si="14">SUM(AU14:AW14)</f>
        <v>28800</v>
      </c>
    </row>
    <row r="15" spans="1:50" x14ac:dyDescent="0.2">
      <c r="A15" s="211" t="s">
        <v>89</v>
      </c>
      <c r="B15" s="190" t="s">
        <v>90</v>
      </c>
      <c r="C15" s="190" t="s">
        <v>73</v>
      </c>
      <c r="D15" s="212" t="s">
        <v>114</v>
      </c>
      <c r="E15" s="213">
        <v>5</v>
      </c>
      <c r="F15" s="213" t="s">
        <v>112</v>
      </c>
      <c r="G15" s="233">
        <v>1</v>
      </c>
      <c r="H15" s="218">
        <v>8</v>
      </c>
      <c r="I15" s="218">
        <v>20</v>
      </c>
      <c r="J15" s="216">
        <f t="shared" si="0"/>
        <v>12</v>
      </c>
      <c r="K15" s="217">
        <v>0</v>
      </c>
      <c r="L15" s="218">
        <v>8</v>
      </c>
      <c r="M15" s="218">
        <v>20</v>
      </c>
      <c r="N15" s="216">
        <f t="shared" si="1"/>
        <v>12</v>
      </c>
      <c r="O15" s="217">
        <v>0</v>
      </c>
      <c r="P15" s="218">
        <v>8</v>
      </c>
      <c r="Q15" s="218">
        <v>20</v>
      </c>
      <c r="R15" s="216">
        <f t="shared" si="2"/>
        <v>12</v>
      </c>
      <c r="S15" s="217">
        <v>0</v>
      </c>
      <c r="T15" s="218">
        <v>8</v>
      </c>
      <c r="U15" s="218">
        <v>20</v>
      </c>
      <c r="V15" s="216">
        <f t="shared" si="3"/>
        <v>12</v>
      </c>
      <c r="W15" s="217">
        <v>0</v>
      </c>
      <c r="X15" s="218">
        <v>8</v>
      </c>
      <c r="Y15" s="218">
        <v>20</v>
      </c>
      <c r="Z15" s="216">
        <f t="shared" si="4"/>
        <v>12</v>
      </c>
      <c r="AA15" s="217">
        <v>0</v>
      </c>
      <c r="AB15" s="218"/>
      <c r="AC15" s="218"/>
      <c r="AD15" s="216">
        <f t="shared" si="5"/>
        <v>0</v>
      </c>
      <c r="AE15" s="217">
        <v>0</v>
      </c>
      <c r="AF15" s="218"/>
      <c r="AG15" s="218"/>
      <c r="AH15" s="216">
        <f t="shared" si="6"/>
        <v>0</v>
      </c>
      <c r="AI15" s="217">
        <v>0</v>
      </c>
      <c r="AJ15" s="218"/>
      <c r="AK15" s="218"/>
      <c r="AL15" s="216">
        <f t="shared" si="7"/>
        <v>0</v>
      </c>
      <c r="AM15" s="217">
        <v>0</v>
      </c>
      <c r="AN15" s="218">
        <f t="shared" si="8"/>
        <v>60</v>
      </c>
      <c r="AO15" s="219">
        <f t="shared" si="9"/>
        <v>3000</v>
      </c>
      <c r="AP15" s="217">
        <f t="shared" si="10"/>
        <v>0</v>
      </c>
      <c r="AQ15" s="220">
        <f t="shared" ref="AQ15:AQ31" si="15">G15*(AL15*$L$8)</f>
        <v>0</v>
      </c>
      <c r="AR15" s="221">
        <f t="shared" si="11"/>
        <v>1.5</v>
      </c>
      <c r="AS15" s="221">
        <f>$Q$4</f>
        <v>2304</v>
      </c>
      <c r="AT15" s="221">
        <f t="shared" si="12"/>
        <v>14.4</v>
      </c>
      <c r="AU15" s="222">
        <f t="shared" si="13"/>
        <v>43200</v>
      </c>
      <c r="AV15" s="221">
        <f>AP15*AT15*$AV$12</f>
        <v>0</v>
      </c>
      <c r="AW15" s="221">
        <f>AQ15*AT15*$AW$12</f>
        <v>0</v>
      </c>
      <c r="AX15" s="224">
        <f t="shared" si="14"/>
        <v>43200</v>
      </c>
    </row>
    <row r="16" spans="1:50" x14ac:dyDescent="0.2">
      <c r="A16" s="211" t="s">
        <v>121</v>
      </c>
      <c r="B16" s="190" t="s">
        <v>90</v>
      </c>
      <c r="C16" s="190" t="s">
        <v>73</v>
      </c>
      <c r="D16" s="212" t="s">
        <v>122</v>
      </c>
      <c r="E16" s="213">
        <v>5</v>
      </c>
      <c r="F16" s="213" t="s">
        <v>111</v>
      </c>
      <c r="G16" s="233">
        <v>1</v>
      </c>
      <c r="H16" s="218">
        <v>16</v>
      </c>
      <c r="I16" s="218">
        <v>8</v>
      </c>
      <c r="J16" s="216">
        <f t="shared" si="0"/>
        <v>16</v>
      </c>
      <c r="K16" s="217">
        <v>8</v>
      </c>
      <c r="L16" s="218">
        <v>16</v>
      </c>
      <c r="M16" s="218">
        <v>8</v>
      </c>
      <c r="N16" s="216">
        <f t="shared" si="1"/>
        <v>16</v>
      </c>
      <c r="O16" s="217">
        <v>8</v>
      </c>
      <c r="P16" s="218">
        <v>16</v>
      </c>
      <c r="Q16" s="218">
        <v>8</v>
      </c>
      <c r="R16" s="216">
        <f t="shared" si="2"/>
        <v>16</v>
      </c>
      <c r="S16" s="217">
        <v>8</v>
      </c>
      <c r="T16" s="218">
        <v>16</v>
      </c>
      <c r="U16" s="218">
        <v>8</v>
      </c>
      <c r="V16" s="216">
        <f t="shared" si="3"/>
        <v>16</v>
      </c>
      <c r="W16" s="217">
        <v>8</v>
      </c>
      <c r="X16" s="218">
        <v>16</v>
      </c>
      <c r="Y16" s="218">
        <v>8</v>
      </c>
      <c r="Z16" s="216">
        <f t="shared" si="4"/>
        <v>16</v>
      </c>
      <c r="AA16" s="217">
        <v>8</v>
      </c>
      <c r="AB16" s="218"/>
      <c r="AC16" s="218"/>
      <c r="AD16" s="216">
        <f t="shared" si="5"/>
        <v>0</v>
      </c>
      <c r="AE16" s="217"/>
      <c r="AF16" s="218"/>
      <c r="AG16" s="218"/>
      <c r="AH16" s="216">
        <f t="shared" si="6"/>
        <v>0</v>
      </c>
      <c r="AI16" s="217"/>
      <c r="AJ16" s="218"/>
      <c r="AK16" s="218"/>
      <c r="AL16" s="216">
        <f t="shared" si="7"/>
        <v>0</v>
      </c>
      <c r="AM16" s="217"/>
      <c r="AN16" s="218">
        <f t="shared" si="8"/>
        <v>80</v>
      </c>
      <c r="AO16" s="219">
        <f t="shared" si="9"/>
        <v>4000</v>
      </c>
      <c r="AP16" s="217">
        <f t="shared" si="10"/>
        <v>2000</v>
      </c>
      <c r="AQ16" s="220">
        <f t="shared" si="15"/>
        <v>0</v>
      </c>
      <c r="AR16" s="221">
        <f t="shared" si="11"/>
        <v>2.0099999999999998</v>
      </c>
      <c r="AS16" s="221">
        <f t="shared" ref="AS16:AS17" si="16">$Q$4</f>
        <v>2304</v>
      </c>
      <c r="AT16" s="221">
        <f t="shared" si="12"/>
        <v>14.4</v>
      </c>
      <c r="AU16" s="222">
        <f t="shared" si="13"/>
        <v>57600</v>
      </c>
      <c r="AV16" s="221">
        <f>$AV$12*AT16*AP16</f>
        <v>21600</v>
      </c>
      <c r="AW16" s="221">
        <f>AT16*AQ16</f>
        <v>0</v>
      </c>
      <c r="AX16" s="224">
        <f t="shared" si="14"/>
        <v>79200</v>
      </c>
    </row>
    <row r="17" spans="1:50" x14ac:dyDescent="0.2">
      <c r="A17" s="211" t="s">
        <v>121</v>
      </c>
      <c r="B17" s="190" t="s">
        <v>90</v>
      </c>
      <c r="C17" s="190" t="s">
        <v>73</v>
      </c>
      <c r="D17" s="212" t="s">
        <v>123</v>
      </c>
      <c r="E17" s="213">
        <v>2</v>
      </c>
      <c r="F17" s="213" t="s">
        <v>113</v>
      </c>
      <c r="G17" s="233">
        <v>1</v>
      </c>
      <c r="H17" s="218"/>
      <c r="I17" s="218"/>
      <c r="J17" s="216"/>
      <c r="K17" s="217"/>
      <c r="L17" s="218"/>
      <c r="M17" s="218"/>
      <c r="N17" s="216"/>
      <c r="O17" s="217"/>
      <c r="P17" s="218"/>
      <c r="Q17" s="218"/>
      <c r="R17" s="216"/>
      <c r="S17" s="217"/>
      <c r="T17" s="218"/>
      <c r="U17" s="218"/>
      <c r="V17" s="216"/>
      <c r="W17" s="217"/>
      <c r="X17" s="218"/>
      <c r="Y17" s="218"/>
      <c r="Z17" s="216"/>
      <c r="AA17" s="217"/>
      <c r="AB17" s="218">
        <v>8</v>
      </c>
      <c r="AC17" s="218">
        <v>8</v>
      </c>
      <c r="AD17" s="216">
        <f t="shared" si="5"/>
        <v>24</v>
      </c>
      <c r="AE17" s="217">
        <v>8</v>
      </c>
      <c r="AF17" s="218">
        <v>8</v>
      </c>
      <c r="AG17" s="218">
        <v>8</v>
      </c>
      <c r="AH17" s="216">
        <f t="shared" si="6"/>
        <v>24</v>
      </c>
      <c r="AI17" s="217">
        <v>8</v>
      </c>
      <c r="AJ17" s="218">
        <v>8</v>
      </c>
      <c r="AK17" s="218">
        <v>8</v>
      </c>
      <c r="AL17" s="216">
        <f t="shared" si="7"/>
        <v>24</v>
      </c>
      <c r="AM17" s="217">
        <v>8</v>
      </c>
      <c r="AN17" s="218">
        <f t="shared" si="8"/>
        <v>72</v>
      </c>
      <c r="AO17" s="219">
        <f t="shared" si="9"/>
        <v>2760</v>
      </c>
      <c r="AP17" s="217">
        <f t="shared" si="10"/>
        <v>920</v>
      </c>
      <c r="AQ17" s="220">
        <f t="shared" si="15"/>
        <v>360</v>
      </c>
      <c r="AR17" s="221">
        <f t="shared" si="11"/>
        <v>1.38</v>
      </c>
      <c r="AS17" s="221">
        <f t="shared" si="16"/>
        <v>2304</v>
      </c>
      <c r="AT17" s="221">
        <f t="shared" si="12"/>
        <v>14.4</v>
      </c>
      <c r="AU17" s="222">
        <f t="shared" si="13"/>
        <v>39744</v>
      </c>
      <c r="AV17" s="221">
        <f>$AV$12*AT17*AP17</f>
        <v>9936</v>
      </c>
      <c r="AW17" s="221">
        <f>AT17*AQ17</f>
        <v>5184</v>
      </c>
      <c r="AX17" s="224">
        <f t="shared" si="14"/>
        <v>54864</v>
      </c>
    </row>
    <row r="18" spans="1:50" x14ac:dyDescent="0.2">
      <c r="A18" s="211" t="s">
        <v>89</v>
      </c>
      <c r="B18" s="190" t="s">
        <v>90</v>
      </c>
      <c r="C18" s="190" t="s">
        <v>73</v>
      </c>
      <c r="D18" s="212" t="s">
        <v>114</v>
      </c>
      <c r="E18" s="213">
        <v>7</v>
      </c>
      <c r="F18" s="213" t="s">
        <v>112</v>
      </c>
      <c r="G18" s="233">
        <v>1</v>
      </c>
      <c r="H18" s="218">
        <v>8</v>
      </c>
      <c r="I18" s="218">
        <v>20</v>
      </c>
      <c r="J18" s="216">
        <f t="shared" ref="J18:J28" si="17">IF(H18="",0,IF((I18-H18&lt;=0),(24-H18+I18),(I18-H18)))</f>
        <v>12</v>
      </c>
      <c r="K18" s="217">
        <v>0</v>
      </c>
      <c r="L18" s="218">
        <v>8</v>
      </c>
      <c r="M18" s="218">
        <v>20</v>
      </c>
      <c r="N18" s="216">
        <f t="shared" ref="N18:N28" si="18">IF(L18="",0,IF((M18-L18&lt;=0),(24-L18+M18),(M18-L18)))</f>
        <v>12</v>
      </c>
      <c r="O18" s="217">
        <v>0</v>
      </c>
      <c r="P18" s="218">
        <v>8</v>
      </c>
      <c r="Q18" s="218">
        <v>20</v>
      </c>
      <c r="R18" s="216">
        <f t="shared" ref="R18:R28" si="19">IF(P18="",0,IF((Q18-P18&lt;=0),(24-P18+Q18),(Q18-P18)))</f>
        <v>12</v>
      </c>
      <c r="S18" s="217">
        <v>0</v>
      </c>
      <c r="T18" s="218">
        <v>8</v>
      </c>
      <c r="U18" s="218">
        <v>20</v>
      </c>
      <c r="V18" s="216">
        <f t="shared" ref="V18:V28" si="20">IF(T18="",0,IF((U18-T18&lt;=0),(24-T18+U18),(U18-T18)))</f>
        <v>12</v>
      </c>
      <c r="W18" s="217">
        <v>0</v>
      </c>
      <c r="X18" s="218">
        <v>8</v>
      </c>
      <c r="Y18" s="218">
        <v>20</v>
      </c>
      <c r="Z18" s="216">
        <f t="shared" ref="Z18:Z28" si="21">IF(X18="",0,IF((Y18-X18&lt;=0),(24-X18+Y18),(Y18-X18)))</f>
        <v>12</v>
      </c>
      <c r="AA18" s="217">
        <v>0</v>
      </c>
      <c r="AB18" s="218">
        <v>8</v>
      </c>
      <c r="AC18" s="218">
        <v>20</v>
      </c>
      <c r="AD18" s="216">
        <f t="shared" si="5"/>
        <v>12</v>
      </c>
      <c r="AE18" s="217">
        <v>0</v>
      </c>
      <c r="AF18" s="218">
        <v>8</v>
      </c>
      <c r="AG18" s="218">
        <v>20</v>
      </c>
      <c r="AH18" s="216">
        <f t="shared" si="6"/>
        <v>12</v>
      </c>
      <c r="AI18" s="217">
        <v>0</v>
      </c>
      <c r="AJ18" s="218">
        <v>8</v>
      </c>
      <c r="AK18" s="218">
        <v>20</v>
      </c>
      <c r="AL18" s="216">
        <f t="shared" si="7"/>
        <v>12</v>
      </c>
      <c r="AM18" s="217">
        <v>0</v>
      </c>
      <c r="AN18" s="218">
        <f t="shared" si="8"/>
        <v>96</v>
      </c>
      <c r="AO18" s="219">
        <f t="shared" si="9"/>
        <v>4380</v>
      </c>
      <c r="AP18" s="217">
        <f t="shared" si="10"/>
        <v>0</v>
      </c>
      <c r="AQ18" s="220">
        <f t="shared" si="15"/>
        <v>180</v>
      </c>
      <c r="AR18" s="221">
        <f t="shared" si="11"/>
        <v>2.2000000000000002</v>
      </c>
      <c r="AS18" s="221">
        <f>$Q$4</f>
        <v>2304</v>
      </c>
      <c r="AT18" s="221">
        <f t="shared" si="12"/>
        <v>14.4</v>
      </c>
      <c r="AU18" s="222">
        <f t="shared" si="13"/>
        <v>63072</v>
      </c>
      <c r="AV18" s="221">
        <f t="shared" ref="AV18:AV31" si="22">AP18*AT18*$AV$12</f>
        <v>0</v>
      </c>
      <c r="AW18" s="221">
        <f t="shared" ref="AW18:AW31" si="23">AQ18*AT18*$AW$12</f>
        <v>2592</v>
      </c>
      <c r="AX18" s="224">
        <f t="shared" si="14"/>
        <v>65664</v>
      </c>
    </row>
    <row r="19" spans="1:50" x14ac:dyDescent="0.2">
      <c r="A19" s="211" t="s">
        <v>89</v>
      </c>
      <c r="B19" s="190" t="s">
        <v>90</v>
      </c>
      <c r="C19" s="190" t="s">
        <v>73</v>
      </c>
      <c r="D19" s="227" t="s">
        <v>124</v>
      </c>
      <c r="E19" s="213">
        <v>7</v>
      </c>
      <c r="F19" s="213" t="s">
        <v>113</v>
      </c>
      <c r="G19" s="233">
        <v>1</v>
      </c>
      <c r="H19" s="218">
        <v>8</v>
      </c>
      <c r="I19" s="218">
        <v>8</v>
      </c>
      <c r="J19" s="216">
        <f t="shared" si="17"/>
        <v>24</v>
      </c>
      <c r="K19" s="217">
        <v>8</v>
      </c>
      <c r="L19" s="218">
        <v>8</v>
      </c>
      <c r="M19" s="218">
        <v>8</v>
      </c>
      <c r="N19" s="216">
        <f t="shared" si="18"/>
        <v>24</v>
      </c>
      <c r="O19" s="217">
        <v>8</v>
      </c>
      <c r="P19" s="218">
        <v>8</v>
      </c>
      <c r="Q19" s="218">
        <v>8</v>
      </c>
      <c r="R19" s="216">
        <f t="shared" si="19"/>
        <v>24</v>
      </c>
      <c r="S19" s="217">
        <v>8</v>
      </c>
      <c r="T19" s="218">
        <v>8</v>
      </c>
      <c r="U19" s="218">
        <v>8</v>
      </c>
      <c r="V19" s="216">
        <f t="shared" si="20"/>
        <v>24</v>
      </c>
      <c r="W19" s="217">
        <v>8</v>
      </c>
      <c r="X19" s="218">
        <v>8</v>
      </c>
      <c r="Y19" s="218">
        <v>8</v>
      </c>
      <c r="Z19" s="216">
        <f t="shared" si="21"/>
        <v>24</v>
      </c>
      <c r="AA19" s="217">
        <v>8</v>
      </c>
      <c r="AB19" s="218">
        <v>8</v>
      </c>
      <c r="AC19" s="218">
        <v>8</v>
      </c>
      <c r="AD19" s="216">
        <f t="shared" si="5"/>
        <v>24</v>
      </c>
      <c r="AE19" s="217">
        <v>8</v>
      </c>
      <c r="AF19" s="218">
        <v>8</v>
      </c>
      <c r="AG19" s="218">
        <v>8</v>
      </c>
      <c r="AH19" s="216">
        <f t="shared" si="6"/>
        <v>24</v>
      </c>
      <c r="AI19" s="217">
        <v>8</v>
      </c>
      <c r="AJ19" s="218">
        <v>8</v>
      </c>
      <c r="AK19" s="218">
        <v>8</v>
      </c>
      <c r="AL19" s="216">
        <f t="shared" si="7"/>
        <v>24</v>
      </c>
      <c r="AM19" s="217">
        <v>8</v>
      </c>
      <c r="AN19" s="218">
        <f t="shared" si="8"/>
        <v>192</v>
      </c>
      <c r="AO19" s="219">
        <f t="shared" si="9"/>
        <v>8760</v>
      </c>
      <c r="AP19" s="217">
        <f t="shared" si="10"/>
        <v>2920</v>
      </c>
      <c r="AQ19" s="220">
        <f t="shared" si="15"/>
        <v>360</v>
      </c>
      <c r="AR19" s="221">
        <f t="shared" si="11"/>
        <v>4.3899999999999997</v>
      </c>
      <c r="AS19" s="221">
        <f>$Q$4</f>
        <v>2304</v>
      </c>
      <c r="AT19" s="221">
        <f t="shared" si="12"/>
        <v>14.4</v>
      </c>
      <c r="AU19" s="222">
        <f t="shared" si="13"/>
        <v>126144</v>
      </c>
      <c r="AV19" s="221">
        <f t="shared" si="22"/>
        <v>31536</v>
      </c>
      <c r="AW19" s="221">
        <f t="shared" si="23"/>
        <v>5184</v>
      </c>
      <c r="AX19" s="224">
        <f t="shared" si="14"/>
        <v>162864</v>
      </c>
    </row>
    <row r="20" spans="1:50" x14ac:dyDescent="0.2">
      <c r="A20" s="211" t="s">
        <v>121</v>
      </c>
      <c r="B20" s="190" t="s">
        <v>90</v>
      </c>
      <c r="C20" s="190" t="s">
        <v>73</v>
      </c>
      <c r="D20" s="227" t="s">
        <v>129</v>
      </c>
      <c r="E20" s="213">
        <v>5</v>
      </c>
      <c r="F20" s="213" t="s">
        <v>111</v>
      </c>
      <c r="G20" s="233">
        <v>1</v>
      </c>
      <c r="H20" s="218">
        <v>16</v>
      </c>
      <c r="I20" s="218">
        <v>8</v>
      </c>
      <c r="J20" s="216">
        <f t="shared" si="17"/>
        <v>16</v>
      </c>
      <c r="K20" s="217">
        <v>8</v>
      </c>
      <c r="L20" s="218">
        <v>16</v>
      </c>
      <c r="M20" s="218">
        <v>8</v>
      </c>
      <c r="N20" s="216">
        <f t="shared" si="18"/>
        <v>16</v>
      </c>
      <c r="O20" s="217">
        <v>8</v>
      </c>
      <c r="P20" s="218">
        <v>16</v>
      </c>
      <c r="Q20" s="218">
        <v>8</v>
      </c>
      <c r="R20" s="216">
        <f t="shared" si="19"/>
        <v>16</v>
      </c>
      <c r="S20" s="217">
        <v>8</v>
      </c>
      <c r="T20" s="218">
        <v>16</v>
      </c>
      <c r="U20" s="218">
        <v>8</v>
      </c>
      <c r="V20" s="216">
        <f t="shared" si="20"/>
        <v>16</v>
      </c>
      <c r="W20" s="217">
        <v>8</v>
      </c>
      <c r="X20" s="218">
        <v>16</v>
      </c>
      <c r="Y20" s="218">
        <v>8</v>
      </c>
      <c r="Z20" s="216">
        <f t="shared" si="21"/>
        <v>16</v>
      </c>
      <c r="AA20" s="217">
        <v>8</v>
      </c>
      <c r="AB20" s="218"/>
      <c r="AC20" s="218"/>
      <c r="AD20" s="216">
        <f t="shared" si="5"/>
        <v>0</v>
      </c>
      <c r="AE20" s="217"/>
      <c r="AF20" s="218"/>
      <c r="AG20" s="218"/>
      <c r="AH20" s="216">
        <f t="shared" si="6"/>
        <v>0</v>
      </c>
      <c r="AI20" s="217"/>
      <c r="AJ20" s="218"/>
      <c r="AK20" s="218"/>
      <c r="AL20" s="216">
        <f t="shared" si="7"/>
        <v>0</v>
      </c>
      <c r="AM20" s="217"/>
      <c r="AN20" s="218">
        <f t="shared" si="8"/>
        <v>80</v>
      </c>
      <c r="AO20" s="219">
        <f t="shared" si="9"/>
        <v>4000</v>
      </c>
      <c r="AP20" s="217">
        <f t="shared" si="10"/>
        <v>2000</v>
      </c>
      <c r="AQ20" s="220">
        <f t="shared" si="15"/>
        <v>0</v>
      </c>
      <c r="AR20" s="221">
        <f t="shared" si="11"/>
        <v>2.0099999999999998</v>
      </c>
      <c r="AS20" s="221">
        <f>$Q$4*50%</f>
        <v>1152</v>
      </c>
      <c r="AT20" s="221">
        <f t="shared" si="12"/>
        <v>7.2</v>
      </c>
      <c r="AU20" s="222">
        <f t="shared" si="13"/>
        <v>28800</v>
      </c>
      <c r="AV20" s="221">
        <f t="shared" si="22"/>
        <v>10800</v>
      </c>
      <c r="AW20" s="221">
        <f t="shared" si="23"/>
        <v>0</v>
      </c>
      <c r="AX20" s="224">
        <f t="shared" si="14"/>
        <v>39600</v>
      </c>
    </row>
    <row r="21" spans="1:50" x14ac:dyDescent="0.2">
      <c r="A21" s="211" t="s">
        <v>121</v>
      </c>
      <c r="B21" s="190" t="s">
        <v>90</v>
      </c>
      <c r="C21" s="190" t="s">
        <v>73</v>
      </c>
      <c r="D21" s="227" t="s">
        <v>130</v>
      </c>
      <c r="E21" s="213">
        <v>2</v>
      </c>
      <c r="F21" s="213" t="s">
        <v>113</v>
      </c>
      <c r="G21" s="233">
        <v>1</v>
      </c>
      <c r="H21" s="218"/>
      <c r="I21" s="218"/>
      <c r="J21" s="216"/>
      <c r="K21" s="217"/>
      <c r="L21" s="218"/>
      <c r="M21" s="218"/>
      <c r="N21" s="216"/>
      <c r="O21" s="217"/>
      <c r="P21" s="218"/>
      <c r="Q21" s="218"/>
      <c r="R21" s="216"/>
      <c r="S21" s="217"/>
      <c r="T21" s="218"/>
      <c r="U21" s="218"/>
      <c r="V21" s="216"/>
      <c r="W21" s="217"/>
      <c r="X21" s="218"/>
      <c r="Y21" s="218"/>
      <c r="Z21" s="216"/>
      <c r="AA21" s="217"/>
      <c r="AB21" s="218">
        <v>8</v>
      </c>
      <c r="AC21" s="218">
        <v>8</v>
      </c>
      <c r="AD21" s="216">
        <f t="shared" si="5"/>
        <v>24</v>
      </c>
      <c r="AE21" s="217">
        <v>8</v>
      </c>
      <c r="AF21" s="218">
        <v>8</v>
      </c>
      <c r="AG21" s="218">
        <v>8</v>
      </c>
      <c r="AH21" s="216">
        <f t="shared" si="6"/>
        <v>24</v>
      </c>
      <c r="AI21" s="217">
        <v>8</v>
      </c>
      <c r="AJ21" s="218">
        <v>8</v>
      </c>
      <c r="AK21" s="218">
        <v>8</v>
      </c>
      <c r="AL21" s="216">
        <f t="shared" si="7"/>
        <v>24</v>
      </c>
      <c r="AM21" s="217">
        <v>8</v>
      </c>
      <c r="AN21" s="218">
        <f t="shared" si="8"/>
        <v>72</v>
      </c>
      <c r="AO21" s="219">
        <f t="shared" si="9"/>
        <v>2760</v>
      </c>
      <c r="AP21" s="217">
        <f t="shared" si="10"/>
        <v>920</v>
      </c>
      <c r="AQ21" s="220">
        <f t="shared" si="15"/>
        <v>360</v>
      </c>
      <c r="AR21" s="221">
        <f t="shared" si="11"/>
        <v>1.38</v>
      </c>
      <c r="AS21" s="221">
        <f>$Q$4*50%</f>
        <v>1152</v>
      </c>
      <c r="AT21" s="221">
        <f t="shared" si="12"/>
        <v>7.2</v>
      </c>
      <c r="AU21" s="222">
        <f t="shared" si="13"/>
        <v>19872</v>
      </c>
      <c r="AV21" s="221">
        <f t="shared" si="22"/>
        <v>4968</v>
      </c>
      <c r="AW21" s="221">
        <f t="shared" si="23"/>
        <v>2592</v>
      </c>
      <c r="AX21" s="224">
        <f t="shared" si="14"/>
        <v>27432</v>
      </c>
    </row>
    <row r="22" spans="1:50" x14ac:dyDescent="0.2">
      <c r="A22" s="211" t="s">
        <v>121</v>
      </c>
      <c r="B22" s="190" t="s">
        <v>90</v>
      </c>
      <c r="C22" s="190" t="s">
        <v>72</v>
      </c>
      <c r="D22" s="227" t="s">
        <v>193</v>
      </c>
      <c r="E22" s="213">
        <v>5</v>
      </c>
      <c r="F22" s="213" t="s">
        <v>111</v>
      </c>
      <c r="G22" s="233">
        <v>1</v>
      </c>
      <c r="H22" s="218">
        <v>16</v>
      </c>
      <c r="I22" s="218">
        <v>8</v>
      </c>
      <c r="J22" s="216">
        <f t="shared" ref="J22" si="24">IF(H22="",0,IF((I22-H22&lt;=0),(24-H22+I22),(I22-H22)))</f>
        <v>16</v>
      </c>
      <c r="K22" s="217">
        <v>8</v>
      </c>
      <c r="L22" s="218">
        <v>16</v>
      </c>
      <c r="M22" s="218">
        <v>8</v>
      </c>
      <c r="N22" s="216">
        <f t="shared" ref="N22" si="25">IF(L22="",0,IF((M22-L22&lt;=0),(24-L22+M22),(M22-L22)))</f>
        <v>16</v>
      </c>
      <c r="O22" s="217">
        <v>8</v>
      </c>
      <c r="P22" s="218">
        <v>16</v>
      </c>
      <c r="Q22" s="218">
        <v>8</v>
      </c>
      <c r="R22" s="216">
        <f t="shared" ref="R22" si="26">IF(P22="",0,IF((Q22-P22&lt;=0),(24-P22+Q22),(Q22-P22)))</f>
        <v>16</v>
      </c>
      <c r="S22" s="217">
        <v>8</v>
      </c>
      <c r="T22" s="218">
        <v>16</v>
      </c>
      <c r="U22" s="218">
        <v>8</v>
      </c>
      <c r="V22" s="216">
        <f t="shared" ref="V22" si="27">IF(T22="",0,IF((U22-T22&lt;=0),(24-T22+U22),(U22-T22)))</f>
        <v>16</v>
      </c>
      <c r="W22" s="217">
        <v>8</v>
      </c>
      <c r="X22" s="218">
        <v>16</v>
      </c>
      <c r="Y22" s="218">
        <v>8</v>
      </c>
      <c r="Z22" s="216">
        <f t="shared" ref="Z22" si="28">IF(X22="",0,IF((Y22-X22&lt;=0),(24-X22+Y22),(Y22-X22)))</f>
        <v>16</v>
      </c>
      <c r="AA22" s="217">
        <v>8</v>
      </c>
      <c r="AB22" s="218"/>
      <c r="AC22" s="218"/>
      <c r="AD22" s="216">
        <f t="shared" ref="AD22:AD23" si="29">IF(AB22="",0,IF((AC22-AB22&lt;=0),(24-AB22+AC22),(AC22-AB22)))</f>
        <v>0</v>
      </c>
      <c r="AE22" s="217"/>
      <c r="AF22" s="218"/>
      <c r="AG22" s="218"/>
      <c r="AH22" s="216">
        <f t="shared" ref="AH22:AH23" si="30">IF(AF22="",0,IF((AG22-AF22&lt;=0),(24-AF22+AG22),(AG22-AF22)))</f>
        <v>0</v>
      </c>
      <c r="AI22" s="217"/>
      <c r="AJ22" s="218"/>
      <c r="AK22" s="218"/>
      <c r="AL22" s="216">
        <f t="shared" ref="AL22:AL23" si="31">IF(AJ22="",0,IF((AK22-AJ22&lt;=0),(24-AJ22+AK22),(AK22-AJ22)))</f>
        <v>0</v>
      </c>
      <c r="AM22" s="217"/>
      <c r="AN22" s="218">
        <f t="shared" ref="AN22:AN23" si="32">J22+N22+R22+V22+Z22+AD22+AH22+AL22</f>
        <v>80</v>
      </c>
      <c r="AO22" s="219">
        <f t="shared" ref="AO22:AO23" si="33">IF(AN22=0,0,G22*((J22*$E$5)+(N22*$F$5)+(R22*$G$5)+(V22*$H$5)+(Z22*$I$5)+(AD22*$J$6)+(AH22*$K$7)+(AL22*$L$8)))</f>
        <v>4000</v>
      </c>
      <c r="AP22" s="217">
        <f t="shared" ref="AP22:AP23" si="34">IF(AO22=0,0,G22*((K22*$E$5)+(O22*$F$5)+(S22*$G$5)+(W22*$H$5)+(AA22*$I$5)+(AE22*$J$6)+(AI22*$K$7)+(AM22*$L$8)))</f>
        <v>2000</v>
      </c>
      <c r="AQ22" s="220">
        <f t="shared" ref="AQ22:AQ23" si="35">G22*(AL22*$L$8)</f>
        <v>0</v>
      </c>
      <c r="AR22" s="221">
        <f t="shared" ref="AR22:AR23" si="36">ROUND(AO22/$N$4,2)</f>
        <v>2.0099999999999998</v>
      </c>
      <c r="AS22" s="221">
        <f>$R$4*50%</f>
        <v>694</v>
      </c>
      <c r="AT22" s="221">
        <f t="shared" ref="AT22:AT23" si="37">ROUND(AS22/160,2)</f>
        <v>4.34</v>
      </c>
      <c r="AU22" s="222">
        <f t="shared" ref="AU22:AU23" si="38">AO22*AT22</f>
        <v>17360</v>
      </c>
      <c r="AV22" s="221">
        <f t="shared" ref="AV22:AV23" si="39">AP22*AT22*$AV$12</f>
        <v>6510</v>
      </c>
      <c r="AW22" s="221">
        <f t="shared" ref="AW22:AW23" si="40">AQ22*AT22*$AW$12</f>
        <v>0</v>
      </c>
      <c r="AX22" s="224">
        <f t="shared" ref="AX22:AX23" si="41">SUM(AU22:AW22)</f>
        <v>23870</v>
      </c>
    </row>
    <row r="23" spans="1:50" x14ac:dyDescent="0.2">
      <c r="A23" s="211" t="s">
        <v>121</v>
      </c>
      <c r="B23" s="190" t="s">
        <v>90</v>
      </c>
      <c r="C23" s="190" t="s">
        <v>72</v>
      </c>
      <c r="D23" s="227" t="s">
        <v>194</v>
      </c>
      <c r="E23" s="213">
        <v>2</v>
      </c>
      <c r="F23" s="213" t="s">
        <v>113</v>
      </c>
      <c r="G23" s="233">
        <v>1</v>
      </c>
      <c r="H23" s="218"/>
      <c r="I23" s="218"/>
      <c r="J23" s="216"/>
      <c r="K23" s="217"/>
      <c r="L23" s="218"/>
      <c r="M23" s="218"/>
      <c r="N23" s="216"/>
      <c r="O23" s="217"/>
      <c r="P23" s="218"/>
      <c r="Q23" s="218"/>
      <c r="R23" s="216"/>
      <c r="S23" s="217"/>
      <c r="T23" s="218"/>
      <c r="U23" s="218"/>
      <c r="V23" s="216"/>
      <c r="W23" s="217"/>
      <c r="X23" s="218"/>
      <c r="Y23" s="218"/>
      <c r="Z23" s="216"/>
      <c r="AA23" s="217"/>
      <c r="AB23" s="218">
        <v>8</v>
      </c>
      <c r="AC23" s="218">
        <v>8</v>
      </c>
      <c r="AD23" s="216">
        <f t="shared" si="29"/>
        <v>24</v>
      </c>
      <c r="AE23" s="217">
        <v>8</v>
      </c>
      <c r="AF23" s="218">
        <v>8</v>
      </c>
      <c r="AG23" s="218">
        <v>8</v>
      </c>
      <c r="AH23" s="216">
        <f t="shared" si="30"/>
        <v>24</v>
      </c>
      <c r="AI23" s="217">
        <v>8</v>
      </c>
      <c r="AJ23" s="218">
        <v>8</v>
      </c>
      <c r="AK23" s="218">
        <v>8</v>
      </c>
      <c r="AL23" s="216">
        <f t="shared" si="31"/>
        <v>24</v>
      </c>
      <c r="AM23" s="217">
        <v>8</v>
      </c>
      <c r="AN23" s="218">
        <f t="shared" si="32"/>
        <v>72</v>
      </c>
      <c r="AO23" s="219">
        <f t="shared" si="33"/>
        <v>2760</v>
      </c>
      <c r="AP23" s="217">
        <f t="shared" si="34"/>
        <v>920</v>
      </c>
      <c r="AQ23" s="220">
        <f t="shared" si="35"/>
        <v>360</v>
      </c>
      <c r="AR23" s="221">
        <f t="shared" si="36"/>
        <v>1.38</v>
      </c>
      <c r="AS23" s="221">
        <f>$R$4*50%</f>
        <v>694</v>
      </c>
      <c r="AT23" s="221">
        <f t="shared" si="37"/>
        <v>4.34</v>
      </c>
      <c r="AU23" s="222">
        <f t="shared" si="38"/>
        <v>11978.4</v>
      </c>
      <c r="AV23" s="221">
        <f t="shared" si="39"/>
        <v>2994.6</v>
      </c>
      <c r="AW23" s="221">
        <f t="shared" si="40"/>
        <v>1562.3999999999999</v>
      </c>
      <c r="AX23" s="224">
        <f t="shared" si="41"/>
        <v>16535.400000000001</v>
      </c>
    </row>
    <row r="24" spans="1:50" x14ac:dyDescent="0.2">
      <c r="A24" s="211" t="s">
        <v>89</v>
      </c>
      <c r="B24" s="190" t="s">
        <v>90</v>
      </c>
      <c r="C24" s="190" t="s">
        <v>73</v>
      </c>
      <c r="D24" s="227" t="s">
        <v>119</v>
      </c>
      <c r="E24" s="213">
        <v>5</v>
      </c>
      <c r="F24" s="213" t="s">
        <v>110</v>
      </c>
      <c r="G24" s="233">
        <v>1</v>
      </c>
      <c r="H24" s="218">
        <v>8</v>
      </c>
      <c r="I24" s="218">
        <v>16</v>
      </c>
      <c r="J24" s="216">
        <f t="shared" si="17"/>
        <v>8</v>
      </c>
      <c r="K24" s="217">
        <v>0</v>
      </c>
      <c r="L24" s="218">
        <v>8</v>
      </c>
      <c r="M24" s="218">
        <v>16</v>
      </c>
      <c r="N24" s="216">
        <f t="shared" si="18"/>
        <v>8</v>
      </c>
      <c r="O24" s="217">
        <v>0</v>
      </c>
      <c r="P24" s="218">
        <v>8</v>
      </c>
      <c r="Q24" s="218">
        <v>16</v>
      </c>
      <c r="R24" s="216">
        <f t="shared" si="19"/>
        <v>8</v>
      </c>
      <c r="S24" s="217">
        <v>0</v>
      </c>
      <c r="T24" s="218">
        <v>8</v>
      </c>
      <c r="U24" s="218">
        <v>16</v>
      </c>
      <c r="V24" s="216">
        <f t="shared" si="20"/>
        <v>8</v>
      </c>
      <c r="W24" s="217">
        <v>0</v>
      </c>
      <c r="X24" s="218">
        <v>8</v>
      </c>
      <c r="Y24" s="218">
        <v>16</v>
      </c>
      <c r="Z24" s="216">
        <f t="shared" si="21"/>
        <v>8</v>
      </c>
      <c r="AA24" s="217">
        <v>0</v>
      </c>
      <c r="AB24" s="218"/>
      <c r="AC24" s="218"/>
      <c r="AD24" s="216"/>
      <c r="AE24" s="217"/>
      <c r="AF24" s="218"/>
      <c r="AG24" s="218"/>
      <c r="AH24" s="216"/>
      <c r="AI24" s="217"/>
      <c r="AJ24" s="218"/>
      <c r="AK24" s="218"/>
      <c r="AL24" s="216"/>
      <c r="AM24" s="217"/>
      <c r="AN24" s="218">
        <f t="shared" si="8"/>
        <v>40</v>
      </c>
      <c r="AO24" s="219">
        <f t="shared" si="9"/>
        <v>2000</v>
      </c>
      <c r="AP24" s="217">
        <f t="shared" si="10"/>
        <v>0</v>
      </c>
      <c r="AQ24" s="220">
        <f t="shared" si="15"/>
        <v>0</v>
      </c>
      <c r="AR24" s="221">
        <f t="shared" si="11"/>
        <v>1</v>
      </c>
      <c r="AS24" s="221">
        <f>$Q$4*10%</f>
        <v>230.4</v>
      </c>
      <c r="AT24" s="221">
        <f t="shared" si="12"/>
        <v>1.44</v>
      </c>
      <c r="AU24" s="222">
        <f t="shared" si="13"/>
        <v>2880</v>
      </c>
      <c r="AV24" s="221">
        <f t="shared" si="22"/>
        <v>0</v>
      </c>
      <c r="AW24" s="221">
        <f t="shared" si="23"/>
        <v>0</v>
      </c>
      <c r="AX24" s="224">
        <f t="shared" si="14"/>
        <v>2880</v>
      </c>
    </row>
    <row r="25" spans="1:50" x14ac:dyDescent="0.2">
      <c r="A25" s="211" t="s">
        <v>89</v>
      </c>
      <c r="B25" s="190" t="s">
        <v>90</v>
      </c>
      <c r="C25" s="190" t="s">
        <v>72</v>
      </c>
      <c r="D25" s="227" t="s">
        <v>125</v>
      </c>
      <c r="E25" s="213">
        <v>7</v>
      </c>
      <c r="F25" s="213" t="s">
        <v>113</v>
      </c>
      <c r="G25" s="233">
        <v>1</v>
      </c>
      <c r="H25" s="218">
        <v>8</v>
      </c>
      <c r="I25" s="218">
        <v>8</v>
      </c>
      <c r="J25" s="216">
        <f t="shared" si="17"/>
        <v>24</v>
      </c>
      <c r="K25" s="217">
        <v>8</v>
      </c>
      <c r="L25" s="218">
        <v>8</v>
      </c>
      <c r="M25" s="218">
        <v>8</v>
      </c>
      <c r="N25" s="216">
        <f t="shared" si="18"/>
        <v>24</v>
      </c>
      <c r="O25" s="217">
        <v>8</v>
      </c>
      <c r="P25" s="218">
        <v>8</v>
      </c>
      <c r="Q25" s="218">
        <v>8</v>
      </c>
      <c r="R25" s="216">
        <f t="shared" si="19"/>
        <v>24</v>
      </c>
      <c r="S25" s="217">
        <v>8</v>
      </c>
      <c r="T25" s="218">
        <v>8</v>
      </c>
      <c r="U25" s="218">
        <v>8</v>
      </c>
      <c r="V25" s="216">
        <f t="shared" si="20"/>
        <v>24</v>
      </c>
      <c r="W25" s="217">
        <v>8</v>
      </c>
      <c r="X25" s="218">
        <v>8</v>
      </c>
      <c r="Y25" s="218">
        <v>8</v>
      </c>
      <c r="Z25" s="216">
        <f t="shared" si="21"/>
        <v>24</v>
      </c>
      <c r="AA25" s="217">
        <v>8</v>
      </c>
      <c r="AB25" s="218">
        <v>8</v>
      </c>
      <c r="AC25" s="218">
        <v>8</v>
      </c>
      <c r="AD25" s="216">
        <f t="shared" ref="AD25:AD31" si="42">IF(AB25="",0,IF((AC25-AB25&lt;=0),(24-AB25+AC25),(AC25-AB25)))</f>
        <v>24</v>
      </c>
      <c r="AE25" s="217">
        <v>8</v>
      </c>
      <c r="AF25" s="218">
        <v>8</v>
      </c>
      <c r="AG25" s="218">
        <v>8</v>
      </c>
      <c r="AH25" s="216">
        <f t="shared" ref="AH25:AH31" si="43">IF(AF25="",0,IF((AG25-AF25&lt;=0),(24-AF25+AG25),(AG25-AF25)))</f>
        <v>24</v>
      </c>
      <c r="AI25" s="217">
        <v>8</v>
      </c>
      <c r="AJ25" s="218">
        <v>8</v>
      </c>
      <c r="AK25" s="218">
        <v>8</v>
      </c>
      <c r="AL25" s="216">
        <f t="shared" ref="AL25:AL31" si="44">IF(AJ25="",0,IF((AK25-AJ25&lt;=0),(24-AJ25+AK25),(AK25-AJ25)))</f>
        <v>24</v>
      </c>
      <c r="AM25" s="217">
        <v>8</v>
      </c>
      <c r="AN25" s="218">
        <f t="shared" si="8"/>
        <v>192</v>
      </c>
      <c r="AO25" s="219">
        <f t="shared" si="9"/>
        <v>8760</v>
      </c>
      <c r="AP25" s="217">
        <f t="shared" si="10"/>
        <v>2920</v>
      </c>
      <c r="AQ25" s="220">
        <f t="shared" si="15"/>
        <v>360</v>
      </c>
      <c r="AR25" s="221">
        <f t="shared" si="11"/>
        <v>4.3899999999999997</v>
      </c>
      <c r="AS25" s="221">
        <f>$R$4</f>
        <v>1388</v>
      </c>
      <c r="AT25" s="221">
        <f t="shared" si="12"/>
        <v>8.68</v>
      </c>
      <c r="AU25" s="222">
        <f t="shared" si="13"/>
        <v>76036.800000000003</v>
      </c>
      <c r="AV25" s="221">
        <f t="shared" si="22"/>
        <v>19009.199999999997</v>
      </c>
      <c r="AW25" s="221">
        <f t="shared" si="23"/>
        <v>3124.7999999999997</v>
      </c>
      <c r="AX25" s="224">
        <f t="shared" si="14"/>
        <v>98170.8</v>
      </c>
    </row>
    <row r="26" spans="1:50" x14ac:dyDescent="0.2">
      <c r="A26" s="211" t="s">
        <v>89</v>
      </c>
      <c r="B26" s="190" t="s">
        <v>90</v>
      </c>
      <c r="C26" s="190" t="s">
        <v>72</v>
      </c>
      <c r="D26" s="227" t="s">
        <v>114</v>
      </c>
      <c r="E26" s="213">
        <v>7</v>
      </c>
      <c r="F26" s="213" t="s">
        <v>112</v>
      </c>
      <c r="G26" s="233">
        <v>1</v>
      </c>
      <c r="H26" s="218">
        <v>8</v>
      </c>
      <c r="I26" s="218">
        <v>20</v>
      </c>
      <c r="J26" s="216">
        <f t="shared" si="17"/>
        <v>12</v>
      </c>
      <c r="K26" s="217">
        <v>0</v>
      </c>
      <c r="L26" s="218">
        <v>8</v>
      </c>
      <c r="M26" s="218">
        <v>20</v>
      </c>
      <c r="N26" s="216">
        <f t="shared" si="18"/>
        <v>12</v>
      </c>
      <c r="O26" s="217">
        <v>0</v>
      </c>
      <c r="P26" s="218">
        <v>8</v>
      </c>
      <c r="Q26" s="218">
        <v>20</v>
      </c>
      <c r="R26" s="216">
        <f t="shared" si="19"/>
        <v>12</v>
      </c>
      <c r="S26" s="217">
        <v>0</v>
      </c>
      <c r="T26" s="218">
        <v>8</v>
      </c>
      <c r="U26" s="218">
        <v>20</v>
      </c>
      <c r="V26" s="216">
        <f t="shared" si="20"/>
        <v>12</v>
      </c>
      <c r="W26" s="217">
        <v>0</v>
      </c>
      <c r="X26" s="218">
        <v>8</v>
      </c>
      <c r="Y26" s="218">
        <v>20</v>
      </c>
      <c r="Z26" s="216">
        <f t="shared" si="21"/>
        <v>12</v>
      </c>
      <c r="AA26" s="217">
        <v>0</v>
      </c>
      <c r="AB26" s="218">
        <v>8</v>
      </c>
      <c r="AC26" s="218">
        <v>20</v>
      </c>
      <c r="AD26" s="216">
        <f t="shared" si="42"/>
        <v>12</v>
      </c>
      <c r="AE26" s="217">
        <v>0</v>
      </c>
      <c r="AF26" s="218">
        <v>8</v>
      </c>
      <c r="AG26" s="218">
        <v>20</v>
      </c>
      <c r="AH26" s="216">
        <f t="shared" si="43"/>
        <v>12</v>
      </c>
      <c r="AI26" s="217">
        <v>0</v>
      </c>
      <c r="AJ26" s="218">
        <v>8</v>
      </c>
      <c r="AK26" s="218">
        <v>20</v>
      </c>
      <c r="AL26" s="216">
        <f t="shared" si="44"/>
        <v>12</v>
      </c>
      <c r="AM26" s="217">
        <v>0</v>
      </c>
      <c r="AN26" s="218">
        <f t="shared" si="8"/>
        <v>96</v>
      </c>
      <c r="AO26" s="219">
        <f t="shared" si="9"/>
        <v>4380</v>
      </c>
      <c r="AP26" s="217">
        <f t="shared" si="10"/>
        <v>0</v>
      </c>
      <c r="AQ26" s="220">
        <f t="shared" si="15"/>
        <v>180</v>
      </c>
      <c r="AR26" s="221">
        <f t="shared" si="11"/>
        <v>2.2000000000000002</v>
      </c>
      <c r="AS26" s="221">
        <f>$R$4</f>
        <v>1388</v>
      </c>
      <c r="AT26" s="221">
        <f t="shared" si="12"/>
        <v>8.68</v>
      </c>
      <c r="AU26" s="222">
        <f t="shared" si="13"/>
        <v>38018.400000000001</v>
      </c>
      <c r="AV26" s="221">
        <f t="shared" si="22"/>
        <v>0</v>
      </c>
      <c r="AW26" s="221">
        <f t="shared" si="23"/>
        <v>1562.3999999999999</v>
      </c>
      <c r="AX26" s="224">
        <f t="shared" si="14"/>
        <v>39580.800000000003</v>
      </c>
    </row>
    <row r="27" spans="1:50" x14ac:dyDescent="0.2">
      <c r="A27" s="211" t="s">
        <v>89</v>
      </c>
      <c r="B27" s="190" t="s">
        <v>90</v>
      </c>
      <c r="C27" s="190" t="s">
        <v>72</v>
      </c>
      <c r="D27" s="227" t="s">
        <v>124</v>
      </c>
      <c r="E27" s="213">
        <v>7</v>
      </c>
      <c r="F27" s="213" t="s">
        <v>113</v>
      </c>
      <c r="G27" s="233">
        <v>1</v>
      </c>
      <c r="H27" s="218">
        <v>8</v>
      </c>
      <c r="I27" s="218">
        <v>8</v>
      </c>
      <c r="J27" s="216">
        <f t="shared" si="17"/>
        <v>24</v>
      </c>
      <c r="K27" s="217">
        <v>8</v>
      </c>
      <c r="L27" s="218">
        <v>8</v>
      </c>
      <c r="M27" s="218">
        <v>8</v>
      </c>
      <c r="N27" s="216">
        <f t="shared" si="18"/>
        <v>24</v>
      </c>
      <c r="O27" s="217">
        <v>8</v>
      </c>
      <c r="P27" s="218">
        <v>8</v>
      </c>
      <c r="Q27" s="218">
        <v>8</v>
      </c>
      <c r="R27" s="216">
        <f t="shared" si="19"/>
        <v>24</v>
      </c>
      <c r="S27" s="217">
        <v>8</v>
      </c>
      <c r="T27" s="218">
        <v>8</v>
      </c>
      <c r="U27" s="218">
        <v>8</v>
      </c>
      <c r="V27" s="216">
        <f t="shared" si="20"/>
        <v>24</v>
      </c>
      <c r="W27" s="217">
        <v>8</v>
      </c>
      <c r="X27" s="218">
        <v>8</v>
      </c>
      <c r="Y27" s="218">
        <v>8</v>
      </c>
      <c r="Z27" s="216">
        <f t="shared" si="21"/>
        <v>24</v>
      </c>
      <c r="AA27" s="217">
        <v>8</v>
      </c>
      <c r="AB27" s="218">
        <v>8</v>
      </c>
      <c r="AC27" s="218">
        <v>8</v>
      </c>
      <c r="AD27" s="216">
        <f t="shared" si="42"/>
        <v>24</v>
      </c>
      <c r="AE27" s="217">
        <v>8</v>
      </c>
      <c r="AF27" s="218">
        <v>8</v>
      </c>
      <c r="AG27" s="218">
        <v>8</v>
      </c>
      <c r="AH27" s="216">
        <f t="shared" si="43"/>
        <v>24</v>
      </c>
      <c r="AI27" s="217">
        <v>8</v>
      </c>
      <c r="AJ27" s="218">
        <v>8</v>
      </c>
      <c r="AK27" s="218">
        <v>8</v>
      </c>
      <c r="AL27" s="216">
        <f t="shared" si="44"/>
        <v>24</v>
      </c>
      <c r="AM27" s="217">
        <v>8</v>
      </c>
      <c r="AN27" s="218">
        <f t="shared" si="8"/>
        <v>192</v>
      </c>
      <c r="AO27" s="219">
        <f t="shared" si="9"/>
        <v>8760</v>
      </c>
      <c r="AP27" s="217">
        <f t="shared" si="10"/>
        <v>2920</v>
      </c>
      <c r="AQ27" s="220">
        <f t="shared" si="15"/>
        <v>360</v>
      </c>
      <c r="AR27" s="221">
        <f t="shared" si="11"/>
        <v>4.3899999999999997</v>
      </c>
      <c r="AS27" s="221">
        <f>$R$4</f>
        <v>1388</v>
      </c>
      <c r="AT27" s="221">
        <f t="shared" si="12"/>
        <v>8.68</v>
      </c>
      <c r="AU27" s="222">
        <f t="shared" si="13"/>
        <v>76036.800000000003</v>
      </c>
      <c r="AV27" s="221">
        <f t="shared" si="22"/>
        <v>19009.199999999997</v>
      </c>
      <c r="AW27" s="221">
        <f t="shared" si="23"/>
        <v>3124.7999999999997</v>
      </c>
      <c r="AX27" s="224">
        <f t="shared" si="14"/>
        <v>98170.8</v>
      </c>
    </row>
    <row r="28" spans="1:50" x14ac:dyDescent="0.2">
      <c r="A28" s="211" t="s">
        <v>121</v>
      </c>
      <c r="B28" s="190" t="s">
        <v>90</v>
      </c>
      <c r="C28" s="190" t="s">
        <v>72</v>
      </c>
      <c r="D28" s="227" t="s">
        <v>126</v>
      </c>
      <c r="E28" s="213">
        <v>5</v>
      </c>
      <c r="F28" s="213" t="s">
        <v>111</v>
      </c>
      <c r="G28" s="233">
        <v>1</v>
      </c>
      <c r="H28" s="218">
        <v>16</v>
      </c>
      <c r="I28" s="218">
        <v>8</v>
      </c>
      <c r="J28" s="216">
        <f t="shared" si="17"/>
        <v>16</v>
      </c>
      <c r="K28" s="217">
        <v>8</v>
      </c>
      <c r="L28" s="218">
        <v>16</v>
      </c>
      <c r="M28" s="218">
        <v>8</v>
      </c>
      <c r="N28" s="216">
        <f t="shared" si="18"/>
        <v>16</v>
      </c>
      <c r="O28" s="217">
        <v>8</v>
      </c>
      <c r="P28" s="218">
        <v>16</v>
      </c>
      <c r="Q28" s="218">
        <v>8</v>
      </c>
      <c r="R28" s="216">
        <f t="shared" si="19"/>
        <v>16</v>
      </c>
      <c r="S28" s="217">
        <v>8</v>
      </c>
      <c r="T28" s="218">
        <v>16</v>
      </c>
      <c r="U28" s="218">
        <v>8</v>
      </c>
      <c r="V28" s="216">
        <f t="shared" si="20"/>
        <v>16</v>
      </c>
      <c r="W28" s="217">
        <v>8</v>
      </c>
      <c r="X28" s="218">
        <v>16</v>
      </c>
      <c r="Y28" s="218">
        <v>8</v>
      </c>
      <c r="Z28" s="216">
        <f t="shared" si="21"/>
        <v>16</v>
      </c>
      <c r="AA28" s="217">
        <v>8</v>
      </c>
      <c r="AB28" s="218"/>
      <c r="AC28" s="218"/>
      <c r="AD28" s="216">
        <f t="shared" si="42"/>
        <v>0</v>
      </c>
      <c r="AE28" s="217"/>
      <c r="AF28" s="218"/>
      <c r="AG28" s="218"/>
      <c r="AH28" s="216">
        <f t="shared" si="43"/>
        <v>0</v>
      </c>
      <c r="AI28" s="217"/>
      <c r="AJ28" s="218"/>
      <c r="AK28" s="218"/>
      <c r="AL28" s="216">
        <f t="shared" si="44"/>
        <v>0</v>
      </c>
      <c r="AM28" s="217"/>
      <c r="AN28" s="218">
        <f t="shared" si="8"/>
        <v>80</v>
      </c>
      <c r="AO28" s="219">
        <f t="shared" si="9"/>
        <v>4000</v>
      </c>
      <c r="AP28" s="217">
        <f t="shared" si="10"/>
        <v>2000</v>
      </c>
      <c r="AQ28" s="220">
        <f t="shared" si="15"/>
        <v>0</v>
      </c>
      <c r="AR28" s="221">
        <f t="shared" si="11"/>
        <v>2.0099999999999998</v>
      </c>
      <c r="AS28" s="221">
        <f t="shared" ref="AS28:AS29" si="45">$R$4</f>
        <v>1388</v>
      </c>
      <c r="AT28" s="221">
        <f t="shared" si="12"/>
        <v>8.68</v>
      </c>
      <c r="AU28" s="222">
        <f t="shared" si="13"/>
        <v>34720</v>
      </c>
      <c r="AV28" s="221">
        <f t="shared" si="22"/>
        <v>13020</v>
      </c>
      <c r="AW28" s="221">
        <f t="shared" si="23"/>
        <v>0</v>
      </c>
      <c r="AX28" s="224">
        <f t="shared" si="14"/>
        <v>47740</v>
      </c>
    </row>
    <row r="29" spans="1:50" x14ac:dyDescent="0.2">
      <c r="A29" s="211" t="s">
        <v>121</v>
      </c>
      <c r="B29" s="190" t="s">
        <v>90</v>
      </c>
      <c r="C29" s="190" t="s">
        <v>72</v>
      </c>
      <c r="D29" s="227" t="s">
        <v>127</v>
      </c>
      <c r="E29" s="213">
        <v>2</v>
      </c>
      <c r="F29" s="213" t="s">
        <v>113</v>
      </c>
      <c r="G29" s="233">
        <v>1</v>
      </c>
      <c r="H29" s="218"/>
      <c r="I29" s="218"/>
      <c r="J29" s="216"/>
      <c r="K29" s="217"/>
      <c r="L29" s="218"/>
      <c r="M29" s="218"/>
      <c r="N29" s="216"/>
      <c r="O29" s="217"/>
      <c r="P29" s="218"/>
      <c r="Q29" s="218"/>
      <c r="R29" s="216"/>
      <c r="S29" s="217"/>
      <c r="T29" s="218"/>
      <c r="U29" s="218"/>
      <c r="V29" s="216"/>
      <c r="W29" s="217"/>
      <c r="X29" s="218"/>
      <c r="Y29" s="218"/>
      <c r="Z29" s="216"/>
      <c r="AA29" s="217"/>
      <c r="AB29" s="218">
        <v>8</v>
      </c>
      <c r="AC29" s="218">
        <v>8</v>
      </c>
      <c r="AD29" s="216">
        <f t="shared" si="42"/>
        <v>24</v>
      </c>
      <c r="AE29" s="217">
        <v>8</v>
      </c>
      <c r="AF29" s="218">
        <v>8</v>
      </c>
      <c r="AG29" s="218">
        <v>8</v>
      </c>
      <c r="AH29" s="216">
        <f t="shared" si="43"/>
        <v>24</v>
      </c>
      <c r="AI29" s="217">
        <v>8</v>
      </c>
      <c r="AJ29" s="218">
        <v>8</v>
      </c>
      <c r="AK29" s="218">
        <v>8</v>
      </c>
      <c r="AL29" s="216">
        <f t="shared" si="44"/>
        <v>24</v>
      </c>
      <c r="AM29" s="217">
        <v>8</v>
      </c>
      <c r="AN29" s="218">
        <f t="shared" si="8"/>
        <v>72</v>
      </c>
      <c r="AO29" s="219">
        <f t="shared" si="9"/>
        <v>2760</v>
      </c>
      <c r="AP29" s="217">
        <f t="shared" si="10"/>
        <v>920</v>
      </c>
      <c r="AQ29" s="220">
        <f t="shared" si="15"/>
        <v>360</v>
      </c>
      <c r="AR29" s="221">
        <f t="shared" si="11"/>
        <v>1.38</v>
      </c>
      <c r="AS29" s="221">
        <f t="shared" si="45"/>
        <v>1388</v>
      </c>
      <c r="AT29" s="221">
        <f t="shared" si="12"/>
        <v>8.68</v>
      </c>
      <c r="AU29" s="222">
        <f t="shared" si="13"/>
        <v>23956.799999999999</v>
      </c>
      <c r="AV29" s="221">
        <f t="shared" si="22"/>
        <v>5989.2</v>
      </c>
      <c r="AW29" s="221">
        <f t="shared" si="23"/>
        <v>3124.7999999999997</v>
      </c>
      <c r="AX29" s="224">
        <f t="shared" si="14"/>
        <v>33070.800000000003</v>
      </c>
    </row>
    <row r="30" spans="1:50" x14ac:dyDescent="0.2">
      <c r="A30" s="211" t="s">
        <v>89</v>
      </c>
      <c r="B30" s="190" t="s">
        <v>90</v>
      </c>
      <c r="C30" s="190" t="s">
        <v>6</v>
      </c>
      <c r="D30" s="227" t="s">
        <v>114</v>
      </c>
      <c r="E30" s="213">
        <v>7</v>
      </c>
      <c r="F30" s="213" t="s">
        <v>112</v>
      </c>
      <c r="G30" s="233">
        <v>1</v>
      </c>
      <c r="H30" s="218">
        <v>8</v>
      </c>
      <c r="I30" s="218">
        <v>20</v>
      </c>
      <c r="J30" s="216">
        <f t="shared" ref="J30:J31" si="46">IF(H30="",0,IF((I30-H30&lt;=0),(24-H30+I30),(I30-H30)))</f>
        <v>12</v>
      </c>
      <c r="K30" s="217">
        <v>0</v>
      </c>
      <c r="L30" s="218">
        <v>8</v>
      </c>
      <c r="M30" s="218">
        <v>20</v>
      </c>
      <c r="N30" s="216">
        <f t="shared" ref="N30:N31" si="47">IF(L30="",0,IF((M30-L30&lt;=0),(24-L30+M30),(M30-L30)))</f>
        <v>12</v>
      </c>
      <c r="O30" s="217">
        <v>0</v>
      </c>
      <c r="P30" s="218">
        <v>8</v>
      </c>
      <c r="Q30" s="218">
        <v>20</v>
      </c>
      <c r="R30" s="216">
        <f t="shared" ref="R30:R31" si="48">IF(P30="",0,IF((Q30-P30&lt;=0),(24-P30+Q30),(Q30-P30)))</f>
        <v>12</v>
      </c>
      <c r="S30" s="217">
        <v>0</v>
      </c>
      <c r="T30" s="218">
        <v>8</v>
      </c>
      <c r="U30" s="218">
        <v>20</v>
      </c>
      <c r="V30" s="216">
        <f t="shared" ref="V30:V31" si="49">IF(T30="",0,IF((U30-T30&lt;=0),(24-T30+U30),(U30-T30)))</f>
        <v>12</v>
      </c>
      <c r="W30" s="217">
        <v>0</v>
      </c>
      <c r="X30" s="218">
        <v>8</v>
      </c>
      <c r="Y30" s="218">
        <v>20</v>
      </c>
      <c r="Z30" s="216">
        <f t="shared" ref="Z30:Z31" si="50">IF(X30="",0,IF((Y30-X30&lt;=0),(24-X30+Y30),(Y30-X30)))</f>
        <v>12</v>
      </c>
      <c r="AA30" s="217">
        <v>0</v>
      </c>
      <c r="AB30" s="218">
        <v>8</v>
      </c>
      <c r="AC30" s="218">
        <v>20</v>
      </c>
      <c r="AD30" s="216">
        <f t="shared" si="42"/>
        <v>12</v>
      </c>
      <c r="AE30" s="217">
        <v>0</v>
      </c>
      <c r="AF30" s="218">
        <v>8</v>
      </c>
      <c r="AG30" s="218">
        <v>20</v>
      </c>
      <c r="AH30" s="216">
        <f t="shared" si="43"/>
        <v>12</v>
      </c>
      <c r="AI30" s="217">
        <v>0</v>
      </c>
      <c r="AJ30" s="218">
        <v>8</v>
      </c>
      <c r="AK30" s="218">
        <v>20</v>
      </c>
      <c r="AL30" s="216">
        <f t="shared" si="44"/>
        <v>12</v>
      </c>
      <c r="AM30" s="217">
        <v>0</v>
      </c>
      <c r="AN30" s="218">
        <f t="shared" si="8"/>
        <v>96</v>
      </c>
      <c r="AO30" s="219">
        <f t="shared" si="9"/>
        <v>4380</v>
      </c>
      <c r="AP30" s="217">
        <f t="shared" si="10"/>
        <v>0</v>
      </c>
      <c r="AQ30" s="220">
        <f t="shared" si="15"/>
        <v>180</v>
      </c>
      <c r="AR30" s="221">
        <f>ROUND(AO30/$N$4,2)</f>
        <v>2.2000000000000002</v>
      </c>
      <c r="AS30" s="221">
        <f>$S$4</f>
        <v>925</v>
      </c>
      <c r="AT30" s="221">
        <f t="shared" si="12"/>
        <v>5.78</v>
      </c>
      <c r="AU30" s="222">
        <f t="shared" si="13"/>
        <v>25316.400000000001</v>
      </c>
      <c r="AV30" s="221">
        <f t="shared" si="22"/>
        <v>0</v>
      </c>
      <c r="AW30" s="221">
        <f t="shared" si="23"/>
        <v>1040.4000000000001</v>
      </c>
      <c r="AX30" s="224">
        <f>SUM(AU30:AW30)</f>
        <v>26356.800000000003</v>
      </c>
    </row>
    <row r="31" spans="1:50" x14ac:dyDescent="0.2">
      <c r="A31" s="211" t="s">
        <v>89</v>
      </c>
      <c r="B31" s="190" t="s">
        <v>90</v>
      </c>
      <c r="C31" s="190" t="s">
        <v>6</v>
      </c>
      <c r="D31" s="227" t="s">
        <v>124</v>
      </c>
      <c r="E31" s="213">
        <v>7</v>
      </c>
      <c r="F31" s="213" t="s">
        <v>113</v>
      </c>
      <c r="G31" s="233">
        <v>1</v>
      </c>
      <c r="H31" s="218">
        <v>8</v>
      </c>
      <c r="I31" s="218">
        <v>8</v>
      </c>
      <c r="J31" s="216">
        <f t="shared" si="46"/>
        <v>24</v>
      </c>
      <c r="K31" s="217">
        <v>8</v>
      </c>
      <c r="L31" s="218">
        <v>8</v>
      </c>
      <c r="M31" s="218">
        <v>8</v>
      </c>
      <c r="N31" s="216">
        <f t="shared" si="47"/>
        <v>24</v>
      </c>
      <c r="O31" s="217">
        <v>8</v>
      </c>
      <c r="P31" s="218">
        <v>8</v>
      </c>
      <c r="Q31" s="218">
        <v>8</v>
      </c>
      <c r="R31" s="216">
        <f t="shared" si="48"/>
        <v>24</v>
      </c>
      <c r="S31" s="217">
        <v>8</v>
      </c>
      <c r="T31" s="218">
        <v>8</v>
      </c>
      <c r="U31" s="218">
        <v>8</v>
      </c>
      <c r="V31" s="216">
        <f t="shared" si="49"/>
        <v>24</v>
      </c>
      <c r="W31" s="217">
        <v>8</v>
      </c>
      <c r="X31" s="218">
        <v>8</v>
      </c>
      <c r="Y31" s="218">
        <v>8</v>
      </c>
      <c r="Z31" s="216">
        <f t="shared" si="50"/>
        <v>24</v>
      </c>
      <c r="AA31" s="217">
        <v>8</v>
      </c>
      <c r="AB31" s="218">
        <v>8</v>
      </c>
      <c r="AC31" s="218">
        <v>8</v>
      </c>
      <c r="AD31" s="216">
        <f t="shared" si="42"/>
        <v>24</v>
      </c>
      <c r="AE31" s="217">
        <v>8</v>
      </c>
      <c r="AF31" s="218">
        <v>8</v>
      </c>
      <c r="AG31" s="218">
        <v>8</v>
      </c>
      <c r="AH31" s="216">
        <f t="shared" si="43"/>
        <v>24</v>
      </c>
      <c r="AI31" s="217">
        <v>8</v>
      </c>
      <c r="AJ31" s="218">
        <v>8</v>
      </c>
      <c r="AK31" s="218">
        <v>8</v>
      </c>
      <c r="AL31" s="216">
        <f t="shared" si="44"/>
        <v>24</v>
      </c>
      <c r="AM31" s="217">
        <v>8</v>
      </c>
      <c r="AN31" s="218">
        <f t="shared" si="8"/>
        <v>192</v>
      </c>
      <c r="AO31" s="219">
        <f t="shared" si="9"/>
        <v>8760</v>
      </c>
      <c r="AP31" s="217">
        <f t="shared" si="10"/>
        <v>2920</v>
      </c>
      <c r="AQ31" s="220">
        <f t="shared" si="15"/>
        <v>360</v>
      </c>
      <c r="AR31" s="221">
        <f>ROUND(AO31/$N$4,2)</f>
        <v>4.3899999999999997</v>
      </c>
      <c r="AS31" s="221">
        <f>$S$4</f>
        <v>925</v>
      </c>
      <c r="AT31" s="221">
        <f t="shared" si="12"/>
        <v>5.78</v>
      </c>
      <c r="AU31" s="222">
        <f t="shared" si="13"/>
        <v>50632.800000000003</v>
      </c>
      <c r="AV31" s="221">
        <f t="shared" si="22"/>
        <v>12658.2</v>
      </c>
      <c r="AW31" s="221">
        <f t="shared" si="23"/>
        <v>2080.8000000000002</v>
      </c>
      <c r="AX31" s="224">
        <f>SUM(AU31:AW31)</f>
        <v>65371.8</v>
      </c>
    </row>
    <row r="32" spans="1:50" x14ac:dyDescent="0.2">
      <c r="A32" s="229"/>
      <c r="B32" s="229"/>
      <c r="C32" s="229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0"/>
      <c r="T32" s="230"/>
      <c r="U32" s="230"/>
      <c r="V32" s="230"/>
      <c r="W32" s="230"/>
      <c r="X32" s="230"/>
      <c r="Y32" s="230"/>
      <c r="Z32" s="230"/>
      <c r="AA32" s="230"/>
      <c r="AB32" s="230"/>
      <c r="AC32" s="230"/>
      <c r="AD32" s="230"/>
      <c r="AE32" s="230"/>
      <c r="AF32" s="230"/>
      <c r="AG32" s="230"/>
      <c r="AH32" s="230"/>
      <c r="AI32" s="230"/>
      <c r="AJ32" s="230"/>
      <c r="AK32" s="230"/>
      <c r="AL32" s="230"/>
      <c r="AM32" s="230"/>
      <c r="AN32" s="230"/>
      <c r="AO32" s="230"/>
      <c r="AP32" s="230"/>
      <c r="AQ32" s="230"/>
      <c r="AR32" s="230"/>
      <c r="AS32" s="230"/>
      <c r="AT32" s="230"/>
    </row>
    <row r="33" spans="4:48" x14ac:dyDescent="0.2"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0"/>
      <c r="T33" s="230"/>
      <c r="U33" s="230"/>
      <c r="V33" s="230"/>
      <c r="W33" s="230"/>
      <c r="X33" s="230"/>
      <c r="Y33" s="230"/>
      <c r="Z33" s="230"/>
      <c r="AA33" s="230"/>
      <c r="AB33" s="230"/>
      <c r="AC33" s="230"/>
      <c r="AD33" s="230"/>
      <c r="AE33" s="230"/>
      <c r="AF33" s="230"/>
      <c r="AG33" s="230"/>
      <c r="AH33" s="230"/>
      <c r="AI33" s="230"/>
      <c r="AJ33" s="230"/>
      <c r="AK33" s="230"/>
      <c r="AL33" s="230"/>
      <c r="AM33" s="230"/>
      <c r="AN33" s="230"/>
      <c r="AO33" s="230"/>
      <c r="AP33" s="230"/>
      <c r="AQ33" s="230"/>
      <c r="AR33" s="230"/>
      <c r="AS33" s="230"/>
      <c r="AT33" s="230"/>
      <c r="AU33" s="230"/>
      <c r="AV33" s="230"/>
    </row>
  </sheetData>
  <mergeCells count="2">
    <mergeCell ref="W4:AA7"/>
    <mergeCell ref="AU1:AX1"/>
  </mergeCells>
  <conditionalFormatting sqref="E13:F13">
    <cfRule type="cellIs" dxfId="0" priority="1" operator="equal">
      <formula>"Atbalsta postenis no BKUS"</formula>
    </cfRule>
  </conditionalFormatting>
  <pageMargins left="0.7" right="0.7" top="0.75" bottom="0.75" header="0.3" footer="0.3"/>
  <pageSetup scale="22" orientation="landscape" r:id="rId1"/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5</vt:i4>
      </vt:variant>
      <vt:variant>
        <vt:lpstr>Diapazoni ar nosaukumiem</vt:lpstr>
      </vt:variant>
      <vt:variant>
        <vt:i4>2</vt:i4>
      </vt:variant>
    </vt:vector>
  </HeadingPairs>
  <TitlesOfParts>
    <vt:vector size="7" baseType="lpstr">
      <vt:lpstr>2. pielikums_Apkopojums</vt:lpstr>
      <vt:lpstr>2p_turp_uznemsana</vt:lpstr>
      <vt:lpstr>2p_turp_dezurarsti</vt:lpstr>
      <vt:lpstr>2p_turp_aprekins uzn</vt:lpstr>
      <vt:lpstr>2p_turp_aprekins dez</vt:lpstr>
      <vt:lpstr>'2p_turp_aprekins dez'!Drukas_apgabals</vt:lpstr>
      <vt:lpstr>'2p_turp_aprekins uzn'!Drukas_apgabals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Kronberga</dc:creator>
  <cp:lastModifiedBy>Ivita Šņore</cp:lastModifiedBy>
  <cp:lastPrinted>2026-04-29T08:43:18Z</cp:lastPrinted>
  <dcterms:created xsi:type="dcterms:W3CDTF">2025-06-13T06:16:39Z</dcterms:created>
  <dcterms:modified xsi:type="dcterms:W3CDTF">2026-07-16T06:33:53Z</dcterms:modified>
</cp:coreProperties>
</file>