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iem-ds.iem.gov.lv\U disks\ipotjomkina\Dokumenti datorā\2024 ABSplus (sabina)\"/>
    </mc:Choice>
  </mc:AlternateContent>
  <xr:revisionPtr revIDLastSave="0" documentId="13_ncr:1_{94B407CD-62A9-4649-8B0D-FE12EEEE3B71}" xr6:coauthVersionLast="36" xr6:coauthVersionMax="36" xr10:uidLastSave="{00000000-0000-0000-0000-000000000000}"/>
  <bookViews>
    <workbookView xWindow="-120" yWindow="-120" windowWidth="29040" windowHeight="15720" xr2:uid="{FC769155-44EE-4114-81E3-46F9BE6A3979}"/>
  </bookViews>
  <sheets>
    <sheet name="1.tabula IC amata vietas " sheetId="4" r:id="rId1"/>
    <sheet name="2. tabula VUGD amata vietas " sheetId="5"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0" i="5" l="1"/>
  <c r="M47" i="4"/>
  <c r="M37" i="4"/>
  <c r="G7" i="5"/>
  <c r="H7" i="5" s="1"/>
  <c r="I7" i="5" s="1"/>
  <c r="G6" i="5"/>
  <c r="G43" i="4"/>
  <c r="G42" i="4"/>
  <c r="G33" i="4"/>
  <c r="G32" i="4"/>
  <c r="G23" i="4"/>
  <c r="G22" i="4"/>
  <c r="G12" i="4"/>
  <c r="G11" i="4"/>
  <c r="J43" i="4"/>
  <c r="H6" i="5" l="1"/>
  <c r="I6" i="5" s="1"/>
  <c r="I8" i="5" s="1"/>
  <c r="H42" i="4"/>
  <c r="H43" i="4"/>
  <c r="I42" i="4"/>
  <c r="I43" i="4"/>
  <c r="J42" i="4"/>
  <c r="H32" i="4"/>
  <c r="H33" i="4"/>
  <c r="I32" i="4"/>
  <c r="I33" i="4"/>
  <c r="J32" i="4"/>
  <c r="J33" i="4"/>
  <c r="J22" i="4"/>
  <c r="I22" i="4"/>
  <c r="H22" i="4"/>
  <c r="I23" i="4"/>
  <c r="H23" i="4"/>
  <c r="J23" i="4"/>
  <c r="K43" i="4" l="1"/>
  <c r="L43" i="4" s="1"/>
  <c r="M43" i="4" s="1"/>
  <c r="K32" i="4"/>
  <c r="L32" i="4" s="1"/>
  <c r="M32" i="4" s="1"/>
  <c r="K42" i="4"/>
  <c r="L42" i="4" s="1"/>
  <c r="M42" i="4" s="1"/>
  <c r="K33" i="4"/>
  <c r="L33" i="4" s="1"/>
  <c r="M33" i="4" s="1"/>
  <c r="K23" i="4"/>
  <c r="L23" i="4" s="1"/>
  <c r="M23" i="4" s="1"/>
  <c r="K22" i="4"/>
  <c r="L22" i="4" s="1"/>
  <c r="J12" i="4"/>
  <c r="H11" i="4"/>
  <c r="J11" i="4"/>
  <c r="H12" i="4"/>
  <c r="I11" i="4"/>
  <c r="I12" i="4"/>
  <c r="M34" i="4" l="1"/>
  <c r="M44" i="4"/>
  <c r="M22" i="4"/>
  <c r="M24" i="4" s="1"/>
  <c r="M27" i="4" s="1"/>
  <c r="K12" i="4"/>
  <c r="L12" i="4" s="1"/>
  <c r="M12" i="4" s="1"/>
  <c r="K11" i="4"/>
  <c r="L11" i="4" l="1"/>
  <c r="M11" i="4" s="1"/>
  <c r="M13" i="4" s="1"/>
  <c r="M16" i="4" s="1"/>
</calcChain>
</file>

<file path=xl/sharedStrings.xml><?xml version="1.0" encoding="utf-8"?>
<sst xmlns="http://schemas.openxmlformats.org/spreadsheetml/2006/main" count="151" uniqueCount="59">
  <si>
    <t>Amata saime, līmenis</t>
  </si>
  <si>
    <t>Mēnešalgu grupa</t>
  </si>
  <si>
    <t>Vispārējās piemaksas 5% no gada mēnešalgu kopsummas</t>
  </si>
  <si>
    <t>Naudas balvas un prēmijas 10% no gada mēnešalgu kopsummas</t>
  </si>
  <si>
    <t>Sociālās garantijas 5% no gada mēnešalgu kopsummas</t>
  </si>
  <si>
    <t xml:space="preserve">Kopā mēnešalgai, piemaksām, prēmijām, soc. garant. </t>
  </si>
  <si>
    <t>DD VSAOI  23,59%</t>
  </si>
  <si>
    <t>Kopā</t>
  </si>
  <si>
    <t>1.</t>
  </si>
  <si>
    <t>2.</t>
  </si>
  <si>
    <t>21.5 V</t>
  </si>
  <si>
    <t>Amatu skaits</t>
  </si>
  <si>
    <t>1. Iekšlietu ministrijas Informācijas centram papildu nepieciešamais finansējums  informācijas un tehnoloģiju resursu nodrošinājumam un atbalstam ABS+ risinājuma darbināšanai (uzturēšana, administrēšana, darbināšana un attīstība)</t>
  </si>
  <si>
    <t>Biznesa procesu analītiķis</t>
  </si>
  <si>
    <t>21.4 IV</t>
  </si>
  <si>
    <t>Informācijas sistēmu administrators</t>
  </si>
  <si>
    <t>Mēnešalgu viduspunkts*</t>
  </si>
  <si>
    <t>*saskaņā ar Valsts un pašvaldību institūciju amatpersonu un darbinieku atlīdzības likuma nosacījumiem.  Norādīts 2025. gada mēnešslgu viduspunkts.</t>
  </si>
  <si>
    <t>KOPĀ</t>
  </si>
  <si>
    <t>Mēnešalga gadam visām amata vietām 12 mēnešiem</t>
  </si>
  <si>
    <t>2025. gadam (6 mēnešiem - no 2025. gada  1. jūlija)</t>
  </si>
  <si>
    <t>2028. gadam un turpmāk katru gadu</t>
  </si>
  <si>
    <t>Mēnešalga  visām amata vietām 6 mēnešiem</t>
  </si>
  <si>
    <t>** Aprēķiniem izmantota prognozētā mēnešalgu skala (pieejama Valsts kancelejas tīmekļvietnē https://www.mk.gov.lv/lv/dati-par-darba-samaksu-un-nodarbinatajiem-valsts-parvalde sadaļā “Prognozētā mēnešalga turpmākajiem gadiem”).</t>
  </si>
  <si>
    <t>Mēnešalga  visām amata vietām 12 mēnešiem</t>
  </si>
  <si>
    <t>3.=2.x1.x6</t>
  </si>
  <si>
    <t>4.=3.x5%</t>
  </si>
  <si>
    <t>5.=3.x10%</t>
  </si>
  <si>
    <t>6.=3.x5%</t>
  </si>
  <si>
    <t>7.=3.+4.+5.+6.</t>
  </si>
  <si>
    <t>8.=7.x23,59%</t>
  </si>
  <si>
    <t>9.=7.+8.</t>
  </si>
  <si>
    <t>Mēnešalgu viduspunkts**</t>
  </si>
  <si>
    <t>3.=2.x1.x12</t>
  </si>
  <si>
    <t xml:space="preserve">2026. gadam </t>
  </si>
  <si>
    <t xml:space="preserve">2027. gadam </t>
  </si>
  <si>
    <t>Nr.p.k.</t>
  </si>
  <si>
    <t>Amata nosaukums</t>
  </si>
  <si>
    <r>
      <t>Mēnešalga</t>
    </r>
    <r>
      <rPr>
        <sz val="10"/>
        <color rgb="FF000000"/>
        <rFont val="Times New Roman"/>
        <family val="1"/>
        <charset val="186"/>
      </rPr>
      <t xml:space="preserve">
(EKK 1119) </t>
    </r>
    <r>
      <rPr>
        <b/>
        <sz val="10"/>
        <color rgb="FF000000"/>
        <rFont val="Times New Roman"/>
        <family val="1"/>
        <charset val="186"/>
      </rPr>
      <t>KOPĀ gadā</t>
    </r>
    <r>
      <rPr>
        <sz val="10"/>
        <color rgb="FF000000"/>
        <rFont val="Times New Roman"/>
        <family val="1"/>
        <charset val="186"/>
      </rPr>
      <t xml:space="preserve"> uz visu skaitu</t>
    </r>
  </si>
  <si>
    <t>3.</t>
  </si>
  <si>
    <t>4.</t>
  </si>
  <si>
    <t>5.</t>
  </si>
  <si>
    <t>6.</t>
  </si>
  <si>
    <r>
      <t>7.=5.x6.x</t>
    </r>
    <r>
      <rPr>
        <sz val="8"/>
        <color rgb="FF000000"/>
        <rFont val="Times New Roman"/>
        <family val="1"/>
        <charset val="186"/>
      </rPr>
      <t>12</t>
    </r>
  </si>
  <si>
    <t>VUGD Tehniskā dienesta pārvaldes Loģistikas nodaļas specialists  (amati 30022644 un 30022645)</t>
  </si>
  <si>
    <t xml:space="preserve">46.1. III </t>
  </si>
  <si>
    <t xml:space="preserve">VUGD Tehniskā dienesta pārvaldes Remonta nodaļas vecākais specialists (amats 30022651) </t>
  </si>
  <si>
    <t>16. V</t>
  </si>
  <si>
    <r>
      <t xml:space="preserve">Noteiktā  mēnešalga*
</t>
    </r>
    <r>
      <rPr>
        <sz val="10"/>
        <color rgb="FF000000"/>
        <rFont val="Times New Roman"/>
        <family val="1"/>
        <charset val="186"/>
      </rPr>
      <t>(EKK 1119)</t>
    </r>
  </si>
  <si>
    <t>*saskaņā ar Valsts un pašvaldību institūciju amatpersonu un darbinieku atlīdzības likuma nosacījumiem.  Norādīts 2024. gada mēnešalgu minimums.</t>
  </si>
  <si>
    <t>Kopā 12 mēnešiem</t>
  </si>
  <si>
    <t>Kopā  12 mēnešiem</t>
  </si>
  <si>
    <t>Kopā  6 mēnešiem</t>
  </si>
  <si>
    <t>Finansējuma pārdale no VUGD (3 amata vietas), finansējums 6 mēnešiem</t>
  </si>
  <si>
    <t>Finansējuma pārdale no VUGD (3 amata vietas), finansējums 12 mēnešiem</t>
  </si>
  <si>
    <t>Papildu nepieciešams, ņemot vērā pārdali no VUGD</t>
  </si>
  <si>
    <t>Valsts ugunsdzēsības un glābšanas dienesta trīs  Iekšlietu ministrijas Informācijas centram pārdalāmo vakanto amata vietu atlīdzības apēķins</t>
  </si>
  <si>
    <t>Pielikums tiesību akta projekta "Grozījumi Ministru kabineta 2023. gada 17. oktobra noteikumos Nr. 596 "Eiropas Savienības kohēzijas politikas programmas 2021.–2027. gadam 2.1.3. specifiskā atbalsta mērķa "Veicināt pielāgošanos klimata pārmaiņām, risku novēršanu un noturību pret katastrofām" 2.1.3.3. pasākuma "Katastrofu risku mazināšanas pasākumi" pirmās projektu iesniegumu atlases kārtas īstenošanas noteikumi"" anotācijai (23-TA-1663)
1. tabula</t>
  </si>
  <si>
    <t>Pielikums 
tiesību akta projekta "Grozījumi Ministru kabineta 2023. gada 17. oktobra noteikumos Nr. 596 "Eiropas Savienības kohēzijas politikas programmas 2021.–2027. gadam 2.1.3. specifiskā atbalsta mērķa "Veicināt pielāgošanos klimata pārmaiņām, risku novēršanu un noturību pret katastrofām" 2.1.3.3. pasākuma "Katastrofu risku mazināšanas pasākumi" pirmās projektu iesniegumu atlases kārtas īstenošanas noteikumi"" anotācijai (23-TA-1663)
2. tabula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</si>
</sst>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_-;\-* #,##0_-;_-* &quot;-&quot;??_-;_-@_-"/>
  </numFmts>
  <fonts count="17" x14ac:knownFonts="1">
    <font>
      <sz val="11"/>
      <color theme="1"/>
      <name val="Calibri"/>
      <family val="2"/>
      <charset val="186"/>
      <scheme val="minor"/>
    </font>
    <font>
      <sz val="11"/>
      <color theme="1"/>
      <name val="Calibri"/>
      <family val="2"/>
      <scheme val="minor"/>
    </font>
    <font>
      <sz val="10"/>
      <color rgb="FF000000"/>
      <name val="Times New Roman"/>
      <family val="1"/>
      <charset val="186"/>
    </font>
    <font>
      <sz val="10"/>
      <color theme="1"/>
      <name val="Times New Roman"/>
      <family val="1"/>
      <charset val="186"/>
    </font>
    <font>
      <b/>
      <sz val="11"/>
      <color theme="1"/>
      <name val="Times New Roman"/>
      <family val="1"/>
      <charset val="186"/>
    </font>
    <font>
      <b/>
      <sz val="10"/>
      <color rgb="FF000000"/>
      <name val="Times New Roman"/>
      <family val="1"/>
      <charset val="186"/>
    </font>
    <font>
      <b/>
      <sz val="10"/>
      <color theme="1"/>
      <name val="Times New Roman"/>
      <family val="1"/>
      <charset val="186"/>
    </font>
    <font>
      <sz val="12"/>
      <color theme="1"/>
      <name val="Times New Roman"/>
      <family val="1"/>
      <charset val="186"/>
    </font>
    <font>
      <b/>
      <sz val="10"/>
      <name val="Times New Roman"/>
      <family val="1"/>
      <charset val="186"/>
    </font>
    <font>
      <sz val="11"/>
      <color theme="1"/>
      <name val="Calibri"/>
      <family val="2"/>
      <charset val="186"/>
      <scheme val="minor"/>
    </font>
    <font>
      <i/>
      <sz val="8"/>
      <color theme="1"/>
      <name val="Times New Roman"/>
      <family val="1"/>
      <charset val="186"/>
    </font>
    <font>
      <i/>
      <sz val="8"/>
      <color rgb="FF000000"/>
      <name val="Times New Roman"/>
      <family val="1"/>
      <charset val="186"/>
    </font>
    <font>
      <sz val="8"/>
      <color rgb="FF000000"/>
      <name val="Times New Roman"/>
      <family val="1"/>
      <charset val="186"/>
    </font>
    <font>
      <sz val="11"/>
      <color theme="1"/>
      <name val="Times New Roman"/>
      <family val="1"/>
      <charset val="186"/>
    </font>
    <font>
      <b/>
      <sz val="11"/>
      <color rgb="FF000000"/>
      <name val="Times New Roman"/>
      <family val="1"/>
      <charset val="186"/>
    </font>
    <font>
      <b/>
      <sz val="11"/>
      <name val="Times New Roman"/>
      <family val="1"/>
      <charset val="186"/>
    </font>
    <font>
      <sz val="9"/>
      <color theme="1"/>
      <name val="Times New Roman"/>
      <family val="1"/>
      <charset val="186"/>
    </font>
  </fonts>
  <fills count="7">
    <fill>
      <patternFill patternType="none"/>
    </fill>
    <fill>
      <patternFill patternType="gray125"/>
    </fill>
    <fill>
      <patternFill patternType="solid">
        <fgColor rgb="FFD9D9D9"/>
        <bgColor rgb="FFD9D9D9"/>
      </patternFill>
    </fill>
    <fill>
      <patternFill patternType="solid">
        <fgColor theme="0"/>
        <bgColor rgb="FF000000"/>
      </patternFill>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164" fontId="9" fillId="0" borderId="0" applyFont="0" applyFill="0" applyBorder="0" applyAlignment="0" applyProtection="0"/>
  </cellStyleXfs>
  <cellXfs count="58">
    <xf numFmtId="0" fontId="0" fillId="0" borderId="0" xfId="0"/>
    <xf numFmtId="0" fontId="4" fillId="0" borderId="0" xfId="0" applyFont="1"/>
    <xf numFmtId="0" fontId="3" fillId="0" borderId="0" xfId="0" applyFont="1"/>
    <xf numFmtId="0" fontId="3" fillId="0" borderId="1" xfId="0" applyFont="1" applyBorder="1" applyAlignment="1">
      <alignment vertical="top"/>
    </xf>
    <xf numFmtId="0" fontId="3" fillId="0" borderId="1" xfId="0" applyFont="1" applyBorder="1" applyAlignment="1">
      <alignment vertical="top" wrapText="1"/>
    </xf>
    <xf numFmtId="0" fontId="5" fillId="0" borderId="1" xfId="0" applyFont="1" applyBorder="1" applyAlignment="1">
      <alignment vertical="top" wrapText="1"/>
    </xf>
    <xf numFmtId="0" fontId="3" fillId="0" borderId="1" xfId="0" applyFont="1" applyBorder="1" applyAlignment="1">
      <alignment horizontal="center" vertical="top" wrapText="1"/>
    </xf>
    <xf numFmtId="0" fontId="3" fillId="0" borderId="1" xfId="0" applyFont="1" applyBorder="1" applyAlignment="1">
      <alignment horizontal="left" vertical="top" wrapText="1"/>
    </xf>
    <xf numFmtId="0" fontId="3" fillId="0" borderId="1" xfId="1" applyFont="1" applyBorder="1" applyAlignment="1">
      <alignment horizontal="center" vertical="top"/>
    </xf>
    <xf numFmtId="2" fontId="2" fillId="0" borderId="1" xfId="0" applyNumberFormat="1" applyFont="1" applyBorder="1" applyAlignment="1">
      <alignment vertical="top"/>
    </xf>
    <xf numFmtId="0" fontId="3" fillId="0" borderId="0" xfId="0" applyFont="1" applyAlignment="1">
      <alignment vertical="top"/>
    </xf>
    <xf numFmtId="0" fontId="6" fillId="0" borderId="1" xfId="0" applyFont="1" applyBorder="1" applyAlignment="1">
      <alignment horizontal="center" vertical="top" wrapText="1"/>
    </xf>
    <xf numFmtId="0" fontId="5" fillId="0" borderId="1" xfId="0" applyFont="1" applyBorder="1" applyAlignment="1">
      <alignment horizontal="center" vertical="top" wrapText="1"/>
    </xf>
    <xf numFmtId="0" fontId="5" fillId="2" borderId="1" xfId="0" applyFont="1" applyFill="1" applyBorder="1" applyAlignment="1">
      <alignment horizontal="center" vertical="top" wrapText="1"/>
    </xf>
    <xf numFmtId="0" fontId="2" fillId="0" borderId="1" xfId="0" applyFont="1" applyBorder="1" applyAlignment="1">
      <alignment horizontal="center" vertical="top" wrapText="1"/>
    </xf>
    <xf numFmtId="0" fontId="2" fillId="2" borderId="1" xfId="0" applyFont="1" applyFill="1" applyBorder="1" applyAlignment="1">
      <alignment horizontal="center" vertical="top" wrapText="1"/>
    </xf>
    <xf numFmtId="0" fontId="3" fillId="0" borderId="0" xfId="0" applyFont="1" applyAlignment="1">
      <alignment vertical="top" wrapText="1"/>
    </xf>
    <xf numFmtId="0" fontId="3" fillId="0" borderId="0" xfId="1" applyFont="1" applyAlignment="1">
      <alignment horizontal="center" vertical="top"/>
    </xf>
    <xf numFmtId="0" fontId="2" fillId="3" borderId="0" xfId="0" applyFont="1" applyFill="1" applyAlignment="1">
      <alignment vertical="top"/>
    </xf>
    <xf numFmtId="2" fontId="2" fillId="0" borderId="0" xfId="0" applyNumberFormat="1" applyFont="1" applyAlignment="1">
      <alignment vertical="top"/>
    </xf>
    <xf numFmtId="9" fontId="3" fillId="0" borderId="0" xfId="0" applyNumberFormat="1" applyFont="1"/>
    <xf numFmtId="1" fontId="2" fillId="3" borderId="1" xfId="0" applyNumberFormat="1" applyFont="1" applyFill="1" applyBorder="1" applyAlignment="1">
      <alignment vertical="top"/>
    </xf>
    <xf numFmtId="0" fontId="3" fillId="0" borderId="0" xfId="0" applyFont="1" applyAlignment="1">
      <alignment horizontal="left" vertical="top" wrapText="1"/>
    </xf>
    <xf numFmtId="0" fontId="8" fillId="0" borderId="0" xfId="0" applyFont="1" applyAlignment="1">
      <alignment horizontal="right" vertical="top"/>
    </xf>
    <xf numFmtId="2" fontId="5" fillId="2" borderId="1" xfId="0" applyNumberFormat="1" applyFont="1" applyFill="1" applyBorder="1" applyAlignment="1">
      <alignment vertical="top" wrapText="1"/>
    </xf>
    <xf numFmtId="0" fontId="3" fillId="0" borderId="0" xfId="0" applyFont="1" applyAlignment="1">
      <alignment horizontal="left" vertical="top" wrapText="1"/>
    </xf>
    <xf numFmtId="0" fontId="3" fillId="0" borderId="0" xfId="0" applyFont="1" applyAlignment="1">
      <alignment horizontal="left" vertical="top" wrapText="1"/>
    </xf>
    <xf numFmtId="1" fontId="3" fillId="0" borderId="0" xfId="0" applyNumberFormat="1" applyFont="1"/>
    <xf numFmtId="0" fontId="3" fillId="0" borderId="0" xfId="0" applyFont="1" applyAlignment="1">
      <alignment horizontal="left"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49" fontId="10" fillId="0" borderId="1" xfId="0" applyNumberFormat="1" applyFont="1" applyBorder="1" applyAlignment="1">
      <alignment horizontal="center" vertical="center"/>
    </xf>
    <xf numFmtId="49" fontId="10" fillId="0" borderId="1" xfId="0" applyNumberFormat="1" applyFont="1" applyBorder="1" applyAlignment="1">
      <alignment horizontal="center" vertical="center" wrapText="1"/>
    </xf>
    <xf numFmtId="49" fontId="11" fillId="0" borderId="1" xfId="0" applyNumberFormat="1" applyFont="1" applyBorder="1" applyAlignment="1">
      <alignment horizontal="center" vertical="center" wrapText="1"/>
    </xf>
    <xf numFmtId="49" fontId="11" fillId="2"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1" applyFont="1" applyBorder="1" applyAlignment="1">
      <alignment horizontal="center" vertical="center"/>
    </xf>
    <xf numFmtId="0" fontId="3" fillId="4" borderId="1" xfId="1" applyFont="1" applyFill="1" applyBorder="1" applyAlignment="1">
      <alignment horizontal="center" vertical="center"/>
    </xf>
    <xf numFmtId="165" fontId="2" fillId="3" borderId="1" xfId="2" applyNumberFormat="1" applyFont="1" applyFill="1" applyBorder="1" applyAlignment="1">
      <alignment horizontal="center" vertical="center"/>
    </xf>
    <xf numFmtId="165" fontId="2" fillId="0" borderId="1" xfId="2" applyNumberFormat="1" applyFont="1" applyBorder="1" applyAlignment="1">
      <alignment horizontal="center" vertical="center"/>
    </xf>
    <xf numFmtId="165" fontId="5" fillId="2" borderId="1" xfId="2" applyNumberFormat="1" applyFont="1" applyFill="1" applyBorder="1" applyAlignment="1">
      <alignment horizontal="center" vertical="center" wrapText="1"/>
    </xf>
    <xf numFmtId="165" fontId="6" fillId="5" borderId="1" xfId="0" applyNumberFormat="1" applyFont="1" applyFill="1" applyBorder="1" applyAlignment="1">
      <alignment vertical="center"/>
    </xf>
    <xf numFmtId="9" fontId="6" fillId="0" borderId="0" xfId="0" applyNumberFormat="1" applyFont="1" applyAlignment="1">
      <alignment horizontal="right"/>
    </xf>
    <xf numFmtId="3" fontId="4" fillId="0" borderId="1" xfId="0" applyNumberFormat="1" applyFont="1" applyBorder="1"/>
    <xf numFmtId="9" fontId="13" fillId="0" borderId="0" xfId="0" applyNumberFormat="1" applyFont="1" applyAlignment="1">
      <alignment horizontal="right"/>
    </xf>
    <xf numFmtId="3" fontId="14" fillId="2" borderId="1" xfId="0" applyNumberFormat="1" applyFont="1" applyFill="1" applyBorder="1" applyAlignment="1">
      <alignment vertical="top" wrapText="1"/>
    </xf>
    <xf numFmtId="0" fontId="3" fillId="0" borderId="0" xfId="0" applyFont="1" applyAlignment="1">
      <alignment wrapText="1"/>
    </xf>
    <xf numFmtId="0" fontId="15" fillId="0" borderId="0" xfId="0" applyFont="1" applyAlignment="1">
      <alignment horizontal="right" vertical="top"/>
    </xf>
    <xf numFmtId="0" fontId="4" fillId="0" borderId="0" xfId="0" applyFont="1" applyAlignment="1">
      <alignment horizontal="right"/>
    </xf>
    <xf numFmtId="165" fontId="6" fillId="6" borderId="1" xfId="0" applyNumberFormat="1" applyFont="1" applyFill="1" applyBorder="1"/>
    <xf numFmtId="0" fontId="7" fillId="0" borderId="0" xfId="0" applyFont="1" applyAlignment="1">
      <alignment horizontal="right" wrapText="1"/>
    </xf>
    <xf numFmtId="0" fontId="4" fillId="0" borderId="0" xfId="0" applyFont="1" applyAlignment="1">
      <alignment horizontal="center" wrapText="1"/>
    </xf>
    <xf numFmtId="0" fontId="3" fillId="0" borderId="0" xfId="0" applyFont="1" applyAlignment="1">
      <alignment horizontal="left" wrapText="1"/>
    </xf>
    <xf numFmtId="0" fontId="16" fillId="0" borderId="0" xfId="0" applyFont="1" applyAlignment="1">
      <alignment horizontal="right" wrapText="1"/>
    </xf>
    <xf numFmtId="0" fontId="16" fillId="0" borderId="0" xfId="0" applyFont="1" applyAlignment="1">
      <alignment horizontal="right"/>
    </xf>
  </cellXfs>
  <cellStyles count="3">
    <cellStyle name="Comma" xfId="2" builtinId="3"/>
    <cellStyle name="Normal" xfId="0" builtinId="0"/>
    <cellStyle name="Normal 3" xfId="1" xr:uid="{CB121DD4-8CF2-4322-B6E1-471296D864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0F1C1-1E7A-4A85-A5F2-863086C8C2C5}">
  <sheetPr>
    <pageSetUpPr fitToPage="1"/>
  </sheetPr>
  <dimension ref="A1:Q47"/>
  <sheetViews>
    <sheetView tabSelected="1" zoomScale="70" zoomScaleNormal="70" workbookViewId="0">
      <selection activeCell="P17" sqref="P17"/>
    </sheetView>
  </sheetViews>
  <sheetFormatPr defaultColWidth="9.1796875" defaultRowHeight="13" x14ac:dyDescent="0.3"/>
  <cols>
    <col min="1" max="1" width="3.453125" style="2" customWidth="1"/>
    <col min="2" max="2" width="30.54296875" style="2" customWidth="1"/>
    <col min="3" max="3" width="12.26953125" style="2" customWidth="1"/>
    <col min="4" max="4" width="11" style="2" customWidth="1"/>
    <col min="5" max="5" width="9.54296875" style="2" customWidth="1"/>
    <col min="6" max="6" width="14.7265625" style="2" customWidth="1"/>
    <col min="7" max="8" width="11.54296875" style="2" customWidth="1"/>
    <col min="9" max="9" width="15.81640625" style="2" customWidth="1"/>
    <col min="10" max="10" width="13.81640625" style="2" customWidth="1"/>
    <col min="11" max="11" width="12.81640625" style="2" customWidth="1"/>
    <col min="12" max="12" width="16.54296875" style="2" customWidth="1"/>
    <col min="13" max="13" width="13.453125" style="2" customWidth="1"/>
    <col min="14" max="16384" width="9.1796875" style="2"/>
  </cols>
  <sheetData>
    <row r="1" spans="1:14" ht="15.65" customHeight="1" x14ac:dyDescent="0.3">
      <c r="B1" s="53" t="s">
        <v>57</v>
      </c>
      <c r="C1" s="53"/>
      <c r="D1" s="53"/>
      <c r="E1" s="53"/>
      <c r="F1" s="53"/>
      <c r="G1" s="53"/>
      <c r="H1" s="53"/>
      <c r="I1" s="53"/>
      <c r="J1" s="53"/>
      <c r="K1" s="53"/>
      <c r="L1" s="53"/>
      <c r="M1" s="53"/>
    </row>
    <row r="2" spans="1:14" ht="57.5" customHeight="1" x14ac:dyDescent="0.3">
      <c r="B2" s="53"/>
      <c r="C2" s="53"/>
      <c r="D2" s="53"/>
      <c r="E2" s="53"/>
      <c r="F2" s="53"/>
      <c r="G2" s="53"/>
      <c r="H2" s="53"/>
      <c r="I2" s="53"/>
      <c r="J2" s="53"/>
      <c r="K2" s="53"/>
      <c r="L2" s="53"/>
      <c r="M2" s="53"/>
    </row>
    <row r="3" spans="1:14" ht="36" customHeight="1" x14ac:dyDescent="0.3">
      <c r="B3" s="54" t="s">
        <v>12</v>
      </c>
      <c r="C3" s="54"/>
      <c r="D3" s="54"/>
      <c r="E3" s="54"/>
      <c r="F3" s="54"/>
      <c r="G3" s="54"/>
      <c r="H3" s="54"/>
      <c r="I3" s="54"/>
      <c r="J3" s="54"/>
      <c r="K3" s="54"/>
      <c r="L3" s="54"/>
      <c r="M3" s="54"/>
    </row>
    <row r="4" spans="1:14" x14ac:dyDescent="0.3">
      <c r="A4" s="10"/>
      <c r="B4" s="10"/>
      <c r="C4" s="10"/>
      <c r="D4" s="10"/>
      <c r="E4" s="10"/>
      <c r="F4" s="10"/>
      <c r="G4" s="10"/>
      <c r="H4" s="10"/>
      <c r="I4" s="10"/>
      <c r="J4" s="10"/>
      <c r="K4" s="10"/>
    </row>
    <row r="8" spans="1:14" ht="14" x14ac:dyDescent="0.3">
      <c r="B8" s="1" t="s">
        <v>20</v>
      </c>
    </row>
    <row r="9" spans="1:14" ht="78" customHeight="1" x14ac:dyDescent="0.3">
      <c r="A9" s="3"/>
      <c r="B9" s="3"/>
      <c r="C9" s="11" t="s">
        <v>0</v>
      </c>
      <c r="D9" s="12" t="s">
        <v>1</v>
      </c>
      <c r="E9" s="12" t="s">
        <v>11</v>
      </c>
      <c r="F9" s="12" t="s">
        <v>16</v>
      </c>
      <c r="G9" s="12" t="s">
        <v>22</v>
      </c>
      <c r="H9" s="12" t="s">
        <v>2</v>
      </c>
      <c r="I9" s="12" t="s">
        <v>3</v>
      </c>
      <c r="J9" s="12" t="s">
        <v>4</v>
      </c>
      <c r="K9" s="12" t="s">
        <v>5</v>
      </c>
      <c r="L9" s="12" t="s">
        <v>6</v>
      </c>
      <c r="M9" s="13" t="s">
        <v>7</v>
      </c>
    </row>
    <row r="10" spans="1:14" x14ac:dyDescent="0.3">
      <c r="A10" s="3"/>
      <c r="B10" s="3"/>
      <c r="C10" s="6"/>
      <c r="D10" s="5"/>
      <c r="E10" s="14" t="s">
        <v>8</v>
      </c>
      <c r="F10" s="14" t="s">
        <v>9</v>
      </c>
      <c r="G10" s="14" t="s">
        <v>25</v>
      </c>
      <c r="H10" s="14" t="s">
        <v>26</v>
      </c>
      <c r="I10" s="14" t="s">
        <v>27</v>
      </c>
      <c r="J10" s="14" t="s">
        <v>28</v>
      </c>
      <c r="K10" s="14" t="s">
        <v>29</v>
      </c>
      <c r="L10" s="14" t="s">
        <v>30</v>
      </c>
      <c r="M10" s="15" t="s">
        <v>31</v>
      </c>
    </row>
    <row r="11" spans="1:14" x14ac:dyDescent="0.3">
      <c r="A11" s="3" t="s">
        <v>8</v>
      </c>
      <c r="B11" s="7" t="s">
        <v>15</v>
      </c>
      <c r="C11" s="4" t="s">
        <v>10</v>
      </c>
      <c r="D11" s="8">
        <v>12</v>
      </c>
      <c r="E11" s="8">
        <v>2</v>
      </c>
      <c r="F11" s="21">
        <v>3377</v>
      </c>
      <c r="G11" s="9">
        <f>F11*E11*6</f>
        <v>40524</v>
      </c>
      <c r="H11" s="9">
        <f t="shared" ref="H11:H12" si="0">G11*0.05</f>
        <v>2026.2</v>
      </c>
      <c r="I11" s="9">
        <f>G11*0.1</f>
        <v>4052.4</v>
      </c>
      <c r="J11" s="9">
        <f t="shared" ref="J11:J12" si="1">G11*0.05</f>
        <v>2026.2</v>
      </c>
      <c r="K11" s="9">
        <f>ROUND(G11+H11+I11+J11,2)</f>
        <v>48628.800000000003</v>
      </c>
      <c r="L11" s="9">
        <f t="shared" ref="L11:L12" si="2">ROUND(K11*23.59%,2)</f>
        <v>11471.53</v>
      </c>
      <c r="M11" s="24">
        <f>K11+L11</f>
        <v>60100.33</v>
      </c>
    </row>
    <row r="12" spans="1:14" x14ac:dyDescent="0.3">
      <c r="A12" s="3" t="s">
        <v>9</v>
      </c>
      <c r="B12" s="7" t="s">
        <v>13</v>
      </c>
      <c r="C12" s="4" t="s">
        <v>14</v>
      </c>
      <c r="D12" s="8">
        <v>12</v>
      </c>
      <c r="E12" s="8">
        <v>1</v>
      </c>
      <c r="F12" s="21">
        <v>3377</v>
      </c>
      <c r="G12" s="9">
        <f>F12*E12*6</f>
        <v>20262</v>
      </c>
      <c r="H12" s="9">
        <f t="shared" si="0"/>
        <v>1013.1</v>
      </c>
      <c r="I12" s="9">
        <f t="shared" ref="I12" si="3">G12*0.1</f>
        <v>2026.2</v>
      </c>
      <c r="J12" s="9">
        <f t="shared" si="1"/>
        <v>1013.1</v>
      </c>
      <c r="K12" s="9">
        <f t="shared" ref="K12" si="4">ROUND(G12+H12+I12+J12,2)</f>
        <v>24314.400000000001</v>
      </c>
      <c r="L12" s="9">
        <f t="shared" si="2"/>
        <v>5735.77</v>
      </c>
      <c r="M12" s="24">
        <f t="shared" ref="M12" si="5">K12+L12</f>
        <v>30050.170000000002</v>
      </c>
    </row>
    <row r="13" spans="1:14" ht="14" x14ac:dyDescent="0.3">
      <c r="A13" s="10" t="s">
        <v>17</v>
      </c>
      <c r="B13" s="22"/>
      <c r="C13" s="16"/>
      <c r="D13" s="17"/>
      <c r="E13" s="17"/>
      <c r="F13" s="18"/>
      <c r="G13" s="19"/>
      <c r="H13" s="19"/>
      <c r="I13" s="19"/>
      <c r="J13" s="19"/>
      <c r="K13" s="19"/>
      <c r="L13" s="50" t="s">
        <v>18</v>
      </c>
      <c r="M13" s="48">
        <f>ROUNDUP(SUM(M11:M12),0)</f>
        <v>90151</v>
      </c>
      <c r="N13" s="20"/>
    </row>
    <row r="14" spans="1:14" x14ac:dyDescent="0.3">
      <c r="B14" s="26"/>
      <c r="C14" s="16"/>
      <c r="D14" s="17"/>
      <c r="E14" s="17"/>
      <c r="F14" s="18"/>
      <c r="G14" s="19"/>
      <c r="H14" s="19"/>
      <c r="I14" s="19"/>
      <c r="J14" s="19"/>
      <c r="K14" s="19"/>
      <c r="L14" s="20"/>
      <c r="M14" s="20"/>
      <c r="N14" s="20"/>
    </row>
    <row r="15" spans="1:14" ht="14" x14ac:dyDescent="0.3">
      <c r="A15" s="10"/>
      <c r="B15" s="26"/>
      <c r="C15" s="16"/>
      <c r="D15" s="17"/>
      <c r="E15" s="17"/>
      <c r="F15" s="18"/>
      <c r="G15" s="19"/>
      <c r="H15" s="19"/>
      <c r="I15" s="19"/>
      <c r="J15" s="19"/>
      <c r="K15" s="19"/>
      <c r="L15" s="47" t="s">
        <v>53</v>
      </c>
      <c r="M15" s="46">
        <v>17864</v>
      </c>
      <c r="N15" s="20"/>
    </row>
    <row r="16" spans="1:14" ht="14" x14ac:dyDescent="0.3">
      <c r="A16" s="10"/>
      <c r="B16" s="26"/>
      <c r="C16" s="16"/>
      <c r="D16" s="17"/>
      <c r="E16" s="17"/>
      <c r="F16" s="18"/>
      <c r="G16" s="19"/>
      <c r="H16" s="19"/>
      <c r="I16" s="19"/>
      <c r="J16" s="19"/>
      <c r="K16" s="19"/>
      <c r="L16" s="45" t="s">
        <v>55</v>
      </c>
      <c r="M16" s="46">
        <f>M13-M15</f>
        <v>72287</v>
      </c>
      <c r="N16" s="20"/>
    </row>
    <row r="17" spans="1:17" ht="14.5" x14ac:dyDescent="0.35">
      <c r="B17" s="10"/>
      <c r="C17" s="10"/>
      <c r="D17" s="10"/>
      <c r="E17" s="10"/>
      <c r="F17" s="10"/>
      <c r="G17" s="10"/>
      <c r="H17" s="10"/>
      <c r="I17" s="10"/>
      <c r="J17" s="10"/>
      <c r="K17" s="10"/>
      <c r="L17"/>
      <c r="M17"/>
      <c r="N17" s="20"/>
    </row>
    <row r="18" spans="1:17" x14ac:dyDescent="0.3">
      <c r="N18" s="20"/>
    </row>
    <row r="19" spans="1:17" ht="14" x14ac:dyDescent="0.3">
      <c r="B19" s="1" t="s">
        <v>34</v>
      </c>
    </row>
    <row r="20" spans="1:17" ht="79.5" customHeight="1" x14ac:dyDescent="0.3">
      <c r="A20" s="3"/>
      <c r="B20" s="3"/>
      <c r="C20" s="11" t="s">
        <v>0</v>
      </c>
      <c r="D20" s="12" t="s">
        <v>1</v>
      </c>
      <c r="E20" s="12" t="s">
        <v>11</v>
      </c>
      <c r="F20" s="12" t="s">
        <v>32</v>
      </c>
      <c r="G20" s="12" t="s">
        <v>24</v>
      </c>
      <c r="H20" s="12" t="s">
        <v>2</v>
      </c>
      <c r="I20" s="12" t="s">
        <v>3</v>
      </c>
      <c r="J20" s="12" t="s">
        <v>4</v>
      </c>
      <c r="K20" s="12" t="s">
        <v>5</v>
      </c>
      <c r="L20" s="12" t="s">
        <v>6</v>
      </c>
      <c r="M20" s="13" t="s">
        <v>7</v>
      </c>
    </row>
    <row r="21" spans="1:17" x14ac:dyDescent="0.3">
      <c r="A21" s="3"/>
      <c r="B21" s="3"/>
      <c r="C21" s="6"/>
      <c r="D21" s="5"/>
      <c r="E21" s="14" t="s">
        <v>8</v>
      </c>
      <c r="F21" s="14" t="s">
        <v>9</v>
      </c>
      <c r="G21" s="14" t="s">
        <v>33</v>
      </c>
      <c r="H21" s="14" t="s">
        <v>26</v>
      </c>
      <c r="I21" s="14" t="s">
        <v>27</v>
      </c>
      <c r="J21" s="14" t="s">
        <v>28</v>
      </c>
      <c r="K21" s="14" t="s">
        <v>29</v>
      </c>
      <c r="L21" s="14" t="s">
        <v>30</v>
      </c>
      <c r="M21" s="15" t="s">
        <v>31</v>
      </c>
    </row>
    <row r="22" spans="1:17" x14ac:dyDescent="0.3">
      <c r="A22" s="3" t="s">
        <v>8</v>
      </c>
      <c r="B22" s="7" t="s">
        <v>15</v>
      </c>
      <c r="C22" s="4" t="s">
        <v>10</v>
      </c>
      <c r="D22" s="8">
        <v>12</v>
      </c>
      <c r="E22" s="8">
        <v>2</v>
      </c>
      <c r="F22" s="21">
        <v>3643</v>
      </c>
      <c r="G22" s="9">
        <f>F22*E22*12</f>
        <v>87432</v>
      </c>
      <c r="H22" s="9">
        <f t="shared" ref="H22:H23" si="6">G22*0.05</f>
        <v>4371.6000000000004</v>
      </c>
      <c r="I22" s="9">
        <f>G22*0.1</f>
        <v>8743.2000000000007</v>
      </c>
      <c r="J22" s="9">
        <f t="shared" ref="J22:J23" si="7">G22*0.05</f>
        <v>4371.6000000000004</v>
      </c>
      <c r="K22" s="9">
        <f>ROUND(G22+H22+I22+J22,2)</f>
        <v>104918.39999999999</v>
      </c>
      <c r="L22" s="9">
        <f t="shared" ref="L22:L23" si="8">ROUND(K22*23.59%,2)</f>
        <v>24750.25</v>
      </c>
      <c r="M22" s="24">
        <f>K22+L22</f>
        <v>129668.65</v>
      </c>
    </row>
    <row r="23" spans="1:17" x14ac:dyDescent="0.3">
      <c r="A23" s="3" t="s">
        <v>9</v>
      </c>
      <c r="B23" s="7" t="s">
        <v>13</v>
      </c>
      <c r="C23" s="4" t="s">
        <v>14</v>
      </c>
      <c r="D23" s="8">
        <v>12</v>
      </c>
      <c r="E23" s="8">
        <v>1</v>
      </c>
      <c r="F23" s="21">
        <v>3643</v>
      </c>
      <c r="G23" s="9">
        <f>F23*E23*12</f>
        <v>43716</v>
      </c>
      <c r="H23" s="9">
        <f t="shared" si="6"/>
        <v>2185.8000000000002</v>
      </c>
      <c r="I23" s="9">
        <f t="shared" ref="I23" si="9">G23*0.1</f>
        <v>4371.6000000000004</v>
      </c>
      <c r="J23" s="9">
        <f t="shared" si="7"/>
        <v>2185.8000000000002</v>
      </c>
      <c r="K23" s="9">
        <f t="shared" ref="K23" si="10">ROUND(G23+H23+I23+J23,2)</f>
        <v>52459.199999999997</v>
      </c>
      <c r="L23" s="9">
        <f t="shared" si="8"/>
        <v>12375.13</v>
      </c>
      <c r="M23" s="24">
        <f t="shared" ref="M23" si="11">K23+L23</f>
        <v>64834.329999999994</v>
      </c>
      <c r="Q23" s="27"/>
    </row>
    <row r="24" spans="1:17" ht="14" x14ac:dyDescent="0.3">
      <c r="A24" s="10"/>
      <c r="B24" s="25"/>
      <c r="C24" s="16"/>
      <c r="D24" s="17"/>
      <c r="E24" s="17"/>
      <c r="F24" s="18"/>
      <c r="G24" s="19"/>
      <c r="H24" s="19"/>
      <c r="I24" s="19"/>
      <c r="J24" s="19"/>
      <c r="K24" s="19"/>
      <c r="L24" s="50" t="s">
        <v>18</v>
      </c>
      <c r="M24" s="48">
        <f>ROUNDUP(SUM(M22:M23),0)</f>
        <v>194503</v>
      </c>
    </row>
    <row r="25" spans="1:17" ht="25.5" customHeight="1" x14ac:dyDescent="0.3">
      <c r="A25" s="55" t="s">
        <v>23</v>
      </c>
      <c r="B25" s="55"/>
      <c r="C25" s="55"/>
      <c r="D25" s="55"/>
      <c r="E25" s="55"/>
      <c r="F25" s="55"/>
      <c r="G25" s="55"/>
      <c r="H25" s="55"/>
      <c r="I25" s="55"/>
      <c r="J25" s="49"/>
      <c r="K25" s="49"/>
      <c r="L25" s="49"/>
      <c r="M25" s="49"/>
    </row>
    <row r="26" spans="1:17" ht="14" x14ac:dyDescent="0.3">
      <c r="A26" s="28"/>
      <c r="B26" s="28"/>
      <c r="C26" s="28"/>
      <c r="D26" s="28"/>
      <c r="E26" s="28"/>
      <c r="F26" s="28"/>
      <c r="G26" s="28"/>
      <c r="H26" s="28"/>
      <c r="I26" s="28"/>
      <c r="J26" s="28"/>
      <c r="K26" s="28"/>
      <c r="L26" s="47" t="s">
        <v>54</v>
      </c>
      <c r="M26" s="46">
        <v>35727</v>
      </c>
    </row>
    <row r="27" spans="1:17" ht="14" x14ac:dyDescent="0.3">
      <c r="A27" s="28"/>
      <c r="B27" s="28"/>
      <c r="C27" s="28"/>
      <c r="D27" s="28"/>
      <c r="E27" s="28"/>
      <c r="F27" s="28"/>
      <c r="G27" s="28"/>
      <c r="H27" s="28"/>
      <c r="I27" s="28"/>
      <c r="J27" s="28"/>
      <c r="K27" s="28"/>
      <c r="L27" s="45" t="s">
        <v>55</v>
      </c>
      <c r="M27" s="46">
        <f>M24-M26</f>
        <v>158776</v>
      </c>
    </row>
    <row r="28" spans="1:17" x14ac:dyDescent="0.3">
      <c r="A28" s="10"/>
      <c r="B28" s="26"/>
      <c r="C28" s="16"/>
      <c r="D28" s="17"/>
      <c r="E28" s="17"/>
      <c r="F28" s="18"/>
      <c r="G28" s="19"/>
      <c r="H28" s="19"/>
      <c r="I28" s="19"/>
      <c r="J28" s="19"/>
      <c r="K28" s="19"/>
      <c r="L28" s="23"/>
    </row>
    <row r="29" spans="1:17" ht="14" x14ac:dyDescent="0.3">
      <c r="B29" s="1" t="s">
        <v>35</v>
      </c>
    </row>
    <row r="30" spans="1:17" ht="84.75" customHeight="1" x14ac:dyDescent="0.3">
      <c r="A30" s="3"/>
      <c r="B30" s="3"/>
      <c r="C30" s="11" t="s">
        <v>0</v>
      </c>
      <c r="D30" s="12" t="s">
        <v>1</v>
      </c>
      <c r="E30" s="12" t="s">
        <v>11</v>
      </c>
      <c r="F30" s="12" t="s">
        <v>32</v>
      </c>
      <c r="G30" s="12" t="s">
        <v>19</v>
      </c>
      <c r="H30" s="12" t="s">
        <v>2</v>
      </c>
      <c r="I30" s="12" t="s">
        <v>3</v>
      </c>
      <c r="J30" s="12" t="s">
        <v>4</v>
      </c>
      <c r="K30" s="12" t="s">
        <v>5</v>
      </c>
      <c r="L30" s="12" t="s">
        <v>6</v>
      </c>
      <c r="M30" s="13" t="s">
        <v>7</v>
      </c>
    </row>
    <row r="31" spans="1:17" x14ac:dyDescent="0.3">
      <c r="A31" s="3"/>
      <c r="B31" s="3"/>
      <c r="C31" s="6"/>
      <c r="D31" s="5"/>
      <c r="E31" s="14" t="s">
        <v>8</v>
      </c>
      <c r="F31" s="14" t="s">
        <v>9</v>
      </c>
      <c r="G31" s="14" t="s">
        <v>33</v>
      </c>
      <c r="H31" s="14" t="s">
        <v>26</v>
      </c>
      <c r="I31" s="14" t="s">
        <v>27</v>
      </c>
      <c r="J31" s="14" t="s">
        <v>28</v>
      </c>
      <c r="K31" s="14" t="s">
        <v>29</v>
      </c>
      <c r="L31" s="14" t="s">
        <v>30</v>
      </c>
      <c r="M31" s="15" t="s">
        <v>31</v>
      </c>
    </row>
    <row r="32" spans="1:17" x14ac:dyDescent="0.3">
      <c r="A32" s="3" t="s">
        <v>8</v>
      </c>
      <c r="B32" s="7" t="s">
        <v>15</v>
      </c>
      <c r="C32" s="4" t="s">
        <v>10</v>
      </c>
      <c r="D32" s="8">
        <v>12</v>
      </c>
      <c r="E32" s="8">
        <v>2</v>
      </c>
      <c r="F32" s="21">
        <v>3779</v>
      </c>
      <c r="G32" s="9">
        <f>F32*E32*12</f>
        <v>90696</v>
      </c>
      <c r="H32" s="9">
        <f t="shared" ref="H32:H33" si="12">G32*0.05</f>
        <v>4534.8</v>
      </c>
      <c r="I32" s="9">
        <f>G32*0.1</f>
        <v>9069.6</v>
      </c>
      <c r="J32" s="9">
        <f t="shared" ref="J32:J33" si="13">G32*0.05</f>
        <v>4534.8</v>
      </c>
      <c r="K32" s="9">
        <f>ROUND(G32+H32+I32+J32,2)</f>
        <v>108835.2</v>
      </c>
      <c r="L32" s="9">
        <f t="shared" ref="L32:L33" si="14">ROUND(K32*23.59%,2)</f>
        <v>25674.22</v>
      </c>
      <c r="M32" s="24">
        <f>K32+L32</f>
        <v>134509.41999999998</v>
      </c>
    </row>
    <row r="33" spans="1:17" x14ac:dyDescent="0.3">
      <c r="A33" s="3" t="s">
        <v>9</v>
      </c>
      <c r="B33" s="7" t="s">
        <v>13</v>
      </c>
      <c r="C33" s="4" t="s">
        <v>14</v>
      </c>
      <c r="D33" s="8">
        <v>12</v>
      </c>
      <c r="E33" s="8">
        <v>1</v>
      </c>
      <c r="F33" s="21">
        <v>3779</v>
      </c>
      <c r="G33" s="9">
        <f>F33*E33*12</f>
        <v>45348</v>
      </c>
      <c r="H33" s="9">
        <f t="shared" si="12"/>
        <v>2267.4</v>
      </c>
      <c r="I33" s="9">
        <f t="shared" ref="I33" si="15">G33*0.1</f>
        <v>4534.8</v>
      </c>
      <c r="J33" s="9">
        <f t="shared" si="13"/>
        <v>2267.4</v>
      </c>
      <c r="K33" s="9">
        <f t="shared" ref="K33" si="16">ROUND(G33+H33+I33+J33,2)</f>
        <v>54417.599999999999</v>
      </c>
      <c r="L33" s="9">
        <f t="shared" si="14"/>
        <v>12837.11</v>
      </c>
      <c r="M33" s="24">
        <f t="shared" ref="M33" si="17">K33+L33</f>
        <v>67254.709999999992</v>
      </c>
      <c r="Q33" s="27"/>
    </row>
    <row r="34" spans="1:17" ht="14" x14ac:dyDescent="0.3">
      <c r="A34" s="10"/>
      <c r="B34" s="26"/>
      <c r="C34" s="16"/>
      <c r="D34" s="17"/>
      <c r="E34" s="17"/>
      <c r="F34" s="18"/>
      <c r="G34" s="19"/>
      <c r="H34" s="19"/>
      <c r="I34" s="19"/>
      <c r="J34" s="19"/>
      <c r="K34" s="19"/>
      <c r="L34" s="50" t="s">
        <v>18</v>
      </c>
      <c r="M34" s="48">
        <f>ROUNDUP(SUM(M32:M33),0)</f>
        <v>201765</v>
      </c>
    </row>
    <row r="35" spans="1:17" x14ac:dyDescent="0.3">
      <c r="A35" s="10"/>
      <c r="B35" s="26"/>
      <c r="C35" s="16"/>
      <c r="D35" s="17"/>
      <c r="E35" s="17"/>
      <c r="F35" s="18"/>
      <c r="G35" s="19"/>
      <c r="H35" s="19"/>
      <c r="I35" s="19"/>
      <c r="J35" s="19"/>
    </row>
    <row r="36" spans="1:17" ht="14" x14ac:dyDescent="0.3">
      <c r="A36" s="10"/>
      <c r="B36" s="26"/>
      <c r="C36" s="16"/>
      <c r="D36" s="17"/>
      <c r="E36" s="17"/>
      <c r="F36" s="18"/>
      <c r="G36" s="19"/>
      <c r="H36" s="19"/>
      <c r="I36" s="19"/>
      <c r="J36" s="19"/>
      <c r="L36" s="47" t="s">
        <v>54</v>
      </c>
      <c r="M36" s="46">
        <v>35727</v>
      </c>
    </row>
    <row r="37" spans="1:17" ht="14" x14ac:dyDescent="0.3">
      <c r="A37" s="10"/>
      <c r="B37" s="26"/>
      <c r="C37" s="16"/>
      <c r="D37" s="17"/>
      <c r="E37" s="17"/>
      <c r="F37" s="18"/>
      <c r="G37" s="19"/>
      <c r="H37" s="19"/>
      <c r="I37" s="19"/>
      <c r="J37" s="19"/>
      <c r="L37" s="45" t="s">
        <v>55</v>
      </c>
      <c r="M37" s="46">
        <f>M34-M36</f>
        <v>166038</v>
      </c>
    </row>
    <row r="38" spans="1:17" x14ac:dyDescent="0.3">
      <c r="A38" s="10"/>
      <c r="B38" s="26"/>
      <c r="C38" s="16"/>
      <c r="D38" s="17"/>
      <c r="E38" s="17"/>
      <c r="F38" s="18"/>
      <c r="G38" s="19"/>
      <c r="H38" s="19"/>
      <c r="I38" s="19"/>
      <c r="J38" s="19"/>
    </row>
    <row r="39" spans="1:17" ht="14" x14ac:dyDescent="0.3">
      <c r="B39" s="1" t="s">
        <v>21</v>
      </c>
    </row>
    <row r="40" spans="1:17" ht="83.25" customHeight="1" x14ac:dyDescent="0.3">
      <c r="A40" s="3"/>
      <c r="B40" s="3"/>
      <c r="C40" s="11" t="s">
        <v>0</v>
      </c>
      <c r="D40" s="12" t="s">
        <v>1</v>
      </c>
      <c r="E40" s="12" t="s">
        <v>11</v>
      </c>
      <c r="F40" s="12" t="s">
        <v>32</v>
      </c>
      <c r="G40" s="12" t="s">
        <v>24</v>
      </c>
      <c r="H40" s="12" t="s">
        <v>2</v>
      </c>
      <c r="I40" s="12" t="s">
        <v>3</v>
      </c>
      <c r="J40" s="12" t="s">
        <v>4</v>
      </c>
      <c r="K40" s="12" t="s">
        <v>5</v>
      </c>
      <c r="L40" s="12" t="s">
        <v>6</v>
      </c>
      <c r="M40" s="13" t="s">
        <v>7</v>
      </c>
    </row>
    <row r="41" spans="1:17" x14ac:dyDescent="0.3">
      <c r="A41" s="3"/>
      <c r="B41" s="3"/>
      <c r="C41" s="6"/>
      <c r="D41" s="5"/>
      <c r="E41" s="14" t="s">
        <v>8</v>
      </c>
      <c r="F41" s="14" t="s">
        <v>9</v>
      </c>
      <c r="G41" s="14" t="s">
        <v>33</v>
      </c>
      <c r="H41" s="14" t="s">
        <v>26</v>
      </c>
      <c r="I41" s="14" t="s">
        <v>27</v>
      </c>
      <c r="J41" s="14" t="s">
        <v>28</v>
      </c>
      <c r="K41" s="14" t="s">
        <v>29</v>
      </c>
      <c r="L41" s="14" t="s">
        <v>30</v>
      </c>
      <c r="M41" s="15" t="s">
        <v>31</v>
      </c>
    </row>
    <row r="42" spans="1:17" x14ac:dyDescent="0.3">
      <c r="A42" s="3" t="s">
        <v>8</v>
      </c>
      <c r="B42" s="7" t="s">
        <v>15</v>
      </c>
      <c r="C42" s="4" t="s">
        <v>10</v>
      </c>
      <c r="D42" s="8">
        <v>12</v>
      </c>
      <c r="E42" s="8">
        <v>2</v>
      </c>
      <c r="F42" s="21">
        <v>3902</v>
      </c>
      <c r="G42" s="9">
        <f>F42*E42*12</f>
        <v>93648</v>
      </c>
      <c r="H42" s="9">
        <f t="shared" ref="H42:H43" si="18">G42*0.05</f>
        <v>4682.4000000000005</v>
      </c>
      <c r="I42" s="9">
        <f>G42*0.1</f>
        <v>9364.8000000000011</v>
      </c>
      <c r="J42" s="9">
        <f t="shared" ref="J42:J43" si="19">G42*0.05</f>
        <v>4682.4000000000005</v>
      </c>
      <c r="K42" s="9">
        <f>ROUND(G42+H42+I42+J42,2)</f>
        <v>112377.60000000001</v>
      </c>
      <c r="L42" s="9">
        <f t="shared" ref="L42:L43" si="20">ROUND(K42*23.59%,2)</f>
        <v>26509.88</v>
      </c>
      <c r="M42" s="24">
        <f>K42+L42</f>
        <v>138887.48000000001</v>
      </c>
    </row>
    <row r="43" spans="1:17" x14ac:dyDescent="0.3">
      <c r="A43" s="3" t="s">
        <v>9</v>
      </c>
      <c r="B43" s="7" t="s">
        <v>13</v>
      </c>
      <c r="C43" s="4" t="s">
        <v>14</v>
      </c>
      <c r="D43" s="8">
        <v>12</v>
      </c>
      <c r="E43" s="8">
        <v>1</v>
      </c>
      <c r="F43" s="21">
        <v>3902</v>
      </c>
      <c r="G43" s="9">
        <f>F43*E43*12</f>
        <v>46824</v>
      </c>
      <c r="H43" s="9">
        <f t="shared" si="18"/>
        <v>2341.2000000000003</v>
      </c>
      <c r="I43" s="9">
        <f t="shared" ref="I43" si="21">G43*0.1</f>
        <v>4682.4000000000005</v>
      </c>
      <c r="J43" s="9">
        <f t="shared" si="19"/>
        <v>2341.2000000000003</v>
      </c>
      <c r="K43" s="9">
        <f t="shared" ref="K43" si="22">ROUND(G43+H43+I43+J43,2)</f>
        <v>56188.800000000003</v>
      </c>
      <c r="L43" s="9">
        <f t="shared" si="20"/>
        <v>13254.94</v>
      </c>
      <c r="M43" s="24">
        <f t="shared" ref="M43" si="23">K43+L43</f>
        <v>69443.740000000005</v>
      </c>
      <c r="Q43" s="27"/>
    </row>
    <row r="44" spans="1:17" ht="14" x14ac:dyDescent="0.3">
      <c r="A44" s="10"/>
      <c r="B44" s="26"/>
      <c r="C44" s="16"/>
      <c r="D44" s="17"/>
      <c r="E44" s="17"/>
      <c r="F44" s="18"/>
      <c r="G44" s="19"/>
      <c r="H44" s="19"/>
      <c r="I44" s="19"/>
      <c r="J44" s="19"/>
      <c r="K44" s="19"/>
      <c r="L44" s="50" t="s">
        <v>18</v>
      </c>
      <c r="M44" s="48">
        <f>ROUNDUP(SUM(M42:M43),0)</f>
        <v>208332</v>
      </c>
    </row>
    <row r="46" spans="1:17" ht="14" x14ac:dyDescent="0.3">
      <c r="L46" s="47" t="s">
        <v>54</v>
      </c>
      <c r="M46" s="46">
        <v>35727</v>
      </c>
    </row>
    <row r="47" spans="1:17" ht="14" x14ac:dyDescent="0.3">
      <c r="L47" s="45" t="s">
        <v>55</v>
      </c>
      <c r="M47" s="46">
        <f>M44-M46</f>
        <v>172605</v>
      </c>
    </row>
  </sheetData>
  <mergeCells count="3">
    <mergeCell ref="B1:M2"/>
    <mergeCell ref="B3:M3"/>
    <mergeCell ref="A25:I25"/>
  </mergeCells>
  <pageMargins left="0.25" right="0.25" top="0.75" bottom="0.75" header="0.3" footer="0.3"/>
  <pageSetup paperSize="9" scale="6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F928A-950F-4480-B4E9-5E17C533AA3C}">
  <dimension ref="A1:I13"/>
  <sheetViews>
    <sheetView zoomScale="80" zoomScaleNormal="80" workbookViewId="0">
      <selection activeCell="L7" sqref="L7"/>
    </sheetView>
  </sheetViews>
  <sheetFormatPr defaultRowHeight="14.5" x14ac:dyDescent="0.35"/>
  <cols>
    <col min="2" max="2" width="34.54296875" customWidth="1"/>
    <col min="4" max="4" width="10.7265625" customWidth="1"/>
    <col min="6" max="6" width="11.453125" customWidth="1"/>
    <col min="7" max="7" width="13.1796875" customWidth="1"/>
    <col min="8" max="8" width="11.54296875" customWidth="1"/>
    <col min="9" max="9" width="12.6328125" customWidth="1"/>
  </cols>
  <sheetData>
    <row r="1" spans="1:9" ht="59.5" customHeight="1" x14ac:dyDescent="0.35">
      <c r="A1" s="56" t="s">
        <v>58</v>
      </c>
      <c r="B1" s="57"/>
      <c r="C1" s="57"/>
      <c r="D1" s="57"/>
      <c r="E1" s="57"/>
      <c r="F1" s="57"/>
      <c r="G1" s="57"/>
      <c r="H1" s="57"/>
      <c r="I1" s="57"/>
    </row>
    <row r="2" spans="1:9" ht="29.25" customHeight="1" x14ac:dyDescent="0.35">
      <c r="A2" s="2"/>
      <c r="B2" s="54" t="s">
        <v>56</v>
      </c>
      <c r="C2" s="54"/>
      <c r="D2" s="54"/>
      <c r="E2" s="54"/>
      <c r="F2" s="54"/>
      <c r="G2" s="54"/>
      <c r="H2" s="54"/>
      <c r="I2" s="54"/>
    </row>
    <row r="3" spans="1:9" x14ac:dyDescent="0.35">
      <c r="A3" s="10"/>
      <c r="B3" s="10"/>
      <c r="C3" s="10"/>
      <c r="D3" s="10"/>
      <c r="E3" s="10"/>
      <c r="F3" s="10"/>
      <c r="G3" s="10"/>
      <c r="H3" s="2"/>
      <c r="I3" s="2"/>
    </row>
    <row r="4" spans="1:9" ht="84" customHeight="1" x14ac:dyDescent="0.35">
      <c r="A4" s="29" t="s">
        <v>36</v>
      </c>
      <c r="B4" s="29" t="s">
        <v>37</v>
      </c>
      <c r="C4" s="30" t="s">
        <v>0</v>
      </c>
      <c r="D4" s="31" t="s">
        <v>1</v>
      </c>
      <c r="E4" s="31" t="s">
        <v>11</v>
      </c>
      <c r="F4" s="31" t="s">
        <v>48</v>
      </c>
      <c r="G4" s="31" t="s">
        <v>38</v>
      </c>
      <c r="H4" s="31" t="s">
        <v>6</v>
      </c>
      <c r="I4" s="32" t="s">
        <v>50</v>
      </c>
    </row>
    <row r="5" spans="1:9" x14ac:dyDescent="0.35">
      <c r="A5" s="33" t="s">
        <v>8</v>
      </c>
      <c r="B5" s="33" t="s">
        <v>9</v>
      </c>
      <c r="C5" s="34" t="s">
        <v>39</v>
      </c>
      <c r="D5" s="35" t="s">
        <v>40</v>
      </c>
      <c r="E5" s="35" t="s">
        <v>41</v>
      </c>
      <c r="F5" s="35" t="s">
        <v>42</v>
      </c>
      <c r="G5" s="35" t="s">
        <v>43</v>
      </c>
      <c r="H5" s="35" t="s">
        <v>30</v>
      </c>
      <c r="I5" s="36" t="s">
        <v>31</v>
      </c>
    </row>
    <row r="6" spans="1:9" ht="39" x14ac:dyDescent="0.35">
      <c r="A6" s="37">
        <v>1</v>
      </c>
      <c r="B6" s="38" t="s">
        <v>44</v>
      </c>
      <c r="C6" s="37" t="s">
        <v>45</v>
      </c>
      <c r="D6" s="39">
        <v>6</v>
      </c>
      <c r="E6" s="40">
        <v>2</v>
      </c>
      <c r="F6" s="41">
        <v>803</v>
      </c>
      <c r="G6" s="41">
        <f>ROUND(E6*F6*12,0)</f>
        <v>19272</v>
      </c>
      <c r="H6" s="42">
        <f>ROUND(G6*23.59%,0)</f>
        <v>4546</v>
      </c>
      <c r="I6" s="43">
        <f>G6+H6</f>
        <v>23818</v>
      </c>
    </row>
    <row r="7" spans="1:9" ht="39" x14ac:dyDescent="0.35">
      <c r="A7" s="37">
        <v>2</v>
      </c>
      <c r="B7" s="38" t="s">
        <v>46</v>
      </c>
      <c r="C7" s="37" t="s">
        <v>47</v>
      </c>
      <c r="D7" s="39">
        <v>6</v>
      </c>
      <c r="E7" s="40">
        <v>1</v>
      </c>
      <c r="F7" s="41">
        <v>803</v>
      </c>
      <c r="G7" s="41">
        <f>ROUND(E7*F7*12,0)</f>
        <v>9636</v>
      </c>
      <c r="H7" s="42">
        <f>ROUND(G7*23.59%,0)</f>
        <v>2273</v>
      </c>
      <c r="I7" s="43">
        <f>G7+H7</f>
        <v>11909</v>
      </c>
    </row>
    <row r="8" spans="1:9" x14ac:dyDescent="0.35">
      <c r="A8" s="10"/>
      <c r="B8" s="10"/>
      <c r="C8" s="10"/>
      <c r="D8" s="10"/>
      <c r="E8" s="10"/>
      <c r="F8" s="10"/>
      <c r="G8" s="10"/>
      <c r="H8" s="51" t="s">
        <v>51</v>
      </c>
      <c r="I8" s="44">
        <f>I6+I7</f>
        <v>35727</v>
      </c>
    </row>
    <row r="9" spans="1:9" x14ac:dyDescent="0.35">
      <c r="A9" s="10"/>
      <c r="B9" s="10"/>
      <c r="C9" s="10"/>
      <c r="D9" s="10"/>
      <c r="E9" s="10"/>
      <c r="F9" s="10"/>
    </row>
    <row r="10" spans="1:9" x14ac:dyDescent="0.35">
      <c r="A10" s="10"/>
      <c r="B10" s="10"/>
      <c r="C10" s="10"/>
      <c r="D10" s="10"/>
      <c r="E10" s="10"/>
      <c r="F10" s="10"/>
      <c r="H10" s="51" t="s">
        <v>52</v>
      </c>
      <c r="I10" s="52">
        <f>ROUND(I8/2,0)</f>
        <v>17864</v>
      </c>
    </row>
    <row r="11" spans="1:9" x14ac:dyDescent="0.35">
      <c r="A11" s="10"/>
      <c r="B11" s="10"/>
      <c r="C11" s="10"/>
      <c r="D11" s="10"/>
      <c r="E11" s="10"/>
      <c r="F11" s="10"/>
    </row>
    <row r="12" spans="1:9" x14ac:dyDescent="0.35">
      <c r="A12" s="10"/>
      <c r="B12" s="10"/>
      <c r="C12" s="10"/>
      <c r="D12" s="10"/>
      <c r="E12" s="10"/>
      <c r="F12" s="10"/>
    </row>
    <row r="13" spans="1:9" x14ac:dyDescent="0.35">
      <c r="A13" s="10" t="s">
        <v>49</v>
      </c>
    </row>
  </sheetData>
  <mergeCells count="2">
    <mergeCell ref="B2:I2"/>
    <mergeCell ref="A1:I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c6e4bcd2-cde8-49f0-a0c1-be2c67f06ec1" xsi:nil="true"/>
    <lcf76f155ced4ddcb4097134ff3c332f xmlns="5548a59e-23fc-4ac6-894b-fa1acf438454">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3FA6EFDCBF8EF44B0602C0F1CC13B86" ma:contentTypeVersion="16" ma:contentTypeDescription="Create a new document." ma:contentTypeScope="" ma:versionID="4fc16e430ffd218f604de6092ac91960">
  <xsd:schema xmlns:xsd="http://www.w3.org/2001/XMLSchema" xmlns:xs="http://www.w3.org/2001/XMLSchema" xmlns:p="http://schemas.microsoft.com/office/2006/metadata/properties" xmlns:ns2="5548a59e-23fc-4ac6-894b-fa1acf438454" xmlns:ns3="c6e4bcd2-cde8-49f0-a0c1-be2c67f06ec1" targetNamespace="http://schemas.microsoft.com/office/2006/metadata/properties" ma:root="true" ma:fieldsID="4c678b67fb212472b6a3b30290d6c952" ns2:_="" ns3:_="">
    <xsd:import namespace="5548a59e-23fc-4ac6-894b-fa1acf438454"/>
    <xsd:import namespace="c6e4bcd2-cde8-49f0-a0c1-be2c67f06ec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548a59e-23fc-4ac6-894b-fa1acf43845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886c97a0-f5b8-42cb-bf69-291836f5ddb8"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GenerationTime" ma:index="22" nillable="true" ma:displayName="MediaServiceGenerationTime" ma:hidden="true" ma:internalName="MediaServiceGenerationTime" ma:readOnly="true">
      <xsd:simpleType>
        <xsd:restriction base="dms:Text"/>
      </xsd:simpleType>
    </xsd:element>
    <xsd:element name="MediaServiceEventHashCode" ma:index="2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6e4bcd2-cde8-49f0-a0c1-be2c67f06ec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9b5bfe5e-a43f-48fc-bfdf-af36a3300c6f}" ma:internalName="TaxCatchAll" ma:showField="CatchAllData" ma:web="c6e4bcd2-cde8-49f0-a0c1-be2c67f06ec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E7A4D9-C4AA-4675-AD37-F361DE6723F8}">
  <ds:schemaRefs>
    <ds:schemaRef ds:uri="http://schemas.microsoft.com/sharepoint/v3/contenttype/forms"/>
  </ds:schemaRefs>
</ds:datastoreItem>
</file>

<file path=customXml/itemProps2.xml><?xml version="1.0" encoding="utf-8"?>
<ds:datastoreItem xmlns:ds="http://schemas.openxmlformats.org/officeDocument/2006/customXml" ds:itemID="{2CC83A3A-C6CE-4145-84AA-55AC14C27BBF}">
  <ds:schemaRefs>
    <ds:schemaRef ds:uri="http://www.w3.org/XML/1998/namespace"/>
    <ds:schemaRef ds:uri="http://schemas.microsoft.com/office/infopath/2007/PartnerControls"/>
    <ds:schemaRef ds:uri="c6e4bcd2-cde8-49f0-a0c1-be2c67f06ec1"/>
    <ds:schemaRef ds:uri="http://schemas.microsoft.com/office/2006/metadata/properties"/>
    <ds:schemaRef ds:uri="http://purl.org/dc/dcmitype/"/>
    <ds:schemaRef ds:uri="http://schemas.openxmlformats.org/package/2006/metadata/core-properties"/>
    <ds:schemaRef ds:uri="http://purl.org/dc/terms/"/>
    <ds:schemaRef ds:uri="http://purl.org/dc/elements/1.1/"/>
    <ds:schemaRef ds:uri="http://schemas.microsoft.com/office/2006/documentManagement/types"/>
    <ds:schemaRef ds:uri="5548a59e-23fc-4ac6-894b-fa1acf438454"/>
  </ds:schemaRefs>
</ds:datastoreItem>
</file>

<file path=customXml/itemProps3.xml><?xml version="1.0" encoding="utf-8"?>
<ds:datastoreItem xmlns:ds="http://schemas.openxmlformats.org/officeDocument/2006/customXml" ds:itemID="{DF68A2C7-4A97-4573-B549-A90E30CB3D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548a59e-23fc-4ac6-894b-fa1acf438454"/>
    <ds:schemaRef ds:uri="c6e4bcd2-cde8-49f0-a0c1-be2c67f06e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1.tabula IC amata vietas </vt:lpstr>
      <vt:lpstr>2. tabula VUGD amata vietas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Inga Osina</dc:creator>
  <cp:keywords/>
  <dc:description/>
  <cp:lastModifiedBy>Ieva Potjomkina</cp:lastModifiedBy>
  <cp:revision/>
  <dcterms:created xsi:type="dcterms:W3CDTF">2023-05-13T03:25:45Z</dcterms:created>
  <dcterms:modified xsi:type="dcterms:W3CDTF">2024-12-06T07:52:00Z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0x01010073FA6EFDCBF8EF44B0602C0F1CC13B86</vt:lpwstr>
  </property>
  <property fmtid="{D5CDD505-2E9C-101B-9397-08002B2CF9AE}" pid="3" name="MediaServiceImageTags">
    <vt:lpwstr/>
  </property>
</Properties>
</file>