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veselibasministrija-my.sharepoint.com/personal/liene_abola_vm_gov_lv/Documents/Documents/LNG/2026_10_LNG_Medikamenti/"/>
    </mc:Choice>
  </mc:AlternateContent>
  <xr:revisionPtr revIDLastSave="1" documentId="8_{721C5228-22E0-4181-B431-973A31B9852F}" xr6:coauthVersionLast="47" xr6:coauthVersionMax="47" xr10:uidLastSave="{A8EE2FA2-A718-4C6C-A328-4A030D25F315}"/>
  <bookViews>
    <workbookView xWindow="-110" yWindow="-110" windowWidth="25820" windowHeight="13900" activeTab="2" xr2:uid="{9643B213-3ABF-423A-AF1C-EF073A6A4713}"/>
  </bookViews>
  <sheets>
    <sheet name="KOPSAVILKUMS" sheetId="3" r:id="rId1"/>
    <sheet name="Finans_kompens_med" sheetId="4" r:id="rId2"/>
    <sheet name="Apro_pārdale_PP" sheetId="6" r:id="rId3"/>
  </sheets>
  <externalReferences>
    <externalReference r:id="rId4"/>
  </externalReferenc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6" l="1"/>
  <c r="K17" i="6"/>
  <c r="K16" i="6"/>
  <c r="K8" i="6"/>
  <c r="E6" i="3" l="1"/>
  <c r="H16" i="6" l="1"/>
  <c r="H10" i="6"/>
  <c r="J10" i="6" s="1"/>
  <c r="F16" i="6"/>
  <c r="G16" i="6" s="1"/>
  <c r="H11" i="6"/>
  <c r="C13" i="4"/>
  <c r="B13" i="4" l="1"/>
  <c r="C8" i="6" l="1"/>
  <c r="B14" i="4"/>
  <c r="D6" i="4"/>
  <c r="E8" i="4"/>
  <c r="E9" i="4"/>
  <c r="E10" i="4"/>
  <c r="E11" i="4"/>
  <c r="E12" i="4"/>
  <c r="E7" i="4"/>
  <c r="D7" i="4"/>
  <c r="D8" i="4"/>
  <c r="D9" i="4"/>
  <c r="D10" i="4"/>
  <c r="D11" i="4"/>
  <c r="J16" i="6"/>
  <c r="F10" i="6"/>
  <c r="F11" i="6"/>
  <c r="E8" i="6"/>
  <c r="E7" i="6" s="1"/>
  <c r="D8" i="6"/>
  <c r="D7" i="6" s="1"/>
  <c r="C11" i="6"/>
  <c r="I11" i="6"/>
  <c r="J11" i="6"/>
  <c r="J8" i="6" s="1"/>
  <c r="I10" i="6"/>
  <c r="J7" i="6" l="1"/>
  <c r="G4" i="6"/>
  <c r="C7" i="6"/>
  <c r="L7" i="6" s="1"/>
  <c r="H7" i="6"/>
  <c r="E13" i="4"/>
  <c r="B6" i="3"/>
  <c r="D13" i="4"/>
  <c r="C10" i="6"/>
  <c r="G11" i="6"/>
  <c r="I7" i="6"/>
  <c r="H8" i="6"/>
  <c r="F8" i="6"/>
  <c r="G8" i="6" s="1"/>
  <c r="F7" i="6"/>
  <c r="B12" i="4"/>
  <c r="D12" i="4" s="1"/>
  <c r="G7" i="6" l="1"/>
  <c r="G10" i="6"/>
  <c r="N7" i="6" l="1"/>
  <c r="C6" i="3"/>
  <c r="D6" i="3" s="1"/>
  <c r="F6" i="3" s="1"/>
  <c r="C14" i="4"/>
  <c r="E14" i="4" l="1"/>
  <c r="D14" i="4"/>
</calcChain>
</file>

<file path=xl/sharedStrings.xml><?xml version="1.0" encoding="utf-8"?>
<sst xmlns="http://schemas.openxmlformats.org/spreadsheetml/2006/main" count="50" uniqueCount="50">
  <si>
    <t>Pieejamais un indikatīvi prognozētais finansējums ambulatorajai ārstēšanai paredzēto zāļu un medicīnisko ierīču iegādes izdevumu kompensācijai 2026. gadā</t>
  </si>
  <si>
    <r>
      <t xml:space="preserve">Pieejamais finansējums  kompensējamo medikamentu apmaksi uz 2026. gada 8. oktobri, tai skaitā ņemot vērā arī plānotās pārdales (tai skaitā no apakšprogrammas 33.19.00 “Krievijas Federācijas militāro pensionāru veselības aprūpe” novirzītais finansējuma apjoms), </t>
    </r>
    <r>
      <rPr>
        <b/>
        <i/>
        <sz val="12"/>
        <color theme="1"/>
        <rFont val="Times New Roman"/>
        <family val="1"/>
        <charset val="186"/>
      </rPr>
      <t>euro</t>
    </r>
  </si>
  <si>
    <r>
      <t xml:space="preserve">Indikatīvi prognozējamais kopējais nepieciešamais finansējums 2026.gadā kompensējamo medikamentu apmaksai 11 mēnešiem, balstoties uz 8 mēnešu izpildes datiem (+ norēķini par 2025.gada saistībām), </t>
    </r>
    <r>
      <rPr>
        <b/>
        <i/>
        <sz val="12"/>
        <color rgb="FF000000"/>
        <rFont val="Times New Roman"/>
        <family val="1"/>
        <charset val="186"/>
      </rPr>
      <t xml:space="preserve">euro </t>
    </r>
  </si>
  <si>
    <r>
      <t xml:space="preserve">Finanšu līdzekļu iztrūkums -/pārpalikums + 2026. gadā, </t>
    </r>
    <r>
      <rPr>
        <b/>
        <i/>
        <sz val="12"/>
        <color theme="1"/>
        <rFont val="Times New Roman"/>
        <family val="1"/>
        <charset val="186"/>
      </rPr>
      <t>euro</t>
    </r>
  </si>
  <si>
    <t>Plānotā pārdale VM esošā budžeta ietvaros no indikatīvi prognozētās PP neizpildes 2026. gadā, euro</t>
  </si>
  <si>
    <r>
      <t>Indikatīvi prognozējamais deficīts uz 2026. gada beigām pēc papildus finansējuma pārdales no LNG,</t>
    </r>
    <r>
      <rPr>
        <b/>
        <i/>
        <sz val="12"/>
        <color theme="1"/>
        <rFont val="Times New Roman"/>
        <family val="1"/>
        <charset val="186"/>
      </rPr>
      <t xml:space="preserve"> euro</t>
    </r>
  </si>
  <si>
    <t>Kompensējamo medikamentu un materiālu apmaksāšana</t>
  </si>
  <si>
    <t>Kopējais finansējums ambulatorajai ārstēšanai paredzēto zāļu un medicīnisko ierīču iegādes izdevumu kompensācijai 2018.-2026.gadā</t>
  </si>
  <si>
    <t>Gads</t>
  </si>
  <si>
    <r>
      <t xml:space="preserve">Plānotais finansējums uz gada sākumu atbilstoši kārtējā gada likumam par valsts budžetu (tai skaitā no apakšprogrammas 33.19.00 “Krievijas Federācijas militāro pensionāru veselības aprūpe” novirzītais finansējuma apjoms), </t>
    </r>
    <r>
      <rPr>
        <i/>
        <sz val="12"/>
        <color rgb="FF000000"/>
        <rFont val="Times New Roman"/>
        <family val="1"/>
        <charset val="186"/>
      </rPr>
      <t>euro</t>
    </r>
  </si>
  <si>
    <r>
      <t xml:space="preserve">Finansējums gada noslēgumā atbilstoši kārtējā gada likumam par valsts budžetu un FM rīkojumiem (tai skaitā no apakšprogrammas 33.19.00 “Krievijas Federācijas militāro pensionāru veselības aprūpe” novirzītais finansējuma apjoms, papildu piešķirtais apakšprogrammā 99.00.00 "Līdzekļi neparedzētiem gadījumiem" un </t>
    </r>
    <r>
      <rPr>
        <sz val="12"/>
        <color rgb="FFFF0000"/>
        <rFont val="Times New Roman"/>
        <family val="1"/>
        <charset val="186"/>
      </rPr>
      <t>NVD iekšējās pārdales</t>
    </r>
    <r>
      <rPr>
        <sz val="12"/>
        <color rgb="FF000000"/>
        <rFont val="Times New Roman"/>
        <family val="1"/>
        <charset val="186"/>
      </rPr>
      <t xml:space="preserve">), </t>
    </r>
    <r>
      <rPr>
        <i/>
        <sz val="12"/>
        <color rgb="FF000000"/>
        <rFont val="Times New Roman"/>
        <family val="1"/>
        <charset val="186"/>
      </rPr>
      <t xml:space="preserve">euro </t>
    </r>
  </si>
  <si>
    <t>Pieaugums gada noslēgumā pret gada sākumā plānoto finansējumu, %</t>
  </si>
  <si>
    <t>Pieaugums gada noslēgumā pret iepriekšējā gada noslēgumu, %</t>
  </si>
  <si>
    <t>-</t>
  </si>
  <si>
    <t>2026*</t>
  </si>
  <si>
    <t>* Indikatīvā prognoze 2026. gada faktiskajam finansējuma izlietojumam kompensējamo medikamentu apmaksai</t>
  </si>
  <si>
    <t>Papildus nepieciešamais finansējums kompensējamiem medikamentu pieejamībai 2026.gadam</t>
  </si>
  <si>
    <r>
      <t xml:space="preserve">VM budžetā 2026. gadā pieejamais finansējums kompensējamo medikamentu apmaksai, </t>
    </r>
    <r>
      <rPr>
        <i/>
        <sz val="10"/>
        <color theme="1"/>
        <rFont val="Times New Roman"/>
        <family val="1"/>
        <charset val="186"/>
      </rPr>
      <t>euro</t>
    </r>
  </si>
  <si>
    <t>Izpilde</t>
  </si>
  <si>
    <t>Naudas plūsma</t>
  </si>
  <si>
    <r>
      <t xml:space="preserve">Norēķini par 2025.gada saistībām, kas apmaksāti 2026. gadā, </t>
    </r>
    <r>
      <rPr>
        <i/>
        <sz val="10"/>
        <color theme="1"/>
        <rFont val="Times New Roman"/>
        <family val="1"/>
        <charset val="186"/>
      </rPr>
      <t>euro</t>
    </r>
  </si>
  <si>
    <r>
      <t xml:space="preserve">Faktiskā izpilde 2026.gada 8 mēnešos,  </t>
    </r>
    <r>
      <rPr>
        <i/>
        <sz val="10"/>
        <rFont val="Times New Roman"/>
        <family val="1"/>
        <charset val="186"/>
      </rPr>
      <t>euro</t>
    </r>
  </si>
  <si>
    <r>
      <t xml:space="preserve">Kopā izdevumi 2026. gada 8 mēnešos, ņemot vērā iepriekšējā gada saistības, </t>
    </r>
    <r>
      <rPr>
        <i/>
        <sz val="10"/>
        <rFont val="Times New Roman"/>
        <family val="1"/>
        <charset val="186"/>
      </rPr>
      <t>euro</t>
    </r>
  </si>
  <si>
    <t>Apgūtais finansējums 2026. gada 8 mēnešos no kopējā, %</t>
  </si>
  <si>
    <r>
      <t xml:space="preserve">Indikatīvi prognozētais finansējums 2026. gada 11 mēnešiem, </t>
    </r>
    <r>
      <rPr>
        <i/>
        <sz val="10"/>
        <rFont val="Times New Roman"/>
        <family val="1"/>
        <charset val="186"/>
      </rPr>
      <t>euro</t>
    </r>
  </si>
  <si>
    <r>
      <t xml:space="preserve">Indikatīvi prognozētais finansējums 2026. gada decembrim, </t>
    </r>
    <r>
      <rPr>
        <i/>
        <sz val="10"/>
        <rFont val="Times New Roman"/>
        <family val="1"/>
        <charset val="186"/>
      </rPr>
      <t>euro</t>
    </r>
    <r>
      <rPr>
        <sz val="10"/>
        <rFont val="Times New Roman"/>
        <family val="1"/>
        <charset val="186"/>
      </rPr>
      <t xml:space="preserve"> **</t>
    </r>
  </si>
  <si>
    <r>
      <t xml:space="preserve">Indikatīvi prognozējamais kopējais nepieciešamais finansējums 2026.gadā kompensējamo medikamentu apmaksai 11 mēnešiem, balstoties uz 8 mēnešu izpildes datiem (+ norēķini par 2025.gada saistībām), </t>
    </r>
    <r>
      <rPr>
        <i/>
        <sz val="10"/>
        <rFont val="Times New Roman"/>
        <family val="1"/>
        <charset val="186"/>
      </rPr>
      <t xml:space="preserve">euro </t>
    </r>
  </si>
  <si>
    <r>
      <rPr>
        <sz val="10"/>
        <color rgb="FF000000"/>
        <rFont val="Times New Roman"/>
        <family val="1"/>
        <charset val="186"/>
      </rPr>
      <t xml:space="preserve">Papildus novirzāmais finansējums no PP indikatīvi prognozētajām neizpildēm 2026. gadā (no citām apakšprogrammām), </t>
    </r>
    <r>
      <rPr>
        <i/>
        <sz val="10"/>
        <color rgb="FF000000"/>
        <rFont val="Times New Roman"/>
        <family val="1"/>
        <charset val="186"/>
      </rPr>
      <t>euro</t>
    </r>
    <r>
      <rPr>
        <sz val="10"/>
        <color rgb="FF000000"/>
        <rFont val="Times New Roman"/>
        <family val="1"/>
        <charset val="186"/>
      </rPr>
      <t xml:space="preserve"> ***</t>
    </r>
  </si>
  <si>
    <r>
      <t xml:space="preserve">Indikatīvi prognozējamais deficīts uz 2026. gada beigām pēc papildus finansējuma pārdales, </t>
    </r>
    <r>
      <rPr>
        <i/>
        <sz val="10"/>
        <color rgb="FF000000"/>
        <rFont val="Times New Roman"/>
        <family val="1"/>
        <charset val="186"/>
      </rPr>
      <t>euro</t>
    </r>
  </si>
  <si>
    <t>KOPĀ</t>
  </si>
  <si>
    <t>Budžeta apakšprogramma 33.03.00 "Kompensējamo medikamentu un materiālu apmaksāšana"*</t>
  </si>
  <si>
    <t>no tā:</t>
  </si>
  <si>
    <t>Kompensējamo medikamentu un materiālu apmaksai</t>
  </si>
  <si>
    <t>Maksājums aptiekām par farmaceita pakalpojumu</t>
  </si>
  <si>
    <t>tai skaitā farmaceita pakalpojumam:</t>
  </si>
  <si>
    <t>NVD esošā finansējuma ietvaros (prognozētais ietaupījums no zāļu reformas)</t>
  </si>
  <si>
    <t>2024-2026 prioritārā pasākuma "Veselības aprūpes pakalpojumu pieejamības un kvalitātes uzlabošana" apakšpasākums "Jaunā zāļu uzcenojuma modeļa ieviešana"</t>
  </si>
  <si>
    <t xml:space="preserve">2026-2028 prioritārais pasākums "Medikamentu pieejamības stiprināšana medikamentu cenu segmentā līdz 10 euro un invalīdiem (farmācijas pakalpojuma līdzfinansējuma korekcija)" </t>
  </si>
  <si>
    <t>Budžeta apakšprogramma 33.19.00 "Krievijas Federācijas militāro pensionāru veselības aprūpe" (no Krievijas Federācijas līdzekļiem)</t>
  </si>
  <si>
    <t>`</t>
  </si>
  <si>
    <t>* Finansējums kompensējamo medikamentu apmaksai KZS sistēmas ietvaros, izņemot finansējums, kas piešķirts ar Ministru kabineta 2026. gada 19. augusta rīkojumu Nr.496 (prot. Nr.46  19.§) - 157 923 EUR apmērā, lai segtu izdevumus, kas radušies saistībā ar atbalsta sniegšanu Ukrainas civiliedzīvotājiem Latvijas Republikā. Finansējums piešķirts un izlietots noteiktam mērķim.</t>
  </si>
  <si>
    <t>** Norēķini par decembri veicami nākamajā gadā</t>
  </si>
  <si>
    <t>Pašu ieņēmumu palielinājums un apropriācijas pārdales starp budžeta apakšprogrammām (plānots iesniegt FM)</t>
  </si>
  <si>
    <t>Papildus finansējums no LNG - Ministru kabineta 20.10.2026 rīkojums Nr. 669 (prot. Nr. 59 13. §)</t>
  </si>
  <si>
    <t>***  Ar finansējuma apjomu 6 026 509 euro apmērā varēs apmaksāt ≈ 138 254  receptes (aprēķins: 6 026 509   euro / 43,59 euro (2026. gada jūlija vienas receptes vidējā cena))</t>
  </si>
  <si>
    <t>2.1. Pielikums MK rīkojumu projekta "Par apropriācijas pārdali" anotācijai</t>
  </si>
  <si>
    <t>2.2. Pielikums MK rīkojumu projekta "Par apropriācijas pārdali" anotācijai</t>
  </si>
  <si>
    <t>2.3. Pielikums MK rīkojumu projekta "Par apropriācijas pārdali" anotācijai</t>
  </si>
  <si>
    <r>
      <t xml:space="preserve">Kopējais finanšu līdzekļu iztrūkums -/pārpalikums 2026. gadā, ņemot vērā plānotās pārdales, </t>
    </r>
    <r>
      <rPr>
        <i/>
        <sz val="10"/>
        <color rgb="FF000000"/>
        <rFont val="Times New Roman"/>
        <family val="1"/>
        <charset val="186"/>
      </rPr>
      <t>euro</t>
    </r>
  </si>
  <si>
    <r>
      <t xml:space="preserve">Finanšu līdzekļu iztrūkums -/pārpalikums un plānotie papildus finansēšanas avoti 2026. gadā, </t>
    </r>
    <r>
      <rPr>
        <i/>
        <sz val="10"/>
        <color rgb="FF00000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</si>
</sst>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0.0"/>
    <numFmt numFmtId="166" formatCode="_-* #,##0_-;\-* #,##0_-;_-* &quot;-&quot;??_-;_-@_-"/>
  </numFmts>
  <fonts count="30" x14ac:knownFonts="1">
    <font>
      <sz val="11"/>
      <color theme="1"/>
      <name val="Aptos Narrow"/>
      <family val="2"/>
      <charset val="186"/>
      <scheme val="minor"/>
    </font>
    <font>
      <sz val="10"/>
      <name val="Times New Roman"/>
      <family val="1"/>
      <charset val="186"/>
    </font>
    <font>
      <i/>
      <sz val="10"/>
      <name val="Times New Roman"/>
      <family val="1"/>
      <charset val="186"/>
    </font>
    <font>
      <b/>
      <sz val="10"/>
      <name val="Times New Roman"/>
      <family val="1"/>
      <charset val="186"/>
    </font>
    <font>
      <sz val="10"/>
      <color indexed="8"/>
      <name val="Arial"/>
      <family val="2"/>
    </font>
    <font>
      <i/>
      <sz val="10"/>
      <color theme="1"/>
      <name val="Times New Roman"/>
      <family val="1"/>
      <charset val="186"/>
    </font>
    <font>
      <sz val="10"/>
      <name val="Arial"/>
      <family val="2"/>
      <charset val="186"/>
    </font>
    <font>
      <b/>
      <sz val="14"/>
      <name val="Times New Roman"/>
      <family val="1"/>
      <charset val="186"/>
    </font>
    <font>
      <sz val="11"/>
      <color theme="1"/>
      <name val="Aptos Narrow"/>
      <family val="2"/>
      <charset val="186"/>
      <scheme val="minor"/>
    </font>
    <font>
      <b/>
      <sz val="14"/>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rgb="FF000000"/>
      <name val="Times New Roman"/>
      <family val="1"/>
      <charset val="186"/>
    </font>
    <font>
      <b/>
      <sz val="14"/>
      <color theme="1"/>
      <name val="Times New Roman"/>
      <family val="1"/>
      <charset val="186"/>
    </font>
    <font>
      <sz val="8"/>
      <name val="Aptos Narrow"/>
      <family val="2"/>
      <charset val="186"/>
      <scheme val="minor"/>
    </font>
    <font>
      <sz val="11"/>
      <color rgb="FFFF0000"/>
      <name val="Aptos Narrow"/>
      <family val="2"/>
      <charset val="186"/>
      <scheme val="minor"/>
    </font>
    <font>
      <i/>
      <sz val="10"/>
      <color rgb="FFFF0000"/>
      <name val="Times New Roman"/>
      <family val="1"/>
      <charset val="186"/>
    </font>
    <font>
      <sz val="10"/>
      <color theme="1"/>
      <name val="Times New Roman"/>
      <family val="1"/>
      <charset val="186"/>
    </font>
    <font>
      <sz val="11"/>
      <name val="Times New Roman"/>
      <family val="1"/>
      <charset val="186"/>
    </font>
    <font>
      <sz val="11"/>
      <name val="Aptos Narrow"/>
      <family val="2"/>
      <charset val="186"/>
      <scheme val="minor"/>
    </font>
    <font>
      <sz val="10"/>
      <color rgb="FF000000"/>
      <name val="Times New Roman"/>
      <family val="1"/>
      <charset val="186"/>
    </font>
    <font>
      <i/>
      <sz val="10"/>
      <color rgb="FF000000"/>
      <name val="Times New Roman"/>
      <family val="1"/>
      <charset val="186"/>
    </font>
    <font>
      <b/>
      <sz val="12"/>
      <color theme="1"/>
      <name val="Times New Roman"/>
      <family val="1"/>
      <charset val="186"/>
    </font>
    <font>
      <b/>
      <i/>
      <sz val="12"/>
      <color theme="1"/>
      <name val="Times New Roman"/>
      <family val="1"/>
      <charset val="186"/>
    </font>
    <font>
      <b/>
      <i/>
      <sz val="12"/>
      <color rgb="FF000000"/>
      <name val="Times New Roman"/>
      <family val="1"/>
      <charset val="186"/>
    </font>
    <font>
      <i/>
      <sz val="11"/>
      <name val="Times New Roman"/>
      <family val="1"/>
      <charset val="186"/>
    </font>
    <font>
      <i/>
      <sz val="12"/>
      <color rgb="FF000000"/>
      <name val="Times New Roman"/>
      <family val="1"/>
      <charset val="186"/>
    </font>
    <font>
      <sz val="12"/>
      <color rgb="FFFF0000"/>
      <name val="Times New Roman"/>
      <family val="1"/>
      <charset val="186"/>
    </font>
    <font>
      <sz val="10"/>
      <color rgb="FF000000"/>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3" tint="0.89999084444715716"/>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xf numFmtId="0" fontId="4" fillId="0" borderId="2" applyBorder="0"/>
    <xf numFmtId="0" fontId="6" fillId="0" borderId="0"/>
    <xf numFmtId="9" fontId="8" fillId="0" borderId="0" applyFont="0" applyFill="0" applyBorder="0" applyAlignment="0" applyProtection="0"/>
    <xf numFmtId="43" fontId="8" fillId="0" borderId="0" applyFont="0" applyFill="0" applyBorder="0" applyAlignment="0" applyProtection="0"/>
  </cellStyleXfs>
  <cellXfs count="150">
    <xf numFmtId="0" fontId="0" fillId="0" borderId="0" xfId="0"/>
    <xf numFmtId="0" fontId="1" fillId="0" borderId="0" xfId="0" applyFont="1"/>
    <xf numFmtId="3" fontId="1" fillId="0" borderId="0" xfId="0" applyNumberFormat="1" applyFont="1"/>
    <xf numFmtId="0" fontId="2" fillId="0" borderId="0" xfId="0" applyFont="1"/>
    <xf numFmtId="0" fontId="1" fillId="0" borderId="0" xfId="0" applyFont="1" applyAlignment="1">
      <alignment horizontal="left" vertical="center" wrapText="1"/>
    </xf>
    <xf numFmtId="4" fontId="1" fillId="0" borderId="0" xfId="0" applyNumberFormat="1" applyFont="1"/>
    <xf numFmtId="0" fontId="2" fillId="2" borderId="0" xfId="0" applyFont="1" applyFill="1"/>
    <xf numFmtId="3" fontId="3" fillId="3" borderId="1" xfId="0" applyNumberFormat="1" applyFont="1" applyFill="1" applyBorder="1" applyAlignment="1">
      <alignment horizontal="right"/>
    </xf>
    <xf numFmtId="3" fontId="2" fillId="0" borderId="1" xfId="0" applyNumberFormat="1" applyFont="1" applyBorder="1" applyAlignment="1">
      <alignment horizontal="right"/>
    </xf>
    <xf numFmtId="3" fontId="2" fillId="4" borderId="1" xfId="0" applyNumberFormat="1" applyFont="1" applyFill="1" applyBorder="1" applyAlignment="1">
      <alignment horizontal="right"/>
    </xf>
    <xf numFmtId="3" fontId="2" fillId="2" borderId="1" xfId="0" applyNumberFormat="1" applyFont="1" applyFill="1" applyBorder="1" applyAlignment="1">
      <alignment horizontal="right"/>
    </xf>
    <xf numFmtId="3" fontId="1" fillId="5" borderId="1" xfId="0" applyNumberFormat="1" applyFont="1" applyFill="1" applyBorder="1" applyAlignment="1">
      <alignment horizontal="right"/>
    </xf>
    <xf numFmtId="164" fontId="1" fillId="5" borderId="1" xfId="0" applyNumberFormat="1" applyFont="1" applyFill="1" applyBorder="1" applyAlignment="1">
      <alignment horizontal="right"/>
    </xf>
    <xf numFmtId="164" fontId="2" fillId="0" borderId="1" xfId="0" applyNumberFormat="1" applyFont="1" applyBorder="1" applyAlignment="1">
      <alignment horizontal="right"/>
    </xf>
    <xf numFmtId="3" fontId="5" fillId="4" borderId="1" xfId="0" applyNumberFormat="1" applyFont="1" applyFill="1" applyBorder="1" applyAlignment="1">
      <alignment horizontal="right"/>
    </xf>
    <xf numFmtId="164" fontId="2" fillId="2" borderId="1" xfId="0" applyNumberFormat="1" applyFont="1" applyFill="1" applyBorder="1" applyAlignment="1">
      <alignment horizontal="right"/>
    </xf>
    <xf numFmtId="3" fontId="3" fillId="3" borderId="4" xfId="0" applyNumberFormat="1" applyFont="1" applyFill="1" applyBorder="1" applyAlignment="1">
      <alignment horizontal="right"/>
    </xf>
    <xf numFmtId="164" fontId="3" fillId="3" borderId="5" xfId="0" applyNumberFormat="1" applyFont="1" applyFill="1" applyBorder="1" applyAlignment="1">
      <alignment horizontal="right"/>
    </xf>
    <xf numFmtId="3" fontId="1" fillId="5" borderId="4" xfId="0" applyNumberFormat="1" applyFont="1" applyFill="1" applyBorder="1" applyAlignment="1">
      <alignment horizontal="right"/>
    </xf>
    <xf numFmtId="164" fontId="1" fillId="5" borderId="5" xfId="0" applyNumberFormat="1" applyFont="1" applyFill="1" applyBorder="1" applyAlignment="1">
      <alignment horizontal="right"/>
    </xf>
    <xf numFmtId="3" fontId="2" fillId="0" borderId="4" xfId="0" applyNumberFormat="1" applyFont="1" applyBorder="1" applyAlignment="1">
      <alignment horizontal="right"/>
    </xf>
    <xf numFmtId="164" fontId="2" fillId="0" borderId="5" xfId="0" applyNumberFormat="1" applyFont="1" applyBorder="1" applyAlignment="1">
      <alignment horizontal="right"/>
    </xf>
    <xf numFmtId="3" fontId="2" fillId="4" borderId="4" xfId="0" applyNumberFormat="1" applyFont="1" applyFill="1" applyBorder="1" applyAlignment="1">
      <alignment horizontal="right"/>
    </xf>
    <xf numFmtId="164" fontId="2" fillId="4" borderId="5" xfId="0" applyNumberFormat="1" applyFont="1" applyFill="1" applyBorder="1" applyAlignment="1">
      <alignment horizontal="right"/>
    </xf>
    <xf numFmtId="3" fontId="2" fillId="2" borderId="4" xfId="0" applyNumberFormat="1" applyFont="1" applyFill="1" applyBorder="1" applyAlignment="1">
      <alignment horizontal="right"/>
    </xf>
    <xf numFmtId="164" fontId="2" fillId="2" borderId="5" xfId="0" applyNumberFormat="1" applyFont="1" applyFill="1" applyBorder="1" applyAlignment="1">
      <alignment horizontal="right"/>
    </xf>
    <xf numFmtId="4" fontId="2" fillId="2" borderId="4" xfId="0" applyNumberFormat="1" applyFont="1" applyFill="1" applyBorder="1" applyAlignment="1">
      <alignment horizontal="right"/>
    </xf>
    <xf numFmtId="3" fontId="1" fillId="5" borderId="5" xfId="0" applyNumberFormat="1" applyFont="1" applyFill="1" applyBorder="1" applyAlignment="1">
      <alignment horizontal="right"/>
    </xf>
    <xf numFmtId="3" fontId="2" fillId="0" borderId="5" xfId="0" applyNumberFormat="1" applyFont="1" applyBorder="1" applyAlignment="1">
      <alignment horizontal="right"/>
    </xf>
    <xf numFmtId="3" fontId="2" fillId="4" borderId="5" xfId="0" applyNumberFormat="1" applyFont="1" applyFill="1" applyBorder="1" applyAlignment="1">
      <alignment horizontal="right"/>
    </xf>
    <xf numFmtId="3" fontId="2" fillId="2" borderId="5" xfId="0" applyNumberFormat="1" applyFont="1" applyFill="1" applyBorder="1" applyAlignment="1">
      <alignment horizontal="right"/>
    </xf>
    <xf numFmtId="3" fontId="3" fillId="3" borderId="7" xfId="0" applyNumberFormat="1" applyFont="1" applyFill="1" applyBorder="1" applyAlignment="1">
      <alignment horizontal="right"/>
    </xf>
    <xf numFmtId="3" fontId="1" fillId="5" borderId="7" xfId="0" applyNumberFormat="1" applyFont="1" applyFill="1" applyBorder="1" applyAlignment="1">
      <alignment horizontal="right"/>
    </xf>
    <xf numFmtId="3" fontId="2" fillId="4" borderId="7" xfId="0" applyNumberFormat="1" applyFont="1" applyFill="1" applyBorder="1" applyAlignment="1">
      <alignment horizontal="right"/>
    </xf>
    <xf numFmtId="3" fontId="2" fillId="2" borderId="7" xfId="0" applyNumberFormat="1" applyFont="1" applyFill="1" applyBorder="1" applyAlignment="1">
      <alignment horizontal="right"/>
    </xf>
    <xf numFmtId="3" fontId="3" fillId="3" borderId="5" xfId="0" applyNumberFormat="1" applyFont="1" applyFill="1" applyBorder="1" applyAlignment="1">
      <alignment horizontal="right"/>
    </xf>
    <xf numFmtId="164" fontId="2" fillId="0" borderId="4" xfId="0" applyNumberFormat="1" applyFont="1" applyBorder="1" applyAlignment="1">
      <alignment horizontal="right"/>
    </xf>
    <xf numFmtId="3" fontId="5" fillId="4" borderId="4" xfId="0" applyNumberFormat="1" applyFont="1" applyFill="1" applyBorder="1" applyAlignment="1">
      <alignment horizontal="right"/>
    </xf>
    <xf numFmtId="164" fontId="2" fillId="2" borderId="4" xfId="0" applyNumberFormat="1" applyFont="1" applyFill="1" applyBorder="1" applyAlignment="1">
      <alignment horizontal="right"/>
    </xf>
    <xf numFmtId="0" fontId="16" fillId="0" borderId="0" xfId="0" applyFont="1"/>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3" fontId="10" fillId="0" borderId="1" xfId="0" applyNumberFormat="1" applyFont="1" applyBorder="1" applyAlignment="1">
      <alignment horizontal="right" vertical="center" wrapText="1"/>
    </xf>
    <xf numFmtId="0" fontId="11" fillId="0" borderId="1" xfId="0" applyFont="1" applyBorder="1" applyAlignment="1">
      <alignment horizontal="right" vertical="center" wrapText="1"/>
    </xf>
    <xf numFmtId="3" fontId="0" fillId="0" borderId="0" xfId="0" applyNumberFormat="1"/>
    <xf numFmtId="165" fontId="10" fillId="0" borderId="1" xfId="0" applyNumberFormat="1" applyFont="1" applyBorder="1" applyAlignment="1">
      <alignment horizontal="right" vertical="center" wrapText="1"/>
    </xf>
    <xf numFmtId="165" fontId="0" fillId="0" borderId="0" xfId="0" applyNumberFormat="1"/>
    <xf numFmtId="0" fontId="20" fillId="0" borderId="0" xfId="0" applyFont="1"/>
    <xf numFmtId="0" fontId="19" fillId="0" borderId="0" xfId="0" applyFont="1"/>
    <xf numFmtId="3" fontId="12" fillId="0" borderId="1" xfId="0" applyNumberFormat="1" applyFont="1" applyBorder="1" applyAlignment="1">
      <alignment horizontal="right"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justify" vertical="center" wrapText="1"/>
    </xf>
    <xf numFmtId="0" fontId="23"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9" fillId="0" borderId="12" xfId="0" applyFont="1" applyBorder="1" applyAlignment="1">
      <alignment horizontal="center" vertical="center" wrapText="1"/>
    </xf>
    <xf numFmtId="0" fontId="2" fillId="0" borderId="0" xfId="0" applyFont="1" applyAlignment="1">
      <alignment horizontal="left" vertical="center" wrapText="1"/>
    </xf>
    <xf numFmtId="0" fontId="23" fillId="5" borderId="1" xfId="0" applyFont="1" applyFill="1" applyBorder="1" applyAlignment="1">
      <alignment horizontal="center" vertical="center" wrapText="1"/>
    </xf>
    <xf numFmtId="0" fontId="23" fillId="0" borderId="1" xfId="0" applyFont="1" applyBorder="1" applyAlignment="1">
      <alignment horizontal="center" vertical="center" wrapText="1"/>
    </xf>
    <xf numFmtId="3" fontId="10" fillId="0" borderId="1" xfId="0" applyNumberFormat="1" applyFont="1" applyBorder="1" applyAlignment="1">
      <alignment horizontal="right" wrapText="1"/>
    </xf>
    <xf numFmtId="3" fontId="13" fillId="3" borderId="1" xfId="0" applyNumberFormat="1" applyFont="1" applyFill="1" applyBorder="1" applyAlignment="1">
      <alignment horizontal="right" wrapText="1"/>
    </xf>
    <xf numFmtId="3" fontId="13" fillId="5" borderId="1" xfId="0" applyNumberFormat="1" applyFont="1" applyFill="1" applyBorder="1" applyAlignment="1">
      <alignment horizontal="right" wrapText="1"/>
    </xf>
    <xf numFmtId="0" fontId="9" fillId="0" borderId="0" xfId="0" applyFont="1" applyAlignment="1">
      <alignment horizontal="center" vertical="center" wrapText="1"/>
    </xf>
    <xf numFmtId="3" fontId="1" fillId="5" borderId="17" xfId="0" applyNumberFormat="1" applyFont="1" applyFill="1" applyBorder="1" applyAlignment="1">
      <alignment horizontal="right"/>
    </xf>
    <xf numFmtId="3" fontId="1" fillId="5" borderId="16" xfId="0" applyNumberFormat="1" applyFont="1" applyFill="1" applyBorder="1" applyAlignment="1">
      <alignment horizontal="right"/>
    </xf>
    <xf numFmtId="3" fontId="1" fillId="5" borderId="18" xfId="0" applyNumberFormat="1" applyFont="1" applyFill="1" applyBorder="1" applyAlignment="1">
      <alignment horizontal="right"/>
    </xf>
    <xf numFmtId="164" fontId="1" fillId="5" borderId="19" xfId="0" applyNumberFormat="1" applyFont="1" applyFill="1" applyBorder="1" applyAlignment="1">
      <alignment horizontal="right"/>
    </xf>
    <xf numFmtId="3" fontId="1" fillId="5" borderId="16" xfId="3" applyNumberFormat="1" applyFont="1" applyFill="1" applyBorder="1" applyAlignment="1">
      <alignment horizontal="right"/>
    </xf>
    <xf numFmtId="3" fontId="1" fillId="5" borderId="18" xfId="3" applyNumberFormat="1" applyFont="1" applyFill="1" applyBorder="1" applyAlignment="1">
      <alignment horizontal="right"/>
    </xf>
    <xf numFmtId="3" fontId="1" fillId="5" borderId="19" xfId="0" applyNumberFormat="1" applyFont="1" applyFill="1" applyBorder="1" applyAlignment="1">
      <alignment horizontal="right"/>
    </xf>
    <xf numFmtId="3" fontId="1" fillId="6" borderId="1" xfId="0" applyNumberFormat="1" applyFont="1" applyFill="1" applyBorder="1" applyAlignment="1">
      <alignment horizontal="right"/>
    </xf>
    <xf numFmtId="3" fontId="1" fillId="6" borderId="1" xfId="3" applyNumberFormat="1" applyFont="1" applyFill="1" applyBorder="1" applyAlignment="1">
      <alignment horizontal="right"/>
    </xf>
    <xf numFmtId="3" fontId="1" fillId="7" borderId="1" xfId="0" applyNumberFormat="1" applyFont="1" applyFill="1" applyBorder="1" applyAlignment="1">
      <alignment horizontal="right"/>
    </xf>
    <xf numFmtId="3" fontId="1" fillId="7" borderId="1" xfId="3" applyNumberFormat="1" applyFont="1" applyFill="1" applyBorder="1" applyAlignment="1">
      <alignment horizontal="right"/>
    </xf>
    <xf numFmtId="3" fontId="1" fillId="6" borderId="5" xfId="0" applyNumberFormat="1" applyFont="1" applyFill="1" applyBorder="1" applyAlignment="1">
      <alignment horizontal="right"/>
    </xf>
    <xf numFmtId="3" fontId="1" fillId="7" borderId="5" xfId="0" applyNumberFormat="1" applyFont="1" applyFill="1" applyBorder="1" applyAlignment="1">
      <alignment horizontal="right"/>
    </xf>
    <xf numFmtId="3" fontId="1" fillId="6" borderId="7" xfId="0" applyNumberFormat="1" applyFont="1" applyFill="1" applyBorder="1" applyAlignment="1">
      <alignment horizontal="right"/>
    </xf>
    <xf numFmtId="3" fontId="1" fillId="7" borderId="7" xfId="0" applyNumberFormat="1" applyFont="1" applyFill="1" applyBorder="1" applyAlignment="1">
      <alignment horizontal="right"/>
    </xf>
    <xf numFmtId="3" fontId="3" fillId="3" borderId="10" xfId="0" applyNumberFormat="1" applyFont="1" applyFill="1" applyBorder="1" applyAlignment="1">
      <alignment horizontal="right"/>
    </xf>
    <xf numFmtId="3" fontId="1" fillId="5" borderId="10" xfId="0" applyNumberFormat="1" applyFont="1" applyFill="1" applyBorder="1" applyAlignment="1">
      <alignment horizontal="right"/>
    </xf>
    <xf numFmtId="3" fontId="17" fillId="0" borderId="10" xfId="0" applyNumberFormat="1" applyFont="1" applyBorder="1" applyAlignment="1">
      <alignment horizontal="right"/>
    </xf>
    <xf numFmtId="3" fontId="2" fillId="4" borderId="10" xfId="0" applyNumberFormat="1" applyFont="1" applyFill="1" applyBorder="1" applyAlignment="1">
      <alignment horizontal="right"/>
    </xf>
    <xf numFmtId="3" fontId="17" fillId="2" borderId="10" xfId="0" applyNumberFormat="1" applyFont="1" applyFill="1" applyBorder="1" applyAlignment="1">
      <alignment horizontal="right"/>
    </xf>
    <xf numFmtId="3" fontId="2" fillId="2" borderId="10" xfId="0" applyNumberFormat="1" applyFont="1" applyFill="1" applyBorder="1" applyAlignment="1">
      <alignment horizontal="right"/>
    </xf>
    <xf numFmtId="3" fontId="1" fillId="5" borderId="22" xfId="0" applyNumberFormat="1" applyFont="1" applyFill="1" applyBorder="1" applyAlignment="1">
      <alignment horizontal="right"/>
    </xf>
    <xf numFmtId="3" fontId="1" fillId="6" borderId="10" xfId="0" applyNumberFormat="1" applyFont="1" applyFill="1" applyBorder="1" applyAlignment="1">
      <alignment horizontal="right"/>
    </xf>
    <xf numFmtId="3" fontId="1" fillId="7" borderId="10" xfId="0" applyNumberFormat="1" applyFont="1" applyFill="1" applyBorder="1" applyAlignment="1">
      <alignment horizontal="right"/>
    </xf>
    <xf numFmtId="0" fontId="18" fillId="0" borderId="3"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0" xfId="0" applyFont="1" applyBorder="1" applyAlignment="1">
      <alignment horizontal="center" vertical="center" wrapText="1"/>
    </xf>
    <xf numFmtId="3" fontId="1" fillId="6" borderId="4" xfId="0" applyNumberFormat="1" applyFont="1" applyFill="1" applyBorder="1" applyAlignment="1">
      <alignment horizontal="right"/>
    </xf>
    <xf numFmtId="164" fontId="1" fillId="6" borderId="5" xfId="0" applyNumberFormat="1" applyFont="1" applyFill="1" applyBorder="1" applyAlignment="1">
      <alignment horizontal="right"/>
    </xf>
    <xf numFmtId="3" fontId="1" fillId="7" borderId="4" xfId="0" applyNumberFormat="1" applyFont="1" applyFill="1" applyBorder="1" applyAlignment="1">
      <alignment horizontal="right"/>
    </xf>
    <xf numFmtId="164" fontId="1" fillId="7" borderId="5" xfId="0" applyNumberFormat="1" applyFont="1" applyFill="1" applyBorder="1" applyAlignment="1">
      <alignment horizontal="right"/>
    </xf>
    <xf numFmtId="0" fontId="1" fillId="0" borderId="3" xfId="0" applyFont="1" applyBorder="1" applyAlignment="1">
      <alignment horizontal="center" vertical="center" wrapText="1"/>
    </xf>
    <xf numFmtId="3" fontId="1" fillId="0" borderId="23" xfId="0" applyNumberFormat="1" applyFont="1" applyBorder="1" applyAlignment="1">
      <alignment horizontal="center" vertical="center" wrapText="1"/>
    </xf>
    <xf numFmtId="3" fontId="21" fillId="0" borderId="20" xfId="0" applyNumberFormat="1" applyFont="1" applyBorder="1" applyAlignment="1">
      <alignment horizontal="center" vertical="center" wrapText="1"/>
    </xf>
    <xf numFmtId="3" fontId="1" fillId="6" borderId="4" xfId="3" applyNumberFormat="1" applyFont="1" applyFill="1" applyBorder="1" applyAlignment="1">
      <alignment horizontal="right"/>
    </xf>
    <xf numFmtId="3" fontId="1" fillId="7" borderId="4" xfId="3" applyNumberFormat="1" applyFont="1" applyFill="1" applyBorder="1" applyAlignment="1">
      <alignment horizontal="right"/>
    </xf>
    <xf numFmtId="3" fontId="21" fillId="0" borderId="6" xfId="0" applyNumberFormat="1" applyFont="1" applyBorder="1" applyAlignment="1">
      <alignment horizontal="center" vertical="center" wrapText="1"/>
    </xf>
    <xf numFmtId="3" fontId="2" fillId="0" borderId="7" xfId="0" applyNumberFormat="1" applyFont="1" applyBorder="1" applyAlignment="1">
      <alignment horizontal="right"/>
    </xf>
    <xf numFmtId="166" fontId="1" fillId="0" borderId="0" xfId="4" applyNumberFormat="1" applyFont="1"/>
    <xf numFmtId="0" fontId="1" fillId="0" borderId="0" xfId="0" quotePrefix="1" applyFont="1"/>
    <xf numFmtId="3" fontId="29" fillId="2" borderId="6" xfId="0" applyNumberFormat="1" applyFont="1" applyFill="1" applyBorder="1" applyAlignment="1">
      <alignment horizontal="center"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0" borderId="0" xfId="0" applyFont="1"/>
    <xf numFmtId="0" fontId="2" fillId="2" borderId="4" xfId="0" applyFont="1" applyFill="1" applyBorder="1" applyAlignment="1">
      <alignment horizontal="right" vertical="center" wrapText="1"/>
    </xf>
    <xf numFmtId="0" fontId="2" fillId="2" borderId="5" xfId="0" applyFont="1" applyFill="1" applyBorder="1" applyAlignment="1">
      <alignment horizontal="right" vertical="center" wrapText="1"/>
    </xf>
    <xf numFmtId="0" fontId="1" fillId="5" borderId="16" xfId="0" applyFont="1" applyFill="1" applyBorder="1" applyAlignment="1">
      <alignment horizontal="left" vertical="center" wrapText="1"/>
    </xf>
    <xf numFmtId="0" fontId="1" fillId="5" borderId="19" xfId="0" applyFont="1" applyFill="1" applyBorder="1" applyAlignment="1">
      <alignment horizontal="left" vertical="center" wrapText="1"/>
    </xf>
    <xf numFmtId="0" fontId="2" fillId="0" borderId="0" xfId="0" applyFont="1" applyAlignment="1">
      <alignment horizontal="left" vertical="center" wrapText="1"/>
    </xf>
    <xf numFmtId="0" fontId="2" fillId="2" borderId="10" xfId="0" applyFont="1" applyFill="1" applyBorder="1" applyAlignment="1">
      <alignment horizontal="right" vertical="center" wrapText="1"/>
    </xf>
    <xf numFmtId="0" fontId="2" fillId="2" borderId="11" xfId="0" applyFont="1" applyFill="1" applyBorder="1" applyAlignment="1">
      <alignment horizontal="right" vertical="center" wrapText="1"/>
    </xf>
    <xf numFmtId="0" fontId="1" fillId="6" borderId="4" xfId="0" applyFont="1" applyFill="1" applyBorder="1" applyAlignment="1">
      <alignment horizontal="left" vertical="center" wrapText="1"/>
    </xf>
    <xf numFmtId="0" fontId="1" fillId="6" borderId="5" xfId="0" applyFont="1" applyFill="1" applyBorder="1" applyAlignment="1">
      <alignment horizontal="left" vertical="center" wrapText="1"/>
    </xf>
    <xf numFmtId="0" fontId="1" fillId="7" borderId="4" xfId="0" applyFont="1" applyFill="1" applyBorder="1" applyAlignment="1">
      <alignment horizontal="left" vertical="center" wrapText="1"/>
    </xf>
    <xf numFmtId="0" fontId="1" fillId="7" borderId="5" xfId="0" applyFont="1" applyFill="1" applyBorder="1" applyAlignment="1">
      <alignment horizontal="left" vertical="center" wrapText="1"/>
    </xf>
    <xf numFmtId="0" fontId="3" fillId="3" borderId="4" xfId="0" applyFont="1" applyFill="1" applyBorder="1" applyAlignment="1">
      <alignment horizontal="right" vertical="center" wrapText="1"/>
    </xf>
    <xf numFmtId="0" fontId="3" fillId="3" borderId="5" xfId="0" applyFont="1" applyFill="1" applyBorder="1" applyAlignment="1">
      <alignment horizontal="right" vertical="center" wrapText="1"/>
    </xf>
    <xf numFmtId="0" fontId="1" fillId="5" borderId="4" xfId="0" applyFont="1" applyFill="1" applyBorder="1" applyAlignment="1">
      <alignment horizontal="left" vertical="center" wrapText="1"/>
    </xf>
    <xf numFmtId="0" fontId="1" fillId="5" borderId="5" xfId="0" applyFont="1" applyFill="1" applyBorder="1" applyAlignment="1">
      <alignment horizontal="left" vertical="center" wrapText="1"/>
    </xf>
    <xf numFmtId="0" fontId="2" fillId="0" borderId="4" xfId="0" applyFont="1" applyBorder="1" applyAlignment="1">
      <alignment horizontal="left"/>
    </xf>
    <xf numFmtId="0" fontId="2" fillId="0" borderId="5" xfId="0" applyFont="1" applyBorder="1" applyAlignment="1">
      <alignment horizontal="left"/>
    </xf>
    <xf numFmtId="3" fontId="1" fillId="0" borderId="13" xfId="0" applyNumberFormat="1" applyFont="1" applyBorder="1" applyAlignment="1">
      <alignment horizontal="center" vertical="center" wrapText="1"/>
    </xf>
    <xf numFmtId="3" fontId="1" fillId="0" borderId="14" xfId="0" applyNumberFormat="1" applyFont="1" applyBorder="1" applyAlignment="1">
      <alignment horizontal="center" vertical="center" wrapText="1"/>
    </xf>
    <xf numFmtId="3" fontId="1" fillId="0" borderId="15" xfId="0" applyNumberFormat="1" applyFont="1" applyBorder="1" applyAlignment="1">
      <alignment horizontal="center" vertical="center" wrapText="1"/>
    </xf>
    <xf numFmtId="0" fontId="2" fillId="0" borderId="0" xfId="0" applyFont="1" applyAlignment="1">
      <alignment horizontal="right" wrapText="1"/>
    </xf>
    <xf numFmtId="0" fontId="7" fillId="0" borderId="0" xfId="0" applyFont="1" applyAlignment="1">
      <alignment horizontal="center"/>
    </xf>
    <xf numFmtId="0" fontId="1" fillId="0" borderId="3" xfId="0" applyFont="1" applyBorder="1" applyAlignment="1">
      <alignment horizontal="center" vertical="center"/>
    </xf>
    <xf numFmtId="0" fontId="1" fillId="0" borderId="20"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21"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26" fillId="0" borderId="0" xfId="0" applyFont="1" applyAlignment="1">
      <alignment horizontal="right" wrapText="1"/>
    </xf>
    <xf numFmtId="0" fontId="9" fillId="0" borderId="0" xfId="0" applyFont="1" applyAlignment="1">
      <alignment horizontal="center" vertical="center" wrapText="1"/>
    </xf>
    <xf numFmtId="0" fontId="14" fillId="0" borderId="0" xfId="0" applyFont="1" applyAlignment="1">
      <alignment horizontal="center" vertical="center" wrapText="1"/>
    </xf>
    <xf numFmtId="3" fontId="3" fillId="3" borderId="24" xfId="0" applyNumberFormat="1" applyFont="1" applyFill="1" applyBorder="1" applyAlignment="1">
      <alignment horizontal="right"/>
    </xf>
    <xf numFmtId="3" fontId="1" fillId="5" borderId="24" xfId="0" applyNumberFormat="1" applyFont="1" applyFill="1" applyBorder="1" applyAlignment="1">
      <alignment horizontal="right"/>
    </xf>
    <xf numFmtId="3" fontId="2" fillId="0" borderId="24" xfId="0" applyNumberFormat="1" applyFont="1" applyBorder="1" applyAlignment="1">
      <alignment horizontal="right"/>
    </xf>
    <xf numFmtId="3" fontId="5" fillId="4" borderId="24" xfId="0" applyNumberFormat="1" applyFont="1" applyFill="1" applyBorder="1" applyAlignment="1">
      <alignment horizontal="right"/>
    </xf>
    <xf numFmtId="3" fontId="2" fillId="2" borderId="24" xfId="0" applyNumberFormat="1" applyFont="1" applyFill="1" applyBorder="1" applyAlignment="1">
      <alignment horizontal="right"/>
    </xf>
    <xf numFmtId="3" fontId="1" fillId="5" borderId="25" xfId="0" applyNumberFormat="1" applyFont="1" applyFill="1" applyBorder="1" applyAlignment="1">
      <alignment horizontal="right"/>
    </xf>
    <xf numFmtId="3" fontId="1" fillId="6" borderId="24" xfId="0" applyNumberFormat="1" applyFont="1" applyFill="1" applyBorder="1" applyAlignment="1">
      <alignment horizontal="right"/>
    </xf>
    <xf numFmtId="3" fontId="1" fillId="7" borderId="24" xfId="0" applyNumberFormat="1" applyFont="1" applyFill="1" applyBorder="1" applyAlignment="1">
      <alignment horizontal="right"/>
    </xf>
  </cellXfs>
  <cellStyles count="5">
    <cellStyle name="Comma" xfId="4" builtinId="3"/>
    <cellStyle name="Normal" xfId="0" builtinId="0"/>
    <cellStyle name="Normal 2 2" xfId="1" xr:uid="{D15A2EBF-828E-43C9-A311-81B9A4FBE4C2}"/>
    <cellStyle name="Normal 3" xfId="2" xr:uid="{5D9804F4-7012-4E32-B353-32F97318B14D}"/>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M_LIE~1\AppData\Local\Temp\MicrosoftEdgeDownloads\45bd5a9d-04b1-4fd7-965e-baa1ba31fe63\VManotp_061224_LNG.xlsx" TargetMode="External"/><Relationship Id="rId1" Type="http://schemas.openxmlformats.org/officeDocument/2006/relationships/externalLinkPath" Target="file:///C:\Users\VM_LIE~1\AppData\Local\Temp\MicrosoftEdgeDownloads\45bd5a9d-04b1-4fd7-965e-baa1ba31fe63\VManotp_061224_L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Fin_kompensējamie_med"/>
      <sheetName val="Medikamenti"/>
    </sheetNames>
    <sheetDataSet>
      <sheetData sheetId="0"/>
      <sheetData sheetId="1"/>
      <sheetData sheetId="2">
        <row r="35">
          <cell r="B35">
            <v>221407809</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F2961-76E6-4961-B361-8866499FB745}">
  <dimension ref="A1:F9"/>
  <sheetViews>
    <sheetView zoomScaleNormal="100" workbookViewId="0">
      <selection activeCell="B9" sqref="B9"/>
    </sheetView>
  </sheetViews>
  <sheetFormatPr defaultRowHeight="14.5" x14ac:dyDescent="0.35"/>
  <cols>
    <col min="1" max="1" width="42" customWidth="1"/>
    <col min="2" max="2" width="33.26953125" customWidth="1"/>
    <col min="3" max="3" width="25.54296875" customWidth="1"/>
    <col min="4" max="4" width="18.54296875" customWidth="1"/>
    <col min="5" max="5" width="21.54296875" customWidth="1"/>
    <col min="6" max="6" width="18.54296875" customWidth="1"/>
  </cols>
  <sheetData>
    <row r="1" spans="1:6" ht="36" customHeight="1" x14ac:dyDescent="0.35">
      <c r="C1" s="139" t="s">
        <v>45</v>
      </c>
      <c r="D1" s="139"/>
      <c r="E1" s="139"/>
      <c r="F1" s="139"/>
    </row>
    <row r="3" spans="1:6" ht="47.65" customHeight="1" x14ac:dyDescent="0.35">
      <c r="A3" s="140" t="s">
        <v>0</v>
      </c>
      <c r="B3" s="140"/>
      <c r="C3" s="140"/>
      <c r="D3" s="140"/>
      <c r="E3" s="140"/>
      <c r="F3" s="140"/>
    </row>
    <row r="4" spans="1:6" ht="17.5" x14ac:dyDescent="0.35">
      <c r="A4" s="54"/>
      <c r="B4" s="54"/>
      <c r="C4" s="54"/>
      <c r="D4" s="54"/>
      <c r="E4" s="54"/>
      <c r="F4" s="61"/>
    </row>
    <row r="5" spans="1:6" ht="150" customHeight="1" x14ac:dyDescent="0.35">
      <c r="A5" s="51"/>
      <c r="B5" s="52" t="s">
        <v>1</v>
      </c>
      <c r="C5" s="53" t="s">
        <v>2</v>
      </c>
      <c r="D5" s="52" t="s">
        <v>3</v>
      </c>
      <c r="E5" s="56" t="s">
        <v>4</v>
      </c>
      <c r="F5" s="57" t="s">
        <v>5</v>
      </c>
    </row>
    <row r="6" spans="1:6" ht="31" x14ac:dyDescent="0.35">
      <c r="A6" s="40" t="s">
        <v>6</v>
      </c>
      <c r="B6" s="58">
        <f>Apro_pārdale_PP!C7</f>
        <v>343988593</v>
      </c>
      <c r="C6" s="58">
        <f>Apro_pārdale_PP!J7</f>
        <v>363478221</v>
      </c>
      <c r="D6" s="59">
        <f>B6-C6</f>
        <v>-19489628</v>
      </c>
      <c r="E6" s="60">
        <f>Apro_pārdale_PP!M7</f>
        <v>6026509</v>
      </c>
      <c r="F6" s="58">
        <f>D6+E6</f>
        <v>-13463119</v>
      </c>
    </row>
    <row r="8" spans="1:6" x14ac:dyDescent="0.35">
      <c r="F8" s="44"/>
    </row>
    <row r="9" spans="1:6" x14ac:dyDescent="0.35">
      <c r="C9" s="44"/>
    </row>
  </sheetData>
  <mergeCells count="2">
    <mergeCell ref="C1:F1"/>
    <mergeCell ref="A3:F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260281-ABC8-46AB-96C7-05B8AA4B9428}">
  <dimension ref="A1:E28"/>
  <sheetViews>
    <sheetView workbookViewId="0">
      <selection activeCell="C1" sqref="C1:E1"/>
    </sheetView>
  </sheetViews>
  <sheetFormatPr defaultRowHeight="14.5" x14ac:dyDescent="0.35"/>
  <cols>
    <col min="1" max="1" width="11.26953125" customWidth="1"/>
    <col min="2" max="2" width="29.54296875" customWidth="1"/>
    <col min="3" max="3" width="27.7265625" customWidth="1"/>
    <col min="4" max="5" width="22.26953125" customWidth="1"/>
  </cols>
  <sheetData>
    <row r="1" spans="1:5" ht="30.75" customHeight="1" x14ac:dyDescent="0.35">
      <c r="C1" s="139" t="s">
        <v>46</v>
      </c>
      <c r="D1" s="139"/>
      <c r="E1" s="139"/>
    </row>
    <row r="3" spans="1:5" ht="38.25" customHeight="1" x14ac:dyDescent="0.35">
      <c r="A3" s="141" t="s">
        <v>7</v>
      </c>
      <c r="B3" s="141"/>
      <c r="C3" s="141"/>
      <c r="D3" s="141"/>
      <c r="E3" s="141"/>
    </row>
    <row r="5" spans="1:5" ht="217" x14ac:dyDescent="0.35">
      <c r="A5" s="40" t="s">
        <v>8</v>
      </c>
      <c r="B5" s="41" t="s">
        <v>9</v>
      </c>
      <c r="C5" s="41" t="s">
        <v>10</v>
      </c>
      <c r="D5" s="41" t="s">
        <v>11</v>
      </c>
      <c r="E5" s="41" t="s">
        <v>12</v>
      </c>
    </row>
    <row r="6" spans="1:5" ht="15.5" x14ac:dyDescent="0.35">
      <c r="A6" s="40">
        <v>2018</v>
      </c>
      <c r="B6" s="42">
        <v>130960039</v>
      </c>
      <c r="C6" s="42">
        <v>173775430</v>
      </c>
      <c r="D6" s="45">
        <f>((C6-B6)/B6)*100</f>
        <v>32.693477588228269</v>
      </c>
      <c r="E6" s="43" t="s">
        <v>13</v>
      </c>
    </row>
    <row r="7" spans="1:5" ht="15.5" x14ac:dyDescent="0.35">
      <c r="A7" s="40">
        <v>2019</v>
      </c>
      <c r="B7" s="42">
        <v>166500454</v>
      </c>
      <c r="C7" s="42">
        <v>181686924</v>
      </c>
      <c r="D7" s="45">
        <f t="shared" ref="D7:D12" si="0">((C7-B7)/B7)*100</f>
        <v>9.1209781325881547</v>
      </c>
      <c r="E7" s="45">
        <f>((C7-C6)/C6)*100</f>
        <v>4.5527115081804137</v>
      </c>
    </row>
    <row r="8" spans="1:5" ht="15.5" x14ac:dyDescent="0.35">
      <c r="A8" s="40">
        <v>2020</v>
      </c>
      <c r="B8" s="42">
        <v>168667008</v>
      </c>
      <c r="C8" s="42">
        <v>184237688</v>
      </c>
      <c r="D8" s="45">
        <f t="shared" si="0"/>
        <v>9.231609776347014</v>
      </c>
      <c r="E8" s="45">
        <f t="shared" ref="E8:E13" si="1">((C8-C7)/C7)*100</f>
        <v>1.4039337250269042</v>
      </c>
    </row>
    <row r="9" spans="1:5" ht="15.5" x14ac:dyDescent="0.35">
      <c r="A9" s="40">
        <v>2021</v>
      </c>
      <c r="B9" s="42">
        <v>171198831</v>
      </c>
      <c r="C9" s="42">
        <v>197228956</v>
      </c>
      <c r="D9" s="45">
        <f t="shared" si="0"/>
        <v>15.204616087594664</v>
      </c>
      <c r="E9" s="45">
        <f t="shared" si="1"/>
        <v>7.0513629111542047</v>
      </c>
    </row>
    <row r="10" spans="1:5" ht="15.5" x14ac:dyDescent="0.35">
      <c r="A10" s="40">
        <v>2022</v>
      </c>
      <c r="B10" s="42">
        <v>192461047</v>
      </c>
      <c r="C10" s="42">
        <v>223170202</v>
      </c>
      <c r="D10" s="45">
        <f t="shared" si="0"/>
        <v>15.956036548008596</v>
      </c>
      <c r="E10" s="45">
        <f t="shared" si="1"/>
        <v>13.152858751632799</v>
      </c>
    </row>
    <row r="11" spans="1:5" ht="15.5" x14ac:dyDescent="0.35">
      <c r="A11" s="40">
        <v>2023</v>
      </c>
      <c r="B11" s="42">
        <v>219458919</v>
      </c>
      <c r="C11" s="42">
        <v>269839859</v>
      </c>
      <c r="D11" s="45">
        <f t="shared" si="0"/>
        <v>22.956888801589333</v>
      </c>
      <c r="E11" s="45">
        <f t="shared" si="1"/>
        <v>20.912136379210697</v>
      </c>
    </row>
    <row r="12" spans="1:5" ht="15.5" x14ac:dyDescent="0.35">
      <c r="A12" s="40">
        <v>2024</v>
      </c>
      <c r="B12" s="42">
        <f>[1]Medikamenti!B35</f>
        <v>221407809</v>
      </c>
      <c r="C12" s="42">
        <v>292889552</v>
      </c>
      <c r="D12" s="45">
        <f t="shared" si="0"/>
        <v>32.285104722751676</v>
      </c>
      <c r="E12" s="45">
        <f t="shared" si="1"/>
        <v>8.5419897139806906</v>
      </c>
    </row>
    <row r="13" spans="1:5" s="39" customFormat="1" ht="15.5" x14ac:dyDescent="0.35">
      <c r="A13" s="50">
        <v>2025</v>
      </c>
      <c r="B13" s="49">
        <f>307815686+245497</f>
        <v>308061183</v>
      </c>
      <c r="C13" s="49">
        <f>321670395+245497+10776207</f>
        <v>332692099</v>
      </c>
      <c r="D13" s="45">
        <f>((C13-B13)/B13)*100</f>
        <v>7.9954623818996371</v>
      </c>
      <c r="E13" s="45">
        <f t="shared" si="1"/>
        <v>13.589609710625664</v>
      </c>
    </row>
    <row r="14" spans="1:5" ht="15.5" x14ac:dyDescent="0.35">
      <c r="A14" s="40" t="s">
        <v>14</v>
      </c>
      <c r="B14" s="42">
        <f>324998254+Apro_pārdale_PP!C16</f>
        <v>326149536</v>
      </c>
      <c r="C14" s="42">
        <f>Apro_pārdale_PP!J7+Apro_pārdale_PP!I7</f>
        <v>394372344</v>
      </c>
      <c r="D14" s="45">
        <f>((C14-B14)/B14)*100</f>
        <v>20.917646806034394</v>
      </c>
      <c r="E14" s="45">
        <f>((C14-C13)/C13)*100</f>
        <v>18.539738450476399</v>
      </c>
    </row>
    <row r="16" spans="1:5" s="48" customFormat="1" ht="14" x14ac:dyDescent="0.3">
      <c r="A16" s="48" t="s">
        <v>15</v>
      </c>
    </row>
    <row r="20" spans="3:4" x14ac:dyDescent="0.35">
      <c r="C20" s="46"/>
      <c r="D20" s="46"/>
    </row>
    <row r="28" spans="3:4" x14ac:dyDescent="0.35">
      <c r="C28" s="47"/>
    </row>
  </sheetData>
  <mergeCells count="2">
    <mergeCell ref="C1:E1"/>
    <mergeCell ref="A3:E3"/>
  </mergeCells>
  <phoneticPr fontId="1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6D991-E133-4723-85E5-54F63381AF1A}">
  <dimension ref="A1:Q47"/>
  <sheetViews>
    <sheetView tabSelected="1" zoomScale="90" zoomScaleNormal="90" workbookViewId="0">
      <selection activeCell="M22" sqref="M22"/>
    </sheetView>
  </sheetViews>
  <sheetFormatPr defaultColWidth="13" defaultRowHeight="13" outlineLevelCol="1" x14ac:dyDescent="0.3"/>
  <cols>
    <col min="1" max="1" width="13" style="1"/>
    <col min="2" max="2" width="29" style="1" customWidth="1"/>
    <col min="3" max="3" width="13" style="1"/>
    <col min="4" max="4" width="13.7265625" style="1" bestFit="1" customWidth="1"/>
    <col min="5" max="6" width="13.1796875" style="1" bestFit="1" customWidth="1"/>
    <col min="7" max="7" width="13" style="1"/>
    <col min="8" max="8" width="15.26953125" style="1" customWidth="1"/>
    <col min="9" max="9" width="14.453125" style="1" customWidth="1"/>
    <col min="10" max="10" width="19.7265625" style="1" customWidth="1" outlineLevel="1"/>
    <col min="11" max="11" width="16" style="1" customWidth="1" outlineLevel="1"/>
    <col min="12" max="12" width="15.26953125" style="1" customWidth="1" outlineLevel="1"/>
    <col min="13" max="13" width="16.36328125" style="1" customWidth="1"/>
    <col min="14" max="16384" width="13" style="1"/>
  </cols>
  <sheetData>
    <row r="1" spans="1:15" ht="20" customHeight="1" x14ac:dyDescent="0.3">
      <c r="H1" s="128" t="s">
        <v>47</v>
      </c>
      <c r="I1" s="128"/>
      <c r="J1" s="128"/>
      <c r="K1" s="128"/>
      <c r="L1" s="128"/>
      <c r="M1" s="128"/>
      <c r="N1" s="128"/>
    </row>
    <row r="3" spans="1:15" ht="14.65" customHeight="1" x14ac:dyDescent="0.35">
      <c r="A3" s="129" t="s">
        <v>16</v>
      </c>
      <c r="B3" s="129"/>
      <c r="C3" s="129"/>
      <c r="D3" s="129"/>
      <c r="E3" s="129"/>
      <c r="F3" s="129"/>
      <c r="G3" s="129"/>
      <c r="H3" s="129"/>
      <c r="I3" s="129"/>
      <c r="J3" s="129"/>
      <c r="K3" s="129"/>
      <c r="L3" s="129"/>
    </row>
    <row r="4" spans="1:15" ht="13.5" thickBot="1" x14ac:dyDescent="0.35">
      <c r="G4" s="2">
        <f>J8-F8</f>
        <v>92682369</v>
      </c>
      <c r="H4" s="2"/>
      <c r="I4" s="2"/>
    </row>
    <row r="5" spans="1:15" ht="15" customHeight="1" thickBot="1" x14ac:dyDescent="0.35">
      <c r="A5" s="130"/>
      <c r="B5" s="131"/>
      <c r="C5" s="134" t="s">
        <v>17</v>
      </c>
      <c r="D5" s="136" t="s">
        <v>18</v>
      </c>
      <c r="E5" s="137"/>
      <c r="F5" s="137"/>
      <c r="G5" s="138"/>
      <c r="H5" s="125" t="s">
        <v>19</v>
      </c>
      <c r="I5" s="126"/>
      <c r="J5" s="126"/>
      <c r="K5" s="126"/>
      <c r="L5" s="126"/>
      <c r="M5" s="126"/>
      <c r="N5" s="127"/>
    </row>
    <row r="6" spans="1:15" ht="150.65" customHeight="1" x14ac:dyDescent="0.3">
      <c r="A6" s="132"/>
      <c r="B6" s="133"/>
      <c r="C6" s="135"/>
      <c r="D6" s="86" t="s">
        <v>20</v>
      </c>
      <c r="E6" s="87" t="s">
        <v>21</v>
      </c>
      <c r="F6" s="87" t="s">
        <v>22</v>
      </c>
      <c r="G6" s="88" t="s">
        <v>23</v>
      </c>
      <c r="H6" s="93" t="s">
        <v>24</v>
      </c>
      <c r="I6" s="87" t="s">
        <v>25</v>
      </c>
      <c r="J6" s="94" t="s">
        <v>26</v>
      </c>
      <c r="K6" s="95" t="s">
        <v>49</v>
      </c>
      <c r="L6" s="95" t="s">
        <v>48</v>
      </c>
      <c r="M6" s="102" t="s">
        <v>27</v>
      </c>
      <c r="N6" s="98" t="s">
        <v>28</v>
      </c>
      <c r="O6" s="101"/>
    </row>
    <row r="7" spans="1:15" x14ac:dyDescent="0.3">
      <c r="A7" s="119" t="s">
        <v>29</v>
      </c>
      <c r="B7" s="120"/>
      <c r="C7" s="77">
        <f>SUM(C8+C16+C17+C18)</f>
        <v>343988593</v>
      </c>
      <c r="D7" s="16">
        <f>SUM(D8+D16)</f>
        <v>22491587</v>
      </c>
      <c r="E7" s="7">
        <f>SUM(E8+E16)</f>
        <v>247366208</v>
      </c>
      <c r="F7" s="7">
        <f>SUM(D7:E7)</f>
        <v>269857795</v>
      </c>
      <c r="G7" s="17">
        <f>SUM(F7)/C7</f>
        <v>0.78449634811000846</v>
      </c>
      <c r="H7" s="16">
        <f>H10+H11+H16</f>
        <v>340986634</v>
      </c>
      <c r="I7" s="7">
        <f>I10+I11</f>
        <v>30894123</v>
      </c>
      <c r="J7" s="7">
        <f>SUM(J8+J16)</f>
        <v>363478221</v>
      </c>
      <c r="K7" s="142"/>
      <c r="L7" s="35">
        <f>C7-J7</f>
        <v>-19489628</v>
      </c>
      <c r="M7" s="35">
        <v>6026509</v>
      </c>
      <c r="N7" s="31">
        <f>L7+M7</f>
        <v>-13463119</v>
      </c>
      <c r="O7" s="2"/>
    </row>
    <row r="8" spans="1:15" ht="27" customHeight="1" x14ac:dyDescent="0.3">
      <c r="A8" s="121" t="s">
        <v>30</v>
      </c>
      <c r="B8" s="122"/>
      <c r="C8" s="78">
        <f>304159563+25441477</f>
        <v>329601040</v>
      </c>
      <c r="D8" s="18">
        <f>SUM(D11+D10)</f>
        <v>22491587</v>
      </c>
      <c r="E8" s="11">
        <f>SUM(E11+E10)</f>
        <v>247152983</v>
      </c>
      <c r="F8" s="11">
        <f>SUM(F11+F10)</f>
        <v>269644570</v>
      </c>
      <c r="G8" s="19">
        <f>SUM(F8/C8)</f>
        <v>0.8180938081991489</v>
      </c>
      <c r="H8" s="18">
        <f>H10+H11</f>
        <v>339835352</v>
      </c>
      <c r="I8" s="12"/>
      <c r="J8" s="11">
        <f>SUM(J11+J10)</f>
        <v>362326939</v>
      </c>
      <c r="K8" s="143">
        <f>C8-J8</f>
        <v>-32725899</v>
      </c>
      <c r="L8" s="27"/>
      <c r="M8" s="32"/>
      <c r="N8" s="32"/>
    </row>
    <row r="9" spans="1:15" s="3" customFormat="1" x14ac:dyDescent="0.3">
      <c r="A9" s="123" t="s">
        <v>31</v>
      </c>
      <c r="B9" s="124"/>
      <c r="C9" s="79"/>
      <c r="D9" s="20"/>
      <c r="E9" s="8"/>
      <c r="F9" s="8"/>
      <c r="G9" s="21"/>
      <c r="H9" s="36"/>
      <c r="I9" s="13"/>
      <c r="J9" s="8"/>
      <c r="K9" s="144"/>
      <c r="L9" s="28"/>
      <c r="M9" s="99"/>
      <c r="N9" s="99"/>
    </row>
    <row r="10" spans="1:15" s="3" customFormat="1" ht="12.75" customHeight="1" x14ac:dyDescent="0.3">
      <c r="A10" s="103" t="s">
        <v>32</v>
      </c>
      <c r="B10" s="104"/>
      <c r="C10" s="80">
        <f>C8-C11</f>
        <v>310650263</v>
      </c>
      <c r="D10" s="22">
        <v>21901614</v>
      </c>
      <c r="E10" s="9">
        <v>236648376</v>
      </c>
      <c r="F10" s="9">
        <f>SUM(D10:E10)</f>
        <v>258549990</v>
      </c>
      <c r="G10" s="23">
        <f>SUM(F10/C10)</f>
        <v>0.83228640305384194</v>
      </c>
      <c r="H10" s="37">
        <f>ROUND(E10/8*11,0)</f>
        <v>325391517</v>
      </c>
      <c r="I10" s="14">
        <f>ROUND(E10/8*1,0)</f>
        <v>29581047</v>
      </c>
      <c r="J10" s="14">
        <f>H10+D10</f>
        <v>347293131</v>
      </c>
      <c r="K10" s="145"/>
      <c r="L10" s="29"/>
      <c r="M10" s="33"/>
      <c r="N10" s="33"/>
    </row>
    <row r="11" spans="1:15" s="3" customFormat="1" ht="15.75" customHeight="1" x14ac:dyDescent="0.3">
      <c r="A11" s="103" t="s">
        <v>33</v>
      </c>
      <c r="B11" s="104"/>
      <c r="C11" s="80">
        <f>SUM(C13:C15)</f>
        <v>18950777</v>
      </c>
      <c r="D11" s="22">
        <v>589973</v>
      </c>
      <c r="E11" s="9">
        <v>10504607</v>
      </c>
      <c r="F11" s="9">
        <f>SUM(D11:E11)</f>
        <v>11094580</v>
      </c>
      <c r="G11" s="23">
        <f>SUM(F11/C11)</f>
        <v>0.58544195839569002</v>
      </c>
      <c r="H11" s="37">
        <f>ROUND(E11/8*11,0)</f>
        <v>14443835</v>
      </c>
      <c r="I11" s="14">
        <f>ROUND(E11/8*1,0)</f>
        <v>1313076</v>
      </c>
      <c r="J11" s="14">
        <f>H11+D11</f>
        <v>15033808</v>
      </c>
      <c r="K11" s="145"/>
      <c r="L11" s="29"/>
      <c r="M11" s="33"/>
      <c r="N11" s="33"/>
    </row>
    <row r="12" spans="1:15" s="6" customFormat="1" ht="14.25" customHeight="1" x14ac:dyDescent="0.3">
      <c r="A12" s="105" t="s">
        <v>34</v>
      </c>
      <c r="B12" s="106"/>
      <c r="C12" s="81"/>
      <c r="D12" s="24"/>
      <c r="E12" s="10"/>
      <c r="F12" s="10"/>
      <c r="G12" s="25"/>
      <c r="H12" s="38"/>
      <c r="I12" s="15"/>
      <c r="J12" s="10"/>
      <c r="K12" s="146"/>
      <c r="L12" s="30"/>
      <c r="M12" s="34"/>
      <c r="N12" s="34"/>
    </row>
    <row r="13" spans="1:15" s="6" customFormat="1" ht="27" customHeight="1" x14ac:dyDescent="0.3">
      <c r="A13" s="108" t="s">
        <v>35</v>
      </c>
      <c r="B13" s="109"/>
      <c r="C13" s="82">
        <v>5647209</v>
      </c>
      <c r="D13" s="26"/>
      <c r="E13" s="10"/>
      <c r="F13" s="10"/>
      <c r="G13" s="25"/>
      <c r="H13" s="24"/>
      <c r="I13" s="10"/>
      <c r="J13" s="10"/>
      <c r="K13" s="146"/>
      <c r="L13" s="30"/>
      <c r="M13" s="34"/>
      <c r="N13" s="34"/>
    </row>
    <row r="14" spans="1:15" s="6" customFormat="1" ht="49.9" customHeight="1" x14ac:dyDescent="0.3">
      <c r="A14" s="108" t="s">
        <v>36</v>
      </c>
      <c r="B14" s="109"/>
      <c r="C14" s="82">
        <v>9482256</v>
      </c>
      <c r="D14" s="26"/>
      <c r="E14" s="10"/>
      <c r="F14" s="10"/>
      <c r="G14" s="25"/>
      <c r="H14" s="24"/>
      <c r="I14" s="10"/>
      <c r="J14" s="10"/>
      <c r="K14" s="146"/>
      <c r="L14" s="30"/>
      <c r="M14" s="34"/>
      <c r="N14" s="34"/>
    </row>
    <row r="15" spans="1:15" s="6" customFormat="1" ht="57.4" customHeight="1" x14ac:dyDescent="0.3">
      <c r="A15" s="113" t="s">
        <v>37</v>
      </c>
      <c r="B15" s="114"/>
      <c r="C15" s="82">
        <v>3821312</v>
      </c>
      <c r="D15" s="26"/>
      <c r="E15" s="10"/>
      <c r="F15" s="10"/>
      <c r="G15" s="25"/>
      <c r="H15" s="24"/>
      <c r="I15" s="10"/>
      <c r="J15" s="10"/>
      <c r="K15" s="146"/>
      <c r="L15" s="30"/>
      <c r="M15" s="34"/>
      <c r="N15" s="34"/>
    </row>
    <row r="16" spans="1:15" ht="40.5" customHeight="1" x14ac:dyDescent="0.3">
      <c r="A16" s="110" t="s">
        <v>38</v>
      </c>
      <c r="B16" s="111"/>
      <c r="C16" s="83">
        <v>1151282</v>
      </c>
      <c r="D16" s="63"/>
      <c r="E16" s="64">
        <v>213225</v>
      </c>
      <c r="F16" s="64">
        <f>SUM(D16:E16)</f>
        <v>213225</v>
      </c>
      <c r="G16" s="65">
        <f>SUM(F16/C16)</f>
        <v>0.18520657840563823</v>
      </c>
      <c r="H16" s="66">
        <f>C16</f>
        <v>1151282</v>
      </c>
      <c r="I16" s="67"/>
      <c r="J16" s="64">
        <f>C16</f>
        <v>1151282</v>
      </c>
      <c r="K16" s="147">
        <f>C16-J16</f>
        <v>0</v>
      </c>
      <c r="L16" s="68"/>
      <c r="M16" s="62"/>
      <c r="N16" s="62"/>
    </row>
    <row r="17" spans="1:17" ht="25" customHeight="1" x14ac:dyDescent="0.3">
      <c r="A17" s="115" t="s">
        <v>43</v>
      </c>
      <c r="B17" s="116"/>
      <c r="C17" s="84">
        <v>5000000</v>
      </c>
      <c r="D17" s="89"/>
      <c r="E17" s="69"/>
      <c r="F17" s="69"/>
      <c r="G17" s="90"/>
      <c r="H17" s="96"/>
      <c r="I17" s="70"/>
      <c r="J17" s="69"/>
      <c r="K17" s="148">
        <f>C17-J17</f>
        <v>5000000</v>
      </c>
      <c r="L17" s="73"/>
      <c r="M17" s="75"/>
      <c r="N17" s="75"/>
      <c r="Q17" s="1" t="s">
        <v>39</v>
      </c>
    </row>
    <row r="18" spans="1:17" ht="30" customHeight="1" x14ac:dyDescent="0.3">
      <c r="A18" s="117" t="s">
        <v>42</v>
      </c>
      <c r="B18" s="118"/>
      <c r="C18" s="85">
        <v>8236271</v>
      </c>
      <c r="D18" s="91"/>
      <c r="E18" s="71"/>
      <c r="F18" s="71"/>
      <c r="G18" s="92"/>
      <c r="H18" s="97"/>
      <c r="I18" s="72"/>
      <c r="J18" s="71"/>
      <c r="K18" s="149">
        <f>C18-J18</f>
        <v>8236271</v>
      </c>
      <c r="L18" s="74"/>
      <c r="M18" s="76"/>
      <c r="N18" s="76"/>
    </row>
    <row r="19" spans="1:17" x14ac:dyDescent="0.3">
      <c r="A19" s="4"/>
      <c r="B19" s="4"/>
      <c r="H19" s="2"/>
      <c r="I19" s="2"/>
      <c r="J19" s="2"/>
      <c r="K19" s="2"/>
      <c r="L19" s="2"/>
    </row>
    <row r="20" spans="1:17" ht="27" customHeight="1" x14ac:dyDescent="0.3">
      <c r="A20" s="112" t="s">
        <v>40</v>
      </c>
      <c r="B20" s="112"/>
      <c r="C20" s="112"/>
      <c r="D20" s="112"/>
      <c r="E20" s="112"/>
      <c r="F20" s="112"/>
      <c r="G20" s="112"/>
      <c r="H20" s="112"/>
      <c r="I20" s="112"/>
      <c r="J20" s="112"/>
      <c r="K20" s="112"/>
      <c r="L20" s="112"/>
    </row>
    <row r="21" spans="1:17" x14ac:dyDescent="0.3">
      <c r="A21" s="112" t="s">
        <v>41</v>
      </c>
      <c r="B21" s="112"/>
      <c r="C21" s="112"/>
      <c r="D21" s="112"/>
      <c r="E21" s="112"/>
      <c r="F21" s="112"/>
      <c r="G21" s="112"/>
      <c r="H21" s="112"/>
      <c r="I21" s="55"/>
      <c r="J21" s="55"/>
      <c r="K21" s="55"/>
      <c r="L21" s="55"/>
    </row>
    <row r="22" spans="1:17" x14ac:dyDescent="0.3">
      <c r="A22" s="107" t="s">
        <v>44</v>
      </c>
      <c r="B22" s="107"/>
      <c r="C22" s="107"/>
      <c r="D22" s="107"/>
      <c r="E22" s="107"/>
      <c r="F22" s="107"/>
      <c r="G22" s="107"/>
      <c r="H22" s="107"/>
      <c r="I22" s="107"/>
      <c r="J22" s="107"/>
      <c r="K22" s="107"/>
      <c r="L22" s="107"/>
    </row>
    <row r="23" spans="1:17" x14ac:dyDescent="0.3">
      <c r="C23" s="2"/>
      <c r="H23" s="2"/>
      <c r="I23" s="2"/>
    </row>
    <row r="24" spans="1:17" x14ac:dyDescent="0.3">
      <c r="C24" s="100"/>
    </row>
    <row r="25" spans="1:17" x14ac:dyDescent="0.3">
      <c r="D25" s="100"/>
      <c r="E25" s="100"/>
      <c r="F25" s="100"/>
      <c r="H25" s="5"/>
      <c r="I25" s="5"/>
    </row>
    <row r="26" spans="1:17" x14ac:dyDescent="0.3">
      <c r="D26" s="100"/>
      <c r="E26" s="100"/>
      <c r="F26" s="100"/>
      <c r="H26" s="5"/>
      <c r="I26" s="5"/>
    </row>
    <row r="27" spans="1:17" x14ac:dyDescent="0.3">
      <c r="H27" s="5"/>
      <c r="I27" s="5"/>
    </row>
    <row r="28" spans="1:17" x14ac:dyDescent="0.3">
      <c r="H28" s="5"/>
      <c r="I28" s="5"/>
    </row>
    <row r="29" spans="1:17" x14ac:dyDescent="0.3">
      <c r="H29" s="5"/>
      <c r="I29" s="5"/>
    </row>
    <row r="30" spans="1:17" x14ac:dyDescent="0.3">
      <c r="H30" s="5"/>
      <c r="I30" s="5"/>
    </row>
    <row r="31" spans="1:17" x14ac:dyDescent="0.3">
      <c r="H31" s="5"/>
      <c r="I31" s="5"/>
    </row>
    <row r="32" spans="1:17" x14ac:dyDescent="0.3">
      <c r="H32" s="5"/>
      <c r="I32" s="5"/>
    </row>
    <row r="33" spans="8:9" x14ac:dyDescent="0.3">
      <c r="H33" s="5"/>
      <c r="I33" s="5"/>
    </row>
    <row r="34" spans="8:9" x14ac:dyDescent="0.3">
      <c r="H34" s="5"/>
      <c r="I34" s="5"/>
    </row>
    <row r="35" spans="8:9" x14ac:dyDescent="0.3">
      <c r="H35" s="5"/>
      <c r="I35" s="5"/>
    </row>
    <row r="36" spans="8:9" x14ac:dyDescent="0.3">
      <c r="H36" s="5"/>
      <c r="I36" s="5"/>
    </row>
    <row r="37" spans="8:9" x14ac:dyDescent="0.3">
      <c r="H37" s="2"/>
      <c r="I37" s="2"/>
    </row>
    <row r="38" spans="8:9" x14ac:dyDescent="0.3">
      <c r="H38" s="5"/>
      <c r="I38" s="5"/>
    </row>
    <row r="39" spans="8:9" x14ac:dyDescent="0.3">
      <c r="H39" s="5"/>
      <c r="I39" s="5"/>
    </row>
    <row r="40" spans="8:9" x14ac:dyDescent="0.3">
      <c r="H40" s="5"/>
      <c r="I40" s="5"/>
    </row>
    <row r="41" spans="8:9" x14ac:dyDescent="0.3">
      <c r="H41" s="5"/>
      <c r="I41" s="5"/>
    </row>
    <row r="42" spans="8:9" x14ac:dyDescent="0.3">
      <c r="H42" s="2"/>
      <c r="I42" s="2"/>
    </row>
    <row r="43" spans="8:9" x14ac:dyDescent="0.3">
      <c r="H43" s="2"/>
      <c r="I43" s="2"/>
    </row>
    <row r="44" spans="8:9" x14ac:dyDescent="0.3">
      <c r="H44" s="2"/>
      <c r="I44" s="2"/>
    </row>
    <row r="45" spans="8:9" x14ac:dyDescent="0.3">
      <c r="H45" s="2"/>
      <c r="I45" s="2"/>
    </row>
    <row r="46" spans="8:9" x14ac:dyDescent="0.3">
      <c r="H46" s="2"/>
      <c r="I46" s="2"/>
    </row>
    <row r="47" spans="8:9" x14ac:dyDescent="0.3">
      <c r="H47" s="2"/>
      <c r="I47" s="2"/>
    </row>
  </sheetData>
  <mergeCells count="21">
    <mergeCell ref="A7:B7"/>
    <mergeCell ref="A8:B8"/>
    <mergeCell ref="A9:B9"/>
    <mergeCell ref="H5:N5"/>
    <mergeCell ref="H1:N1"/>
    <mergeCell ref="A3:L3"/>
    <mergeCell ref="A5:B6"/>
    <mergeCell ref="C5:C6"/>
    <mergeCell ref="D5:G5"/>
    <mergeCell ref="A10:B10"/>
    <mergeCell ref="A11:B11"/>
    <mergeCell ref="A12:B12"/>
    <mergeCell ref="A22:L22"/>
    <mergeCell ref="A14:B14"/>
    <mergeCell ref="A16:B16"/>
    <mergeCell ref="A20:L20"/>
    <mergeCell ref="A15:B15"/>
    <mergeCell ref="A13:B13"/>
    <mergeCell ref="A21:H21"/>
    <mergeCell ref="A17:B17"/>
    <mergeCell ref="A18:B1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2689fd9-4446-4580-91d8-6b0e2b787ac6">
      <Terms xmlns="http://schemas.microsoft.com/office/infopath/2007/PartnerControls"/>
    </lcf76f155ced4ddcb4097134ff3c332f>
    <TaxCatchAll xmlns="cd19a7d0-369d-4261-9232-1ffee563d9a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99192D315501C943BBF823BB9631B888" ma:contentTypeVersion="9" ma:contentTypeDescription="Izveidot jaunu dokumentu." ma:contentTypeScope="" ma:versionID="c9bdfa2f76b4ec34769a93c572ce41a5">
  <xsd:schema xmlns:xsd="http://www.w3.org/2001/XMLSchema" xmlns:xs="http://www.w3.org/2001/XMLSchema" xmlns:p="http://schemas.microsoft.com/office/2006/metadata/properties" xmlns:ns2="52689fd9-4446-4580-91d8-6b0e2b787ac6" xmlns:ns3="cd19a7d0-369d-4261-9232-1ffee563d9ab" targetNamespace="http://schemas.microsoft.com/office/2006/metadata/properties" ma:root="true" ma:fieldsID="df54a40851533b3cba328de3c0cf2415" ns2:_="" ns3:_="">
    <xsd:import namespace="52689fd9-4446-4580-91d8-6b0e2b787ac6"/>
    <xsd:import namespace="cd19a7d0-369d-4261-9232-1ffee563d9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689fd9-4446-4580-91d8-6b0e2b787a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70cde18c-294e-4b99-9172-39c91b031860"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d19a7d0-369d-4261-9232-1ffee563d9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33a851d-ea87-4b83-942c-ed48603bb707}" ma:internalName="TaxCatchAll" ma:showField="CatchAllData" ma:web="cd19a7d0-369d-4261-9232-1ffee563d9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CE94C6-7B4A-4F0D-912C-CC42086309A7}">
  <ds:schemaRefs>
    <ds:schemaRef ds:uri="http://schemas.microsoft.com/sharepoint/v3/contenttype/forms"/>
  </ds:schemaRefs>
</ds:datastoreItem>
</file>

<file path=customXml/itemProps2.xml><?xml version="1.0" encoding="utf-8"?>
<ds:datastoreItem xmlns:ds="http://schemas.openxmlformats.org/officeDocument/2006/customXml" ds:itemID="{9075701E-3E67-421E-A3AA-3289F40449B5}">
  <ds:schemaRefs>
    <ds:schemaRef ds:uri="http://schemas.microsoft.com/office/2006/metadata/properties"/>
    <ds:schemaRef ds:uri="http://schemas.microsoft.com/office/infopath/2007/PartnerControls"/>
    <ds:schemaRef ds:uri="52689fd9-4446-4580-91d8-6b0e2b787ac6"/>
    <ds:schemaRef ds:uri="cd19a7d0-369d-4261-9232-1ffee563d9ab"/>
  </ds:schemaRefs>
</ds:datastoreItem>
</file>

<file path=customXml/itemProps3.xml><?xml version="1.0" encoding="utf-8"?>
<ds:datastoreItem xmlns:ds="http://schemas.openxmlformats.org/officeDocument/2006/customXml" ds:itemID="{A91B8361-36DC-47BA-9C6B-6E094122F9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689fd9-4446-4580-91d8-6b0e2b787ac6"/>
    <ds:schemaRef ds:uri="cd19a7d0-369d-4261-9232-1ffee563d9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Finans_kompens_med</vt:lpstr>
      <vt:lpstr>Apro_pārdale_PP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Liene Ābola</dc:creator>
  <cp:keywords/>
  <dc:description/>
  <cp:lastModifiedBy>Liene Ābola</cp:lastModifiedBy>
  <cp:revision/>
  <dcterms:created xsi:type="dcterms:W3CDTF">2025-10-28T14:07:41Z</dcterms:created>
  <dcterms:modified xsi:type="dcterms:W3CDTF">2026-10-26T08:19:28Z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0x01010099192D315501C943BBF823BB9631B888</vt:lpwstr>
  </property>
  <property fmtid="{D5CDD505-2E9C-101B-9397-08002B2CF9AE}" pid="3" name="MediaServiceImageTags">
    <vt:lpwstr/>
  </property>
</Properties>
</file>