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Bāze_2026\Pavadošie likumprojekti\MK noteikumi\MK_354_Audzugimenes\MK_not_3_sadala\"/>
    </mc:Choice>
  </mc:AlternateContent>
  <xr:revisionPtr revIDLastSave="0" documentId="13_ncr:1_{A54282EE-DC4B-4CDB-9C5D-C51804E90CFA}" xr6:coauthVersionLast="47" xr6:coauthVersionMax="47" xr10:uidLastSave="{00000000-0000-0000-0000-000000000000}"/>
  <bookViews>
    <workbookView xWindow="-108" yWindow="-108" windowWidth="23256" windowHeight="12576" xr2:uid="{4DCF8759-0513-4559-B9B8-7B1B8B59871D}"/>
  </bookViews>
  <sheets>
    <sheet name="atlidziba_SpAĢ" sheetId="1" r:id="rId1"/>
  </sheets>
  <definedNames>
    <definedName name="Excel_BuiltIn__FilterDatabase_2">#REF!</definedName>
    <definedName name="Excel_BuiltIn__FilterDatabase_3">#REF!</definedName>
    <definedName name="Excel_BuiltIn_Print_Titles_2">#REF!</definedName>
    <definedName name="Excel_BuiltIn_Print_Titles_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1" l="1"/>
  <c r="F11" i="1"/>
  <c r="E11" i="1"/>
  <c r="D11" i="1"/>
  <c r="O27" i="1"/>
  <c r="O31" i="1" s="1"/>
  <c r="L27" i="1"/>
  <c r="L31" i="1" s="1"/>
  <c r="I27" i="1"/>
  <c r="I31" i="1" s="1"/>
  <c r="F27" i="1"/>
  <c r="F31" i="1" s="1"/>
  <c r="C27" i="1"/>
  <c r="C31" i="1" s="1"/>
  <c r="O18" i="1"/>
  <c r="O23" i="1" s="1"/>
  <c r="C41" i="1" s="1"/>
  <c r="D41" i="1" s="1"/>
  <c r="E41" i="1" s="1"/>
  <c r="L18" i="1"/>
  <c r="L23" i="1" s="1"/>
  <c r="C40" i="1" s="1"/>
  <c r="D40" i="1" s="1"/>
  <c r="E40" i="1" s="1"/>
  <c r="I18" i="1"/>
  <c r="I23" i="1" s="1"/>
  <c r="C39" i="1" s="1"/>
  <c r="D39" i="1" s="1"/>
  <c r="E39" i="1" s="1"/>
  <c r="F18" i="1"/>
  <c r="F23" i="1" s="1"/>
  <c r="C38" i="1" s="1"/>
  <c r="D38" i="1" s="1"/>
  <c r="E38" i="1" s="1"/>
  <c r="C18" i="1"/>
  <c r="C23" i="1" s="1"/>
  <c r="C34" i="1" s="1"/>
  <c r="D34" i="1" s="1"/>
  <c r="E34" i="1" s="1"/>
  <c r="G10" i="1"/>
  <c r="G9" i="1" s="1"/>
  <c r="F34" i="1" l="1"/>
  <c r="G34" i="1" s="1"/>
  <c r="F39" i="1"/>
  <c r="G39" i="1" s="1"/>
  <c r="G45" i="1" s="1"/>
  <c r="F40" i="1"/>
  <c r="G40" i="1" s="1"/>
  <c r="G46" i="1" s="1"/>
  <c r="E10" i="1" s="1"/>
  <c r="E9" i="1" s="1"/>
  <c r="F38" i="1"/>
  <c r="G38" i="1" s="1"/>
  <c r="G44" i="1" s="1"/>
  <c r="C10" i="1" s="1"/>
  <c r="C9" i="1" s="1"/>
  <c r="F41" i="1"/>
  <c r="G41" i="1" s="1"/>
  <c r="D10" i="1" l="1"/>
  <c r="D9" i="1" s="1"/>
  <c r="G47" i="1"/>
  <c r="F10" i="1" s="1"/>
  <c r="F9" i="1" s="1"/>
  <c r="H11" i="1" l="1"/>
  <c r="H10" i="1" s="1"/>
  <c r="H9" i="1" s="1"/>
</calcChain>
</file>

<file path=xl/sharedStrings.xml><?xml version="1.0" encoding="utf-8"?>
<sst xmlns="http://schemas.openxmlformats.org/spreadsheetml/2006/main" count="123" uniqueCount="55">
  <si>
    <t>Specializēto audžuģimeņu atalgojuma palielināšana</t>
  </si>
  <si>
    <r>
      <t xml:space="preserve">Atlīdzība par audžuģimenes un specializētās audžuģimenes pienākumu pildīšanu nav paaugstināta kopš 2018.gada. Ņemot vērā inflāciju valstī, kā arī noteikto minimālo mēnešalgu no 2026.gada 780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, 2027.gadā - 820 eiro, bet 2028.gadā un turpmāk -  860 eiro, nepieciešams paaugstināt atlīdzības apmēru krīzes situācijā bez vecāku aprūpes palikušo bērnu uzņemošo audžuģimeņu finansiālo stabilitāti. </t>
    </r>
  </si>
  <si>
    <t>Budžeta apakšprogramma 22.03.00 "Valsts atbalsts ārpusģimenes aprūpei"</t>
  </si>
  <si>
    <t>2026.gads</t>
  </si>
  <si>
    <t>2027.gads</t>
  </si>
  <si>
    <t>2028.gads</t>
  </si>
  <si>
    <t>2029.gads</t>
  </si>
  <si>
    <t>Turpmākā laikposmā līdz pasākuma pabeigšanai (ja tas ir terminēts)</t>
  </si>
  <si>
    <t>Turpmāk katru gadu (ja pasākums nav terminēts)</t>
  </si>
  <si>
    <t>Pasākuma pabeigšanas gads (ja tas ir terminēts)</t>
  </si>
  <si>
    <t xml:space="preserve">Izdevumi kopā, euro : </t>
  </si>
  <si>
    <t>22.03.00 "Valsts atbalsts ārpusģimenes aprūpei"</t>
  </si>
  <si>
    <t>Atlīdzība par audžuģimenes un specializētās audžuģimenes pienākumu pildīšanu (MK 26.06.2018. noteikumi Nr.354)</t>
  </si>
  <si>
    <t>Atlīdzība par audžuģimenes un specializētās audžuģimenes pienākumu pildīšanu, ja atlīdzības apmēru nosaka 780 euro, izmantojot MK 26.06.2018 noteikumu Nr.354 aprēķina formulu</t>
  </si>
  <si>
    <t>Atlīdzība par audžuģimenes un specializētās audžuģimenes pienākumu pildīšanu, ja atlīdzības apmēru nosaka 820 euro, izmantojot MK 26.06.2018 noteikumu Nr.354 aprēķina formulu</t>
  </si>
  <si>
    <t>Atlīdzība par audžuģimenes un specializētās audžuģimenes pienākumu pildīšanu, ja atlīdzības apmēru nosaka 860 euro, izmantojot MK 26.06.2018 noteikumu Nr.354 aprēķina formulu</t>
  </si>
  <si>
    <t>2025.gads</t>
  </si>
  <si>
    <t>87.1 krīzes audžuģimene</t>
  </si>
  <si>
    <t>Fk = (A × 12 mēneši/365 dienas × D) + (A × 12 mēneši/365dienas × Dk) + VSAOI, kur</t>
  </si>
  <si>
    <t>Fk – atlīdzības apmērs (bez DDVSAOI)</t>
  </si>
  <si>
    <t>A – atlīdzības apmērs 430 euro mēnesī*</t>
  </si>
  <si>
    <t>A – atlīdzības apmērs 780 euro mēnesī</t>
  </si>
  <si>
    <t>A – atlīdzības apmērs 820 euro mēnesī</t>
  </si>
  <si>
    <t>A – atlīdzības apmērs 860 euro mēnesī</t>
  </si>
  <si>
    <t xml:space="preserve">D – dienu skaits atbilstoši šo noteikumu 91. punktam </t>
  </si>
  <si>
    <t>Dk – dienu skaits, kad bērns(-i) ievietots(-i) krīzes audžuģimenē</t>
  </si>
  <si>
    <t>VSAOI – darba devēja valsts sociālās apdrošināšanas obligātās iemaksas, ja tādas tiek veiktas</t>
  </si>
  <si>
    <t>atlīdzības apmērs (kopā ar DDVSAOI)</t>
  </si>
  <si>
    <t>87.2. audžuģimene bērnam ar smagiem funkcionāliem traucējumiem</t>
  </si>
  <si>
    <t>Fa = (A × 2 × 12 mēneši/365 dienas × Da) + VSAOI, kur</t>
  </si>
  <si>
    <t>Fa – atlīdzības apmērs</t>
  </si>
  <si>
    <t>A – atlīdzības apmērs 780 euro mēnesī**</t>
  </si>
  <si>
    <t>A – atlīdzības apmērs 820 euro mēnesī**</t>
  </si>
  <si>
    <t>A – atlīdzības apmērs 860 euro mēnesī**</t>
  </si>
  <si>
    <t>Da – dienu skaits, kad bērns ievietots audžuģimenē bērnam ar smagiem funkcionāliem traucējumiem</t>
  </si>
  <si>
    <t>* Ministru kabineta 2017.gada 29.augusta noteikumi Nr.511 „Grozījums Ministru kabineta 2015.gada 24.novembra noteikumos Nr.656 „Noteikumi par minimālās mēneša darba algas apmēru normālā darba laika ietvaros un minimālās stundas tarifa likmes aprēķināšanu”” - minimālā darba alga 2018.gadā 430 euro.</t>
  </si>
  <si>
    <t>Gads</t>
  </si>
  <si>
    <t>Ģimeņu skaits*</t>
  </si>
  <si>
    <t>Atlīdzības apmērs 2025.gadā (860 euro + 23.59% DD VSAOI)</t>
  </si>
  <si>
    <t>Izmaksas mēnsī</t>
  </si>
  <si>
    <t>Izmaksas gadā</t>
  </si>
  <si>
    <t>Administrēšanas izdevum 10%</t>
  </si>
  <si>
    <t>KOPĀ</t>
  </si>
  <si>
    <t>Specializēto audžuģimeņu skaits ir norādīts saskaņā ar rezultatīvajiem rādītājiem no likuma "Par valsts budžetu 2025. gadam un budžeta ietvaru 2025., 2026. un 2027.gadam".</t>
  </si>
  <si>
    <t xml:space="preserve">Ģimeņu skaits </t>
  </si>
  <si>
    <t>Plānotais atlīdzības apmērs (min.alga*2 + 23.59% DD VSAOI)</t>
  </si>
  <si>
    <t>Izmaksas mēnesī</t>
  </si>
  <si>
    <t>Papildus nepieciešamais finansējums pret 2025.gadu - pieaugums esošajai mērķa grupai</t>
  </si>
  <si>
    <t>Vita Madjare</t>
  </si>
  <si>
    <t xml:space="preserve">Labklājības ministrija </t>
  </si>
  <si>
    <t xml:space="preserve">Finanšu vadības departaments </t>
  </si>
  <si>
    <t>Tālr. 20688358</t>
  </si>
  <si>
    <t>Vita. Madjare@lm.gov.lv</t>
  </si>
  <si>
    <t>Pielikums Nr.1 anotācijai</t>
  </si>
  <si>
    <t>MK noteikumu projektam"Grozījumi Ministru kabineta 2018. gada 26. jūnija noteikumos Nr. 354 "Audžuģimenes noteikumi""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</si>
</sst>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u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8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i/>
      <sz val="10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73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/>
    <xf numFmtId="0" fontId="7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3" fontId="8" fillId="0" borderId="3" xfId="1" applyNumberFormat="1" applyFont="1" applyBorder="1" applyAlignment="1">
      <alignment horizontal="center" vertical="center" wrapText="1"/>
    </xf>
    <xf numFmtId="3" fontId="9" fillId="0" borderId="3" xfId="1" applyNumberFormat="1" applyFont="1" applyBorder="1" applyAlignment="1">
      <alignment horizontal="center" vertical="center" wrapText="1"/>
    </xf>
    <xf numFmtId="3" fontId="1" fillId="0" borderId="0" xfId="0" applyNumberFormat="1" applyFont="1"/>
    <xf numFmtId="3" fontId="10" fillId="0" borderId="3" xfId="1" applyNumberFormat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/>
    <xf numFmtId="4" fontId="15" fillId="0" borderId="0" xfId="0" applyNumberFormat="1" applyFont="1"/>
    <xf numFmtId="0" fontId="16" fillId="0" borderId="3" xfId="0" applyFont="1" applyBorder="1"/>
    <xf numFmtId="0" fontId="16" fillId="0" borderId="0" xfId="0" applyFont="1"/>
    <xf numFmtId="0" fontId="16" fillId="0" borderId="3" xfId="0" applyFont="1" applyBorder="1" applyAlignment="1">
      <alignment vertical="center" wrapText="1"/>
    </xf>
    <xf numFmtId="10" fontId="15" fillId="0" borderId="3" xfId="0" applyNumberFormat="1" applyFont="1" applyBorder="1"/>
    <xf numFmtId="10" fontId="16" fillId="0" borderId="3" xfId="0" applyNumberFormat="1" applyFont="1" applyBorder="1"/>
    <xf numFmtId="0" fontId="15" fillId="0" borderId="3" xfId="0" applyFont="1" applyBorder="1" applyAlignment="1">
      <alignment horizontal="right" vertical="center" wrapText="1"/>
    </xf>
    <xf numFmtId="4" fontId="15" fillId="0" borderId="3" xfId="0" applyNumberFormat="1" applyFont="1" applyBorder="1"/>
    <xf numFmtId="0" fontId="16" fillId="0" borderId="3" xfId="0" applyFont="1" applyBorder="1" applyAlignment="1">
      <alignment horizontal="right" vertical="center" wrapText="1"/>
    </xf>
    <xf numFmtId="4" fontId="16" fillId="0" borderId="3" xfId="0" applyNumberFormat="1" applyFont="1" applyBorder="1"/>
    <xf numFmtId="2" fontId="15" fillId="0" borderId="3" xfId="0" applyNumberFormat="1" applyFont="1" applyBorder="1"/>
    <xf numFmtId="2" fontId="16" fillId="0" borderId="3" xfId="0" applyNumberFormat="1" applyFont="1" applyBorder="1"/>
    <xf numFmtId="0" fontId="15" fillId="0" borderId="3" xfId="0" applyFont="1" applyBorder="1" applyAlignment="1">
      <alignment wrapText="1"/>
    </xf>
    <xf numFmtId="0" fontId="16" fillId="0" borderId="3" xfId="0" applyFont="1" applyBorder="1" applyAlignment="1">
      <alignment wrapText="1"/>
    </xf>
    <xf numFmtId="0" fontId="18" fillId="0" borderId="3" xfId="0" applyFont="1" applyBorder="1"/>
    <xf numFmtId="0" fontId="7" fillId="0" borderId="3" xfId="0" applyFont="1" applyBorder="1" applyAlignment="1">
      <alignment horizontal="center" wrapText="1"/>
    </xf>
    <xf numFmtId="0" fontId="18" fillId="0" borderId="3" xfId="0" applyFont="1" applyBorder="1" applyAlignment="1">
      <alignment horizontal="center" wrapText="1"/>
    </xf>
    <xf numFmtId="3" fontId="11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1" fillId="0" borderId="3" xfId="0" applyFont="1" applyBorder="1"/>
    <xf numFmtId="3" fontId="10" fillId="0" borderId="3" xfId="0" applyNumberFormat="1" applyFont="1" applyBorder="1"/>
    <xf numFmtId="3" fontId="11" fillId="0" borderId="3" xfId="0" applyNumberFormat="1" applyFont="1" applyBorder="1"/>
    <xf numFmtId="0" fontId="19" fillId="0" borderId="3" xfId="0" applyFont="1" applyBorder="1" applyAlignment="1">
      <alignment horizontal="center"/>
    </xf>
    <xf numFmtId="0" fontId="19" fillId="0" borderId="3" xfId="0" applyFont="1" applyBorder="1" applyAlignment="1">
      <alignment horizontal="center" wrapText="1"/>
    </xf>
    <xf numFmtId="0" fontId="17" fillId="0" borderId="5" xfId="0" applyFont="1" applyBorder="1" applyAlignment="1">
      <alignment horizontal="left" vertical="top" wrapText="1"/>
    </xf>
    <xf numFmtId="0" fontId="15" fillId="4" borderId="3" xfId="0" applyFont="1" applyFill="1" applyBorder="1" applyAlignment="1">
      <alignment horizontal="left"/>
    </xf>
    <xf numFmtId="0" fontId="16" fillId="4" borderId="3" xfId="0" applyFont="1" applyFill="1" applyBorder="1" applyAlignment="1">
      <alignment horizontal="left"/>
    </xf>
    <xf numFmtId="0" fontId="15" fillId="4" borderId="3" xfId="0" applyFont="1" applyFill="1" applyBorder="1" applyAlignment="1">
      <alignment horizontal="left" wrapText="1"/>
    </xf>
    <xf numFmtId="0" fontId="15" fillId="3" borderId="1" xfId="0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6" fillId="3" borderId="2" xfId="0" applyFont="1" applyFill="1" applyBorder="1" applyAlignment="1">
      <alignment horizontal="center"/>
    </xf>
    <xf numFmtId="49" fontId="10" fillId="0" borderId="3" xfId="1" applyNumberFormat="1" applyFont="1" applyBorder="1" applyAlignment="1">
      <alignment horizontal="right" vertical="top" wrapText="1"/>
    </xf>
    <xf numFmtId="0" fontId="11" fillId="0" borderId="0" xfId="0" applyFont="1" applyAlignment="1">
      <alignment horizontal="center" wrapText="1"/>
    </xf>
    <xf numFmtId="49" fontId="8" fillId="0" borderId="1" xfId="1" applyNumberFormat="1" applyFont="1" applyBorder="1" applyAlignment="1">
      <alignment horizontal="left" vertical="top" wrapText="1"/>
    </xf>
    <xf numFmtId="49" fontId="8" fillId="0" borderId="2" xfId="1" applyNumberFormat="1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wrapText="1"/>
    </xf>
    <xf numFmtId="0" fontId="20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7" fillId="2" borderId="1" xfId="1" applyFont="1" applyFill="1" applyBorder="1" applyAlignment="1">
      <alignment horizontal="left" wrapText="1"/>
    </xf>
    <xf numFmtId="0" fontId="7" fillId="2" borderId="2" xfId="1" applyFont="1" applyFill="1" applyBorder="1" applyAlignment="1">
      <alignment horizontal="left" wrapText="1"/>
    </xf>
    <xf numFmtId="0" fontId="8" fillId="2" borderId="3" xfId="1" applyFont="1" applyFill="1" applyBorder="1" applyAlignment="1">
      <alignment vertical="center" wrapText="1"/>
    </xf>
    <xf numFmtId="0" fontId="8" fillId="2" borderId="2" xfId="1" applyFont="1" applyFill="1" applyBorder="1" applyAlignment="1">
      <alignment vertical="center" wrapText="1"/>
    </xf>
    <xf numFmtId="4" fontId="11" fillId="0" borderId="3" xfId="0" applyNumberFormat="1" applyFont="1" applyBorder="1" applyAlignment="1">
      <alignment horizontal="center"/>
    </xf>
  </cellXfs>
  <cellStyles count="2">
    <cellStyle name="Normal" xfId="0" builtinId="0"/>
    <cellStyle name="Normal 2" xfId="1" xr:uid="{B7086551-0088-4208-A9E7-59788EAC39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7C315-DEFF-4567-897F-C6E4694ACDEA}">
  <sheetPr>
    <tabColor theme="5" tint="0.59999389629810485"/>
  </sheetPr>
  <dimension ref="A1:O55"/>
  <sheetViews>
    <sheetView tabSelected="1" topLeftCell="A23" zoomScale="88" zoomScaleNormal="88" workbookViewId="0">
      <selection activeCell="C34" sqref="C34"/>
    </sheetView>
  </sheetViews>
  <sheetFormatPr defaultColWidth="9.109375" defaultRowHeight="13.8" x14ac:dyDescent="0.25"/>
  <cols>
    <col min="1" max="1" width="6.21875" style="1" customWidth="1"/>
    <col min="2" max="2" width="32.77734375" style="1" customWidth="1"/>
    <col min="3" max="3" width="11.88671875" style="1" customWidth="1"/>
    <col min="4" max="4" width="14.77734375" style="1" customWidth="1"/>
    <col min="5" max="5" width="25.109375" style="1" customWidth="1"/>
    <col min="6" max="6" width="11.6640625" style="1" customWidth="1"/>
    <col min="7" max="7" width="13.6640625" style="1" customWidth="1"/>
    <col min="8" max="8" width="28.33203125" style="1" customWidth="1"/>
    <col min="9" max="9" width="9.44140625" style="1" customWidth="1"/>
    <col min="10" max="10" width="7.6640625" style="1" customWidth="1"/>
    <col min="11" max="11" width="26" style="1" customWidth="1"/>
    <col min="12" max="12" width="11.21875" style="1" customWidth="1"/>
    <col min="13" max="13" width="5.5546875" style="1" customWidth="1"/>
    <col min="14" max="14" width="24.77734375" style="1" customWidth="1"/>
    <col min="15" max="15" width="10.109375" style="1" customWidth="1"/>
    <col min="16" max="16384" width="9.109375" style="1"/>
  </cols>
  <sheetData>
    <row r="1" spans="1:15" ht="42" customHeight="1" x14ac:dyDescent="0.25">
      <c r="H1" s="64"/>
      <c r="I1" s="64"/>
      <c r="J1" s="64"/>
      <c r="N1" s="62" t="s">
        <v>53</v>
      </c>
      <c r="O1" s="62"/>
    </row>
    <row r="2" spans="1:15" ht="64.2" customHeight="1" x14ac:dyDescent="0.25">
      <c r="A2" s="65" t="s">
        <v>0</v>
      </c>
      <c r="B2" s="66"/>
      <c r="C2" s="66"/>
      <c r="D2" s="66"/>
      <c r="E2" s="2"/>
      <c r="H2" s="61"/>
      <c r="I2" s="61"/>
      <c r="J2" s="61"/>
      <c r="N2" s="63" t="s">
        <v>54</v>
      </c>
      <c r="O2" s="63"/>
    </row>
    <row r="3" spans="1:15" x14ac:dyDescent="0.25">
      <c r="A3" s="3"/>
      <c r="B3" s="4"/>
      <c r="C3" s="4"/>
      <c r="D3" s="4"/>
      <c r="E3" s="2"/>
    </row>
    <row r="4" spans="1:15" ht="57.6" customHeight="1" x14ac:dyDescent="0.25">
      <c r="A4" s="67" t="s">
        <v>1</v>
      </c>
      <c r="B4" s="67"/>
      <c r="C4" s="67"/>
      <c r="D4" s="67"/>
      <c r="E4" s="67"/>
    </row>
    <row r="7" spans="1:15" ht="15.6" x14ac:dyDescent="0.3">
      <c r="A7" s="5" t="s">
        <v>2</v>
      </c>
    </row>
    <row r="8" spans="1:15" ht="40.799999999999997" customHeight="1" x14ac:dyDescent="0.25">
      <c r="A8" s="68"/>
      <c r="B8" s="69"/>
      <c r="C8" s="6" t="s">
        <v>3</v>
      </c>
      <c r="D8" s="6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7" t="s">
        <v>9</v>
      </c>
    </row>
    <row r="9" spans="1:15" ht="15" customHeight="1" x14ac:dyDescent="0.25">
      <c r="A9" s="70" t="s">
        <v>10</v>
      </c>
      <c r="B9" s="71"/>
      <c r="C9" s="8">
        <f>C10</f>
        <v>1465712</v>
      </c>
      <c r="D9" s="8">
        <f t="shared" ref="D9:H9" si="0">D10</f>
        <v>1633235</v>
      </c>
      <c r="E9" s="8">
        <f t="shared" si="0"/>
        <v>1800742</v>
      </c>
      <c r="F9" s="8">
        <f t="shared" si="0"/>
        <v>1800742</v>
      </c>
      <c r="G9" s="8">
        <f t="shared" si="0"/>
        <v>0</v>
      </c>
      <c r="H9" s="8">
        <f t="shared" si="0"/>
        <v>1800742</v>
      </c>
      <c r="I9" s="8"/>
    </row>
    <row r="10" spans="1:15" ht="27" customHeight="1" x14ac:dyDescent="0.25">
      <c r="A10" s="59" t="s">
        <v>11</v>
      </c>
      <c r="B10" s="60"/>
      <c r="C10" s="9">
        <f t="shared" ref="C10:H10" si="1">C11</f>
        <v>1465712</v>
      </c>
      <c r="D10" s="9">
        <f t="shared" si="1"/>
        <v>1633235</v>
      </c>
      <c r="E10" s="9">
        <f t="shared" si="1"/>
        <v>1800742</v>
      </c>
      <c r="F10" s="9">
        <f t="shared" si="1"/>
        <v>1800742</v>
      </c>
      <c r="G10" s="9">
        <f t="shared" si="1"/>
        <v>0</v>
      </c>
      <c r="H10" s="9">
        <f t="shared" si="1"/>
        <v>1800742</v>
      </c>
      <c r="I10" s="9"/>
      <c r="K10" s="10"/>
    </row>
    <row r="11" spans="1:15" ht="23.25" customHeight="1" x14ac:dyDescent="0.25">
      <c r="A11" s="57" t="s">
        <v>0</v>
      </c>
      <c r="B11" s="57"/>
      <c r="C11" s="11">
        <f>G44</f>
        <v>1465712</v>
      </c>
      <c r="D11" s="11">
        <f>G45</f>
        <v>1633235</v>
      </c>
      <c r="E11" s="11">
        <f>G46</f>
        <v>1800742</v>
      </c>
      <c r="F11" s="11">
        <f>G47</f>
        <v>1800742</v>
      </c>
      <c r="G11" s="11">
        <v>0</v>
      </c>
      <c r="H11" s="11">
        <f>F11</f>
        <v>1800742</v>
      </c>
      <c r="I11" s="12"/>
    </row>
    <row r="13" spans="1:15" hidden="1" x14ac:dyDescent="0.25"/>
    <row r="14" spans="1:15" ht="46.95" customHeight="1" x14ac:dyDescent="0.25">
      <c r="B14" s="58" t="s">
        <v>12</v>
      </c>
      <c r="C14" s="58"/>
      <c r="D14" s="15"/>
      <c r="E14" s="58" t="s">
        <v>13</v>
      </c>
      <c r="F14" s="58"/>
      <c r="G14" s="15"/>
      <c r="H14" s="58" t="s">
        <v>14</v>
      </c>
      <c r="I14" s="58"/>
      <c r="J14" s="15"/>
      <c r="K14" s="58" t="s">
        <v>15</v>
      </c>
      <c r="L14" s="58"/>
      <c r="M14" s="15"/>
      <c r="N14" s="58" t="s">
        <v>15</v>
      </c>
      <c r="O14" s="58"/>
    </row>
    <row r="15" spans="1:15" x14ac:dyDescent="0.25">
      <c r="B15" s="16" t="s">
        <v>16</v>
      </c>
      <c r="E15" s="17" t="s">
        <v>3</v>
      </c>
      <c r="F15" s="18"/>
      <c r="G15" s="18"/>
      <c r="H15" s="17" t="s">
        <v>4</v>
      </c>
      <c r="I15" s="18"/>
      <c r="J15" s="18"/>
      <c r="K15" s="17" t="s">
        <v>5</v>
      </c>
      <c r="L15" s="18"/>
      <c r="M15" s="18"/>
      <c r="N15" s="17" t="s">
        <v>6</v>
      </c>
    </row>
    <row r="16" spans="1:15" x14ac:dyDescent="0.25">
      <c r="B16" s="53" t="s">
        <v>17</v>
      </c>
      <c r="C16" s="54"/>
      <c r="D16" s="19"/>
      <c r="E16" s="53" t="s">
        <v>17</v>
      </c>
      <c r="F16" s="54"/>
      <c r="G16" s="19"/>
      <c r="H16" s="53" t="s">
        <v>17</v>
      </c>
      <c r="I16" s="54"/>
      <c r="J16" s="19"/>
      <c r="K16" s="53" t="s">
        <v>17</v>
      </c>
      <c r="L16" s="54"/>
      <c r="M16" s="19"/>
      <c r="N16" s="53" t="s">
        <v>17</v>
      </c>
      <c r="O16" s="54"/>
    </row>
    <row r="17" spans="2:15" s="22" customFormat="1" ht="22.05" customHeight="1" x14ac:dyDescent="0.25">
      <c r="B17" s="52" t="s">
        <v>18</v>
      </c>
      <c r="C17" s="52"/>
      <c r="D17" s="20"/>
      <c r="E17" s="52" t="s">
        <v>18</v>
      </c>
      <c r="F17" s="52"/>
      <c r="G17" s="20"/>
      <c r="H17" s="52" t="s">
        <v>18</v>
      </c>
      <c r="I17" s="52"/>
      <c r="J17" s="21"/>
      <c r="K17" s="52" t="s">
        <v>18</v>
      </c>
      <c r="L17" s="52"/>
      <c r="M17" s="20"/>
      <c r="N17" s="52" t="s">
        <v>18</v>
      </c>
      <c r="O17" s="52"/>
    </row>
    <row r="18" spans="2:15" x14ac:dyDescent="0.25">
      <c r="B18" s="23" t="s">
        <v>19</v>
      </c>
      <c r="C18" s="24">
        <f>ROUND((C19*12/365*C20)+(C19*12/365*C21),2)</f>
        <v>862.36</v>
      </c>
      <c r="D18" s="19"/>
      <c r="E18" s="23" t="s">
        <v>19</v>
      </c>
      <c r="F18" s="24">
        <f>ROUND((F19*12/365*F20)+(F19*12/365*F21),2)</f>
        <v>1564.27</v>
      </c>
      <c r="G18" s="19"/>
      <c r="H18" s="23" t="s">
        <v>19</v>
      </c>
      <c r="I18" s="24">
        <f>ROUND((I19*12/365*I20)+(I19*12/365*I21),2)</f>
        <v>1644.49</v>
      </c>
      <c r="J18" s="19"/>
      <c r="K18" s="23" t="s">
        <v>19</v>
      </c>
      <c r="L18" s="24">
        <f>ROUND((L19*12/365*L20)+(L19*12/365*L21),2)</f>
        <v>1724.71</v>
      </c>
      <c r="M18" s="25"/>
      <c r="N18" s="23" t="s">
        <v>19</v>
      </c>
      <c r="O18" s="24">
        <f>ROUND((O19*12/365*O20)+(O19*12/365*O21),2)</f>
        <v>1724.71</v>
      </c>
    </row>
    <row r="19" spans="2:15" x14ac:dyDescent="0.25">
      <c r="B19" s="24" t="s">
        <v>20</v>
      </c>
      <c r="C19" s="24">
        <v>430</v>
      </c>
      <c r="D19" s="19"/>
      <c r="E19" s="26" t="s">
        <v>21</v>
      </c>
      <c r="F19" s="26">
        <v>780</v>
      </c>
      <c r="G19" s="27"/>
      <c r="H19" s="26" t="s">
        <v>22</v>
      </c>
      <c r="I19" s="26">
        <v>820</v>
      </c>
      <c r="J19" s="27"/>
      <c r="K19" s="26" t="s">
        <v>23</v>
      </c>
      <c r="L19" s="26">
        <v>860</v>
      </c>
      <c r="M19" s="27"/>
      <c r="N19" s="26" t="s">
        <v>23</v>
      </c>
      <c r="O19" s="26">
        <v>860</v>
      </c>
    </row>
    <row r="20" spans="2:15" ht="39.6" customHeight="1" x14ac:dyDescent="0.25">
      <c r="B20" s="23" t="s">
        <v>24</v>
      </c>
      <c r="C20" s="24">
        <v>30.5</v>
      </c>
      <c r="D20" s="19"/>
      <c r="E20" s="28" t="s">
        <v>24</v>
      </c>
      <c r="F20" s="26">
        <v>30.5</v>
      </c>
      <c r="G20" s="27"/>
      <c r="H20" s="28" t="s">
        <v>24</v>
      </c>
      <c r="I20" s="26">
        <v>30.5</v>
      </c>
      <c r="J20" s="27"/>
      <c r="K20" s="28" t="s">
        <v>24</v>
      </c>
      <c r="L20" s="26">
        <v>30.5</v>
      </c>
      <c r="M20" s="27"/>
      <c r="N20" s="28" t="s">
        <v>24</v>
      </c>
      <c r="O20" s="26">
        <v>30.5</v>
      </c>
    </row>
    <row r="21" spans="2:15" ht="27.6" customHeight="1" x14ac:dyDescent="0.25">
      <c r="B21" s="23" t="s">
        <v>25</v>
      </c>
      <c r="C21" s="24">
        <v>30.5</v>
      </c>
      <c r="D21" s="19"/>
      <c r="E21" s="28" t="s">
        <v>25</v>
      </c>
      <c r="F21" s="26">
        <v>30.5</v>
      </c>
      <c r="G21" s="27"/>
      <c r="H21" s="28" t="s">
        <v>25</v>
      </c>
      <c r="I21" s="26">
        <v>30.5</v>
      </c>
      <c r="J21" s="27"/>
      <c r="K21" s="28" t="s">
        <v>25</v>
      </c>
      <c r="L21" s="26">
        <v>30.5</v>
      </c>
      <c r="M21" s="27"/>
      <c r="N21" s="28" t="s">
        <v>25</v>
      </c>
      <c r="O21" s="26">
        <v>30.5</v>
      </c>
    </row>
    <row r="22" spans="2:15" ht="30.6" customHeight="1" x14ac:dyDescent="0.25">
      <c r="B22" s="23" t="s">
        <v>26</v>
      </c>
      <c r="C22" s="29">
        <v>0.2359</v>
      </c>
      <c r="D22" s="19"/>
      <c r="E22" s="28" t="s">
        <v>26</v>
      </c>
      <c r="F22" s="30">
        <v>0.2359</v>
      </c>
      <c r="G22" s="27"/>
      <c r="H22" s="28" t="s">
        <v>26</v>
      </c>
      <c r="I22" s="30">
        <v>0.2359</v>
      </c>
      <c r="J22" s="27"/>
      <c r="K22" s="28" t="s">
        <v>26</v>
      </c>
      <c r="L22" s="30">
        <v>0.2359</v>
      </c>
      <c r="M22" s="27"/>
      <c r="N22" s="28" t="s">
        <v>26</v>
      </c>
      <c r="O22" s="30">
        <v>0.2359</v>
      </c>
    </row>
    <row r="23" spans="2:15" ht="17.399999999999999" customHeight="1" x14ac:dyDescent="0.25">
      <c r="B23" s="31" t="s">
        <v>27</v>
      </c>
      <c r="C23" s="32">
        <f>ROUND(C18*1.2359,2)</f>
        <v>1065.79</v>
      </c>
      <c r="D23" s="19"/>
      <c r="E23" s="33" t="s">
        <v>27</v>
      </c>
      <c r="F23" s="34">
        <f>ROUND(F18*1.2359,2)</f>
        <v>1933.28</v>
      </c>
      <c r="G23" s="27"/>
      <c r="H23" s="33" t="s">
        <v>27</v>
      </c>
      <c r="I23" s="34">
        <f>ROUND(I18*1.2359,2)</f>
        <v>2032.43</v>
      </c>
      <c r="J23" s="27"/>
      <c r="K23" s="33" t="s">
        <v>27</v>
      </c>
      <c r="L23" s="34">
        <f>ROUND(L18*1.2359,2)</f>
        <v>2131.5700000000002</v>
      </c>
      <c r="M23" s="27"/>
      <c r="N23" s="33" t="s">
        <v>27</v>
      </c>
      <c r="O23" s="34">
        <f>ROUND(O18*1.2359,2)</f>
        <v>2131.5700000000002</v>
      </c>
    </row>
    <row r="24" spans="2:15" x14ac:dyDescent="0.25">
      <c r="B24" s="19"/>
      <c r="C24" s="19"/>
      <c r="D24" s="19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2:15" x14ac:dyDescent="0.25">
      <c r="B25" s="53" t="s">
        <v>28</v>
      </c>
      <c r="C25" s="54"/>
      <c r="D25" s="19"/>
      <c r="E25" s="55" t="s">
        <v>28</v>
      </c>
      <c r="F25" s="56"/>
      <c r="G25" s="27"/>
      <c r="H25" s="55" t="s">
        <v>28</v>
      </c>
      <c r="I25" s="56"/>
      <c r="J25" s="27"/>
      <c r="K25" s="55" t="s">
        <v>28</v>
      </c>
      <c r="L25" s="56"/>
      <c r="M25" s="27"/>
      <c r="N25" s="55" t="s">
        <v>28</v>
      </c>
      <c r="O25" s="56"/>
    </row>
    <row r="26" spans="2:15" x14ac:dyDescent="0.25">
      <c r="B26" s="50" t="s">
        <v>29</v>
      </c>
      <c r="C26" s="50"/>
      <c r="D26" s="19"/>
      <c r="E26" s="51" t="s">
        <v>29</v>
      </c>
      <c r="F26" s="51"/>
      <c r="G26" s="27"/>
      <c r="H26" s="51" t="s">
        <v>29</v>
      </c>
      <c r="I26" s="51"/>
      <c r="J26" s="27"/>
      <c r="K26" s="51" t="s">
        <v>29</v>
      </c>
      <c r="L26" s="51"/>
      <c r="M26" s="27"/>
      <c r="N26" s="51" t="s">
        <v>29</v>
      </c>
      <c r="O26" s="51"/>
    </row>
    <row r="27" spans="2:15" x14ac:dyDescent="0.25">
      <c r="B27" s="24" t="s">
        <v>30</v>
      </c>
      <c r="C27" s="35">
        <f>ROUND(C28*2*12/365*C29,2)</f>
        <v>862.36</v>
      </c>
      <c r="D27" s="19"/>
      <c r="E27" s="26" t="s">
        <v>30</v>
      </c>
      <c r="F27" s="36">
        <f>ROUND(F28*2*12/365*F29,2)</f>
        <v>1564.27</v>
      </c>
      <c r="G27" s="27"/>
      <c r="H27" s="26" t="s">
        <v>30</v>
      </c>
      <c r="I27" s="36">
        <f>ROUND(I28*2*12/365*I29,2)</f>
        <v>1644.49</v>
      </c>
      <c r="J27" s="27"/>
      <c r="K27" s="26" t="s">
        <v>30</v>
      </c>
      <c r="L27" s="36">
        <f>ROUND(L28*2*12/365*L29,2)</f>
        <v>1724.71</v>
      </c>
      <c r="M27" s="27"/>
      <c r="N27" s="26" t="s">
        <v>30</v>
      </c>
      <c r="O27" s="36">
        <f>ROUND(O28*2*12/365*O29,2)</f>
        <v>1724.71</v>
      </c>
    </row>
    <row r="28" spans="2:15" x14ac:dyDescent="0.25">
      <c r="B28" s="24" t="s">
        <v>20</v>
      </c>
      <c r="C28" s="24">
        <v>430</v>
      </c>
      <c r="D28" s="19"/>
      <c r="E28" s="26" t="s">
        <v>31</v>
      </c>
      <c r="F28" s="26">
        <v>780</v>
      </c>
      <c r="G28" s="27"/>
      <c r="H28" s="26" t="s">
        <v>32</v>
      </c>
      <c r="I28" s="26">
        <v>820</v>
      </c>
      <c r="J28" s="27"/>
      <c r="K28" s="26" t="s">
        <v>33</v>
      </c>
      <c r="L28" s="26">
        <v>860</v>
      </c>
      <c r="M28" s="27"/>
      <c r="N28" s="26" t="s">
        <v>33</v>
      </c>
      <c r="O28" s="26">
        <v>860</v>
      </c>
    </row>
    <row r="29" spans="2:15" ht="29.4" customHeight="1" x14ac:dyDescent="0.25">
      <c r="B29" s="37" t="s">
        <v>34</v>
      </c>
      <c r="C29" s="24">
        <v>30.5</v>
      </c>
      <c r="D29" s="19"/>
      <c r="E29" s="38" t="s">
        <v>34</v>
      </c>
      <c r="F29" s="26">
        <v>30.5</v>
      </c>
      <c r="G29" s="27"/>
      <c r="H29" s="38" t="s">
        <v>34</v>
      </c>
      <c r="I29" s="26">
        <v>30.5</v>
      </c>
      <c r="J29" s="27"/>
      <c r="K29" s="38" t="s">
        <v>34</v>
      </c>
      <c r="L29" s="26">
        <v>30.5</v>
      </c>
      <c r="M29" s="27"/>
      <c r="N29" s="38" t="s">
        <v>34</v>
      </c>
      <c r="O29" s="26">
        <v>30.5</v>
      </c>
    </row>
    <row r="30" spans="2:15" ht="34.200000000000003" customHeight="1" x14ac:dyDescent="0.25">
      <c r="B30" s="23" t="s">
        <v>26</v>
      </c>
      <c r="C30" s="29">
        <v>0.2359</v>
      </c>
      <c r="D30" s="19"/>
      <c r="E30" s="28" t="s">
        <v>26</v>
      </c>
      <c r="F30" s="30">
        <v>0.2359</v>
      </c>
      <c r="G30" s="27"/>
      <c r="H30" s="28" t="s">
        <v>26</v>
      </c>
      <c r="I30" s="30">
        <v>0.2359</v>
      </c>
      <c r="J30" s="27"/>
      <c r="K30" s="28" t="s">
        <v>26</v>
      </c>
      <c r="L30" s="30">
        <v>0.2359</v>
      </c>
      <c r="M30" s="27"/>
      <c r="N30" s="28" t="s">
        <v>26</v>
      </c>
      <c r="O30" s="30">
        <v>0.2359</v>
      </c>
    </row>
    <row r="31" spans="2:15" x14ac:dyDescent="0.25">
      <c r="B31" s="31" t="s">
        <v>27</v>
      </c>
      <c r="C31" s="32">
        <f>ROUND(C27*1.2359,2)</f>
        <v>1065.79</v>
      </c>
      <c r="D31" s="19"/>
      <c r="E31" s="31" t="s">
        <v>27</v>
      </c>
      <c r="F31" s="32">
        <f>ROUND(F27*1.2359,2)</f>
        <v>1933.28</v>
      </c>
      <c r="G31" s="19"/>
      <c r="H31" s="31" t="s">
        <v>27</v>
      </c>
      <c r="I31" s="32">
        <f>ROUND(I27*1.2359,2)</f>
        <v>2032.43</v>
      </c>
      <c r="J31" s="19"/>
      <c r="K31" s="31" t="s">
        <v>27</v>
      </c>
      <c r="L31" s="32">
        <f>ROUND(L27*1.2359,2)</f>
        <v>2131.5700000000002</v>
      </c>
      <c r="M31" s="19"/>
      <c r="N31" s="31" t="s">
        <v>27</v>
      </c>
      <c r="O31" s="32">
        <f>ROUND(O27*1.2359,2)</f>
        <v>2131.5700000000002</v>
      </c>
    </row>
    <row r="32" spans="2:15" ht="67.2" customHeight="1" x14ac:dyDescent="0.25">
      <c r="B32" s="49" t="s">
        <v>35</v>
      </c>
      <c r="C32" s="49"/>
      <c r="D32" s="19"/>
      <c r="E32" s="49"/>
      <c r="F32" s="49"/>
      <c r="G32" s="19"/>
      <c r="H32" s="49"/>
      <c r="I32" s="49"/>
      <c r="J32" s="19"/>
      <c r="K32" s="49"/>
      <c r="L32" s="49"/>
      <c r="M32" s="19"/>
      <c r="N32" s="49"/>
      <c r="O32" s="49"/>
    </row>
    <row r="33" spans="1:7" s="19" customFormat="1" ht="40.799999999999997" x14ac:dyDescent="0.2">
      <c r="A33" s="39" t="s">
        <v>36</v>
      </c>
      <c r="B33" s="40" t="s">
        <v>37</v>
      </c>
      <c r="C33" s="41" t="s">
        <v>38</v>
      </c>
      <c r="D33" s="41" t="s">
        <v>39</v>
      </c>
      <c r="E33" s="41" t="s">
        <v>40</v>
      </c>
      <c r="F33" s="41" t="s">
        <v>41</v>
      </c>
      <c r="G33" s="41" t="s">
        <v>42</v>
      </c>
    </row>
    <row r="34" spans="1:7" x14ac:dyDescent="0.25">
      <c r="A34" s="14">
        <v>2025</v>
      </c>
      <c r="B34" s="13">
        <v>128</v>
      </c>
      <c r="C34" s="72">
        <f>C23</f>
        <v>1065.79</v>
      </c>
      <c r="D34" s="42">
        <f>C34*B34</f>
        <v>136421.12</v>
      </c>
      <c r="E34" s="42">
        <f>D34*12</f>
        <v>1637053.4399999999</v>
      </c>
      <c r="F34" s="42">
        <f>ROUND(E34*0.1,0)</f>
        <v>163705</v>
      </c>
      <c r="G34" s="42">
        <f>E34+F34</f>
        <v>1800758.44</v>
      </c>
    </row>
    <row r="35" spans="1:7" ht="16.2" customHeight="1" x14ac:dyDescent="0.25">
      <c r="A35" s="49" t="s">
        <v>43</v>
      </c>
      <c r="B35" s="49"/>
      <c r="C35" s="49"/>
      <c r="D35" s="49"/>
      <c r="E35" s="49"/>
      <c r="F35" s="49"/>
      <c r="G35" s="49"/>
    </row>
    <row r="37" spans="1:7" s="19" customFormat="1" ht="49.95" customHeight="1" x14ac:dyDescent="0.2">
      <c r="A37" s="43" t="s">
        <v>36</v>
      </c>
      <c r="B37" s="40" t="s">
        <v>44</v>
      </c>
      <c r="C37" s="40" t="s">
        <v>45</v>
      </c>
      <c r="D37" s="40" t="s">
        <v>46</v>
      </c>
      <c r="E37" s="40" t="s">
        <v>40</v>
      </c>
      <c r="F37" s="40" t="s">
        <v>41</v>
      </c>
      <c r="G37" s="40" t="s">
        <v>42</v>
      </c>
    </row>
    <row r="38" spans="1:7" x14ac:dyDescent="0.25">
      <c r="A38" s="44">
        <v>2026</v>
      </c>
      <c r="B38" s="13">
        <v>128</v>
      </c>
      <c r="C38" s="45">
        <f>F23</f>
        <v>1933.28</v>
      </c>
      <c r="D38" s="46">
        <f>C38*B38</f>
        <v>247459.84</v>
      </c>
      <c r="E38" s="46">
        <f>D38*12</f>
        <v>2969518.0800000001</v>
      </c>
      <c r="F38" s="46">
        <f>ROUND(E38*0.1,0)</f>
        <v>296952</v>
      </c>
      <c r="G38" s="46">
        <f>E38+F38</f>
        <v>3266470.08</v>
      </c>
    </row>
    <row r="39" spans="1:7" x14ac:dyDescent="0.25">
      <c r="A39" s="44">
        <v>2027</v>
      </c>
      <c r="B39" s="13">
        <v>128</v>
      </c>
      <c r="C39" s="45">
        <f>I23</f>
        <v>2032.43</v>
      </c>
      <c r="D39" s="46">
        <f>C39*B39</f>
        <v>260151.04000000001</v>
      </c>
      <c r="E39" s="46">
        <f>D39*12</f>
        <v>3121812.48</v>
      </c>
      <c r="F39" s="46">
        <f>ROUND(E39*0.1,0)</f>
        <v>312181</v>
      </c>
      <c r="G39" s="46">
        <f>E39+F39</f>
        <v>3433993.48</v>
      </c>
    </row>
    <row r="40" spans="1:7" x14ac:dyDescent="0.25">
      <c r="A40" s="44">
        <v>2028</v>
      </c>
      <c r="B40" s="13">
        <v>128</v>
      </c>
      <c r="C40" s="45">
        <f>L23</f>
        <v>2131.5700000000002</v>
      </c>
      <c r="D40" s="46">
        <f t="shared" ref="D40:D41" si="2">C40*B40</f>
        <v>272840.96000000002</v>
      </c>
      <c r="E40" s="46">
        <f>D40*12</f>
        <v>3274091.5200000005</v>
      </c>
      <c r="F40" s="46">
        <f t="shared" ref="F40:F41" si="3">ROUND(E40*0.1,0)</f>
        <v>327409</v>
      </c>
      <c r="G40" s="46">
        <f t="shared" ref="G40:G41" si="4">E40+F40</f>
        <v>3601500.5200000005</v>
      </c>
    </row>
    <row r="41" spans="1:7" x14ac:dyDescent="0.25">
      <c r="A41" s="44">
        <v>2029</v>
      </c>
      <c r="B41" s="13">
        <v>128</v>
      </c>
      <c r="C41" s="45">
        <f>O23</f>
        <v>2131.5700000000002</v>
      </c>
      <c r="D41" s="46">
        <f t="shared" si="2"/>
        <v>272840.96000000002</v>
      </c>
      <c r="E41" s="46">
        <f t="shared" ref="E41" si="5">D41*12</f>
        <v>3274091.5200000005</v>
      </c>
      <c r="F41" s="46">
        <f t="shared" si="3"/>
        <v>327409</v>
      </c>
      <c r="G41" s="46">
        <f t="shared" si="4"/>
        <v>3601500.5200000005</v>
      </c>
    </row>
    <row r="43" spans="1:7" ht="57.6" customHeight="1" x14ac:dyDescent="0.3">
      <c r="A43"/>
      <c r="B43"/>
      <c r="C43"/>
      <c r="D43"/>
      <c r="E43"/>
      <c r="F43" s="47" t="s">
        <v>36</v>
      </c>
      <c r="G43" s="48" t="s">
        <v>47</v>
      </c>
    </row>
    <row r="44" spans="1:7" ht="14.4" x14ac:dyDescent="0.3">
      <c r="A44"/>
      <c r="B44"/>
      <c r="C44"/>
      <c r="D44"/>
      <c r="E44"/>
      <c r="F44" s="44">
        <v>2026</v>
      </c>
      <c r="G44" s="45">
        <f>ROUND(G38-$G$34,0)</f>
        <v>1465712</v>
      </c>
    </row>
    <row r="45" spans="1:7" ht="14.4" x14ac:dyDescent="0.3">
      <c r="A45"/>
      <c r="B45"/>
      <c r="C45"/>
      <c r="D45"/>
      <c r="E45"/>
      <c r="F45" s="44">
        <v>2027</v>
      </c>
      <c r="G45" s="45">
        <f t="shared" ref="G45:G47" si="6">ROUND(G39-$G$34,0)</f>
        <v>1633235</v>
      </c>
    </row>
    <row r="46" spans="1:7" ht="14.4" x14ac:dyDescent="0.3">
      <c r="A46"/>
      <c r="B46"/>
      <c r="C46"/>
      <c r="D46"/>
      <c r="E46"/>
      <c r="F46" s="44">
        <v>2028</v>
      </c>
      <c r="G46" s="45">
        <f t="shared" si="6"/>
        <v>1800742</v>
      </c>
    </row>
    <row r="47" spans="1:7" ht="14.4" x14ac:dyDescent="0.3">
      <c r="A47"/>
      <c r="B47"/>
      <c r="C47"/>
      <c r="D47"/>
      <c r="E47"/>
      <c r="F47" s="44">
        <v>2029</v>
      </c>
      <c r="G47" s="45">
        <f t="shared" si="6"/>
        <v>1800742</v>
      </c>
    </row>
    <row r="48" spans="1:7" ht="14.4" x14ac:dyDescent="0.3">
      <c r="A48"/>
      <c r="B48"/>
      <c r="C48"/>
      <c r="D48"/>
      <c r="E48"/>
      <c r="G48"/>
    </row>
    <row r="51" spans="2:2" x14ac:dyDescent="0.25">
      <c r="B51" s="19" t="s">
        <v>48</v>
      </c>
    </row>
    <row r="52" spans="2:2" x14ac:dyDescent="0.25">
      <c r="B52" s="19" t="s">
        <v>49</v>
      </c>
    </row>
    <row r="53" spans="2:2" x14ac:dyDescent="0.25">
      <c r="B53" s="19" t="s">
        <v>50</v>
      </c>
    </row>
    <row r="54" spans="2:2" x14ac:dyDescent="0.25">
      <c r="B54" s="19" t="s">
        <v>51</v>
      </c>
    </row>
    <row r="55" spans="2:2" x14ac:dyDescent="0.25">
      <c r="B55" s="19" t="s">
        <v>52</v>
      </c>
    </row>
  </sheetData>
  <mergeCells count="41">
    <mergeCell ref="A10:B10"/>
    <mergeCell ref="H2:J2"/>
    <mergeCell ref="N1:O1"/>
    <mergeCell ref="N2:O2"/>
    <mergeCell ref="H1:J1"/>
    <mergeCell ref="A2:D2"/>
    <mergeCell ref="A4:E4"/>
    <mergeCell ref="A8:B8"/>
    <mergeCell ref="A9:B9"/>
    <mergeCell ref="A11:B11"/>
    <mergeCell ref="B14:C14"/>
    <mergeCell ref="E14:F14"/>
    <mergeCell ref="K14:L14"/>
    <mergeCell ref="N14:O14"/>
    <mergeCell ref="H14:I14"/>
    <mergeCell ref="B16:C16"/>
    <mergeCell ref="E16:F16"/>
    <mergeCell ref="H16:I16"/>
    <mergeCell ref="K16:L16"/>
    <mergeCell ref="N16:O16"/>
    <mergeCell ref="B25:C25"/>
    <mergeCell ref="E25:F25"/>
    <mergeCell ref="H25:I25"/>
    <mergeCell ref="K25:L25"/>
    <mergeCell ref="N25:O25"/>
    <mergeCell ref="B17:C17"/>
    <mergeCell ref="E17:F17"/>
    <mergeCell ref="H17:I17"/>
    <mergeCell ref="K17:L17"/>
    <mergeCell ref="N17:O17"/>
    <mergeCell ref="N26:O26"/>
    <mergeCell ref="B32:C32"/>
    <mergeCell ref="E32:F32"/>
    <mergeCell ref="H32:I32"/>
    <mergeCell ref="K32:L32"/>
    <mergeCell ref="N32:O32"/>
    <mergeCell ref="A35:G35"/>
    <mergeCell ref="B26:C26"/>
    <mergeCell ref="E26:F26"/>
    <mergeCell ref="H26:I26"/>
    <mergeCell ref="K26:L26"/>
  </mergeCells>
  <pageMargins left="0.31496062992125984" right="0.31496062992125984" top="0.55118110236220474" bottom="0.35433070866141736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atlidziba_SpAĢ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 Madjare</dc:creator>
  <cp:lastModifiedBy>Vita Madjare</cp:lastModifiedBy>
  <dcterms:created xsi:type="dcterms:W3CDTF">2025-10-27T12:34:49Z</dcterms:created>
  <dcterms:modified xsi:type="dcterms:W3CDTF">2025-11-28T11:35:07Z</dcterms:modified>
</cp:coreProperties>
</file>