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0"/>
  <workbookPr/>
  <mc:AlternateContent xmlns:mc="http://schemas.openxmlformats.org/markup-compatibility/2006">
    <mc:Choice Requires="x15">
      <x15ac:absPath xmlns:x15ac="http://schemas.microsoft.com/office/spreadsheetml/2010/11/ac" url="C:\Users\agnese.strautina\Desktop\Misija 2024 Urga_Padāns pagarinājums\"/>
    </mc:Choice>
  </mc:AlternateContent>
  <xr:revisionPtr revIDLastSave="0" documentId="13_ncr:1_{3A8B3A72-18C7-4AFF-AE53-6716A0817440}" xr6:coauthVersionLast="36" xr6:coauthVersionMax="47" xr10:uidLastSave="{00000000-0000-0000-0000-000000000000}"/>
  <bookViews>
    <workbookView xWindow="0" yWindow="0" windowWidth="23040" windowHeight="8388" activeTab="2" xr2:uid="{00000000-000D-0000-FFFF-FFFF00000000}"/>
  </bookViews>
  <sheets>
    <sheet name="Valsts policija (I. Urga)" sheetId="2" r:id="rId1"/>
    <sheet name="Valsts robežsardze (J. Padāns)" sheetId="6" r:id="rId2"/>
    <sheet name="KOPSAVILKUMS" sheetId="7" r:id="rId3"/>
    <sheet name="Forma" sheetId="4" state="hidden" r:id="rId4"/>
  </sheets>
  <externalReferences>
    <externalReference r:id="rId5"/>
  </externalReferences>
  <definedNames>
    <definedName name="_xlnm._FilterDatabase" localSheetId="3" hidden="1">Forma!$B$3:$I$41</definedName>
    <definedName name="_xlnm.Print_Area" localSheetId="0">'Valsts policija (I. Urga)'!$A$1:$C$26</definedName>
    <definedName name="_xlnm.Print_Area" localSheetId="1">'Valsts robežsardze (J. Padāns)'!$B:$D</definedName>
    <definedName name="q" localSheetId="3">#REF!</definedName>
    <definedName name="q" localSheetId="2">#REF!</definedName>
    <definedName name="q" localSheetId="0">#REF!</definedName>
    <definedName name="q">#REF!</definedName>
    <definedName name="ssss" localSheetId="3">#REF!</definedName>
    <definedName name="ssss" localSheetId="2">#REF!</definedName>
    <definedName name="ssss" localSheetId="0">#REF!</definedName>
    <definedName name="ssss">#REF!</definedName>
    <definedName name="Valsts_policijas_amatpersonas_ar_speciālo_dienesta_pakāpi_dalība_Eiropas_Savienības_policijas_misijā_Gruzijā__EUMM_GEORGIA_________M.Štange__līdz_2019.gada_28.februārim" localSheetId="3">#REF!</definedName>
    <definedName name="Valsts_policijas_amatpersonas_ar_speciālo_dienesta_pakāpi_dalība_Eiropas_Savienības_policijas_misijā_Gruzijā__EUMM_GEORGIA_________M.Štange__līdz_2019.gada_28.februārim" localSheetId="2">#REF!</definedName>
    <definedName name="Valsts_policijas_amatpersonas_ar_speciālo_dienesta_pakāpi_dalība_Eiropas_Savienības_policijas_misijā_Gruzijā__EUMM_GEORGIA_________M.Štange__līdz_2019.gada_28.februārim" localSheetId="0">#REF!</definedName>
    <definedName name="Valsts_policijas_amatpersonas_ar_speciālo_dienesta_pakāpi_dalība_Eiropas_Savienības_policijas_misijā_Gruzijā__EUMM_GEORGIA_________M.Štange__līdz_2019.gada_28.februārim">#REF!</definedName>
    <definedName name="z" localSheetId="3">#REF!</definedName>
    <definedName name="z" localSheetId="2">#REF!</definedName>
    <definedName name="z" localSheetId="0">#REF!</definedName>
    <definedName name="z">#REF!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8" i="7" l="1"/>
  <c r="C27" i="7" s="1"/>
  <c r="C29" i="7"/>
  <c r="C26" i="7"/>
  <c r="C25" i="7" s="1"/>
  <c r="C23" i="7"/>
  <c r="C22" i="7" s="1"/>
  <c r="C21" i="7"/>
  <c r="C20" i="7" s="1"/>
  <c r="C19" i="7" s="1"/>
  <c r="C15" i="7"/>
  <c r="C14" i="7" s="1"/>
  <c r="C13" i="7"/>
  <c r="C12" i="7"/>
  <c r="C9" i="7"/>
  <c r="C8" i="7" s="1"/>
  <c r="C7" i="7"/>
  <c r="C6" i="7" s="1"/>
  <c r="C24" i="7" l="1"/>
  <c r="C18" i="7" s="1"/>
  <c r="C5" i="7"/>
  <c r="C11" i="7"/>
  <c r="C10" i="7" s="1"/>
  <c r="D38" i="6"/>
  <c r="D36" i="6" s="1"/>
  <c r="D34" i="6"/>
  <c r="D31" i="6"/>
  <c r="D29" i="6"/>
  <c r="D28" i="6" s="1"/>
  <c r="D22" i="6"/>
  <c r="D19" i="6"/>
  <c r="D17" i="6"/>
  <c r="D15" i="6" s="1"/>
  <c r="D13" i="6"/>
  <c r="D10" i="6"/>
  <c r="D7" i="6" s="1"/>
  <c r="D8" i="6"/>
  <c r="C4" i="7" l="1"/>
  <c r="D12" i="6"/>
  <c r="D33" i="6"/>
  <c r="D27" i="6" s="1"/>
  <c r="D6" i="6"/>
  <c r="C25" i="2" l="1"/>
  <c r="C22" i="2" l="1"/>
  <c r="C16" i="2"/>
  <c r="C8" i="2" l="1"/>
  <c r="C14" i="2" l="1"/>
  <c r="C11" i="2" l="1"/>
  <c r="E38" i="4" l="1"/>
  <c r="F38" i="4" s="1"/>
  <c r="H38" i="4" s="1"/>
  <c r="E37" i="4"/>
  <c r="F37" i="4" s="1"/>
  <c r="E36" i="4"/>
  <c r="F36" i="4" s="1"/>
  <c r="H36" i="4" s="1"/>
  <c r="E35" i="4"/>
  <c r="F35" i="4" s="1"/>
  <c r="H35" i="4" s="1"/>
  <c r="E34" i="4"/>
  <c r="F34" i="4" s="1"/>
  <c r="H34" i="4" s="1"/>
  <c r="E33" i="4"/>
  <c r="F33" i="4" s="1"/>
  <c r="H33" i="4" s="1"/>
  <c r="E32" i="4"/>
  <c r="F32" i="4" s="1"/>
  <c r="H32" i="4" s="1"/>
  <c r="E31" i="4"/>
  <c r="F31" i="4" s="1"/>
  <c r="H31" i="4" s="1"/>
  <c r="E30" i="4"/>
  <c r="F30" i="4" s="1"/>
  <c r="H30" i="4" s="1"/>
  <c r="E29" i="4"/>
  <c r="F29" i="4" s="1"/>
  <c r="E28" i="4"/>
  <c r="F28" i="4" s="1"/>
  <c r="H28" i="4" s="1"/>
  <c r="E27" i="4"/>
  <c r="F27" i="4" s="1"/>
  <c r="H27" i="4" s="1"/>
  <c r="E26" i="4"/>
  <c r="F26" i="4" s="1"/>
  <c r="H26" i="4" s="1"/>
  <c r="E25" i="4"/>
  <c r="F25" i="4" s="1"/>
  <c r="H25" i="4" s="1"/>
  <c r="E24" i="4"/>
  <c r="F24" i="4" s="1"/>
  <c r="H24" i="4" s="1"/>
  <c r="E23" i="4"/>
  <c r="F23" i="4" s="1"/>
  <c r="H23" i="4" s="1"/>
  <c r="E22" i="4"/>
  <c r="F22" i="4" s="1"/>
  <c r="H22" i="4" s="1"/>
  <c r="E21" i="4"/>
  <c r="F21" i="4" s="1"/>
  <c r="H21" i="4" s="1"/>
  <c r="E20" i="4"/>
  <c r="F20" i="4" s="1"/>
  <c r="H20" i="4" s="1"/>
  <c r="E19" i="4"/>
  <c r="F19" i="4" s="1"/>
  <c r="H19" i="4" s="1"/>
  <c r="E18" i="4"/>
  <c r="F18" i="4" s="1"/>
  <c r="H18" i="4" s="1"/>
  <c r="E17" i="4"/>
  <c r="F17" i="4" s="1"/>
  <c r="H17" i="4" s="1"/>
  <c r="E16" i="4"/>
  <c r="F16" i="4" s="1"/>
  <c r="H16" i="4" s="1"/>
  <c r="E15" i="4"/>
  <c r="F15" i="4" s="1"/>
  <c r="H15" i="4" s="1"/>
  <c r="E14" i="4"/>
  <c r="F14" i="4" s="1"/>
  <c r="H14" i="4" s="1"/>
  <c r="E13" i="4"/>
  <c r="F13" i="4" s="1"/>
  <c r="H13" i="4" s="1"/>
  <c r="E12" i="4"/>
  <c r="F12" i="4" s="1"/>
  <c r="H12" i="4" s="1"/>
  <c r="E11" i="4"/>
  <c r="F11" i="4" s="1"/>
  <c r="H11" i="4" s="1"/>
  <c r="E10" i="4"/>
  <c r="F10" i="4" s="1"/>
  <c r="H10" i="4" s="1"/>
  <c r="E9" i="4"/>
  <c r="F9" i="4" s="1"/>
  <c r="H9" i="4" s="1"/>
  <c r="E8" i="4"/>
  <c r="F8" i="4" s="1"/>
  <c r="H8" i="4" s="1"/>
  <c r="E7" i="4"/>
  <c r="F7" i="4" s="1"/>
  <c r="H7" i="4" s="1"/>
  <c r="E6" i="4"/>
  <c r="F6" i="4" s="1"/>
  <c r="H6" i="4" s="1"/>
  <c r="E5" i="4"/>
  <c r="F5" i="4" s="1"/>
  <c r="H5" i="4" s="1"/>
  <c r="E4" i="4"/>
  <c r="F4" i="4" s="1"/>
  <c r="H4" i="4" s="1"/>
  <c r="H39" i="4" l="1"/>
  <c r="E39" i="4"/>
  <c r="E41" i="4" s="1"/>
  <c r="C26" i="2" l="1"/>
  <c r="C24" i="2" s="1"/>
  <c r="C9" i="2" l="1"/>
  <c r="C7" i="2" s="1"/>
  <c r="C6" i="2" s="1"/>
  <c r="C23" i="2"/>
  <c r="C21" i="2" s="1"/>
  <c r="C20" i="2" s="1"/>
</calcChain>
</file>

<file path=xl/sharedStrings.xml><?xml version="1.0" encoding="utf-8"?>
<sst xmlns="http://schemas.openxmlformats.org/spreadsheetml/2006/main" count="145" uniqueCount="87">
  <si>
    <t>IZDEVUMU APRĒĶINS</t>
  </si>
  <si>
    <t>euro</t>
  </si>
  <si>
    <t>Izdevumi kopā</t>
  </si>
  <si>
    <t>1000</t>
  </si>
  <si>
    <t>Atlīdzība</t>
  </si>
  <si>
    <t>2000</t>
  </si>
  <si>
    <t>Preces un pakalpojumi</t>
  </si>
  <si>
    <t>2024.gads</t>
  </si>
  <si>
    <t>daudz.</t>
  </si>
  <si>
    <t>cena</t>
  </si>
  <si>
    <t>kopā</t>
  </si>
  <si>
    <t>suvenīrs, uzšuve</t>
  </si>
  <si>
    <t>uzšuve</t>
  </si>
  <si>
    <t>termokrekls</t>
  </si>
  <si>
    <t>termobikses</t>
  </si>
  <si>
    <t>apakšējais krekls</t>
  </si>
  <si>
    <t>apkašējas bikses</t>
  </si>
  <si>
    <t>zeķes</t>
  </si>
  <si>
    <t>cimdi</t>
  </si>
  <si>
    <t>telts-veste</t>
  </si>
  <si>
    <t>krekls</t>
  </si>
  <si>
    <t>leatherman instrumenti</t>
  </si>
  <si>
    <t>aptieciņa</t>
  </si>
  <si>
    <t>LeD lukturis</t>
  </si>
  <si>
    <t>guļammaiss</t>
  </si>
  <si>
    <t>apavi</t>
  </si>
  <si>
    <t>sporta apavi</t>
  </si>
  <si>
    <t>polo krekls</t>
  </si>
  <si>
    <t>jaka</t>
  </si>
  <si>
    <t>soma</t>
  </si>
  <si>
    <t>mugursoma</t>
  </si>
  <si>
    <t>bikses</t>
  </si>
  <si>
    <t>džemperis</t>
  </si>
  <si>
    <t>pvn</t>
  </si>
  <si>
    <t>arPVN</t>
  </si>
  <si>
    <t>1 personai</t>
  </si>
  <si>
    <r>
      <t xml:space="preserve">Ārvalstīs nodarbināto amatpersonu (darbinieku) kompensācijas
Saskaņā ar Ministru kabineta 2021.gada 07.decembra noteikumiem Nr.793 atbilstoši amata līmenim (taktiskais amata līmenis) izdevumu kompensācijas apmērs amatpersonām par dzīvokļa (dzīvojamās telpas) īri un citiem pakalpojumiem, kas saistīti ar dzīvojamās telpas lietošanu 11 895,21 </t>
    </r>
    <r>
      <rPr>
        <i/>
        <sz val="10"/>
        <rFont val="Times New Roman"/>
        <family val="1"/>
        <charset val="186"/>
      </rPr>
      <t>euro</t>
    </r>
    <r>
      <rPr>
        <sz val="10"/>
        <rFont val="Times New Roman"/>
        <family val="1"/>
        <charset val="186"/>
      </rPr>
      <t xml:space="preserve"> gadā (991,27 </t>
    </r>
    <r>
      <rPr>
        <i/>
        <sz val="10"/>
        <rFont val="Times New Roman"/>
        <family val="1"/>
        <charset val="186"/>
      </rPr>
      <t>euro/mēnesī</t>
    </r>
    <r>
      <rPr>
        <sz val="10"/>
        <rFont val="Times New Roman"/>
        <family val="1"/>
        <charset val="186"/>
      </rPr>
      <t xml:space="preserve">).
(11 895,21 </t>
    </r>
    <r>
      <rPr>
        <i/>
        <sz val="10"/>
        <rFont val="Times New Roman"/>
        <family val="1"/>
        <charset val="186"/>
      </rPr>
      <t xml:space="preserve">euro </t>
    </r>
    <r>
      <rPr>
        <sz val="10"/>
        <rFont val="Times New Roman"/>
        <family val="1"/>
        <charset val="186"/>
      </rPr>
      <t>÷ 12 mēn. × 9 mēn.) + (11 895,21</t>
    </r>
    <r>
      <rPr>
        <i/>
        <sz val="10"/>
        <rFont val="Times New Roman"/>
        <family val="1"/>
        <charset val="186"/>
      </rPr>
      <t xml:space="preserve"> euro </t>
    </r>
    <r>
      <rPr>
        <sz val="10"/>
        <rFont val="Times New Roman"/>
        <family val="1"/>
        <charset val="186"/>
      </rPr>
      <t xml:space="preserve">÷ 12 mēn  ÷ 31 diena × 1 diena ) = 8 953,38 </t>
    </r>
    <r>
      <rPr>
        <i/>
        <sz val="10"/>
        <rFont val="Times New Roman"/>
        <family val="1"/>
        <charset val="186"/>
      </rPr>
      <t>euro.</t>
    </r>
  </si>
  <si>
    <t>EUMM GEORGIA   (02.10.2024 - 31.12.2024)</t>
  </si>
  <si>
    <r>
      <t xml:space="preserve">Citas normatīvajos aktos noteiktās piemaksas, kas nav iepriekš klasificētas 
Ministru kabineta 2021.gada 07.decembra noteikumos Nr.793 amatpersonai atbilstoši amata līmenim noteiktais piemaksas apmērs 19 778 </t>
    </r>
    <r>
      <rPr>
        <i/>
        <sz val="10"/>
        <rFont val="Times New Roman"/>
        <family val="1"/>
        <charset val="186"/>
      </rPr>
      <t>euro/gadā</t>
    </r>
    <r>
      <rPr>
        <sz val="10"/>
        <rFont val="Times New Roman"/>
        <family val="1"/>
        <charset val="186"/>
      </rPr>
      <t xml:space="preserve"> (1 648,17 </t>
    </r>
    <r>
      <rPr>
        <i/>
        <sz val="10"/>
        <rFont val="Times New Roman"/>
        <family val="1"/>
        <charset val="186"/>
      </rPr>
      <t>euro/mēnesī</t>
    </r>
    <r>
      <rPr>
        <sz val="10"/>
        <rFont val="Times New Roman"/>
        <family val="1"/>
        <charset val="186"/>
      </rPr>
      <t xml:space="preserve">). 
(Taktiskais amata līmenis). Koeficients - 1,4;
(1 648,17 </t>
    </r>
    <r>
      <rPr>
        <i/>
        <sz val="10"/>
        <rFont val="Times New Roman"/>
        <family val="1"/>
        <charset val="186"/>
      </rPr>
      <t>euro</t>
    </r>
    <r>
      <rPr>
        <sz val="10"/>
        <rFont val="Times New Roman"/>
        <family val="1"/>
        <charset val="186"/>
      </rPr>
      <t xml:space="preserve"> × 1,4 × 1 mēn.) + (1 648,17 </t>
    </r>
    <r>
      <rPr>
        <i/>
        <sz val="10"/>
        <rFont val="Times New Roman"/>
        <family val="1"/>
        <charset val="186"/>
      </rPr>
      <t>euro</t>
    </r>
    <r>
      <rPr>
        <sz val="10"/>
        <rFont val="Times New Roman"/>
        <family val="1"/>
        <charset val="186"/>
      </rPr>
      <t xml:space="preserve"> × 1,4) ÷ 31 diena × 30 dienas)) = 4 540,44 </t>
    </r>
    <r>
      <rPr>
        <i/>
        <sz val="10"/>
        <rFont val="Times New Roman"/>
        <family val="1"/>
        <charset val="186"/>
      </rPr>
      <t>euro</t>
    </r>
  </si>
  <si>
    <t>2025.gads</t>
  </si>
  <si>
    <t>EUMM GEORGIA   (01.01.2025. - 01.10.2025.)</t>
  </si>
  <si>
    <r>
      <t xml:space="preserve">Darba devēja valsts sociālās apdrošināšanas obligātās iemaksas
23,59% no EKK 1149 summas (23 148,41 </t>
    </r>
    <r>
      <rPr>
        <i/>
        <sz val="10"/>
        <color theme="1"/>
        <rFont val="Times New Roman"/>
        <family val="1"/>
        <charset val="186"/>
      </rPr>
      <t xml:space="preserve">euro </t>
    </r>
    <r>
      <rPr>
        <sz val="10"/>
        <color theme="1"/>
        <rFont val="Times New Roman"/>
        <family val="1"/>
        <charset val="186"/>
      </rPr>
      <t xml:space="preserve">× 23,59 %) = 5 460,81 </t>
    </r>
    <r>
      <rPr>
        <i/>
        <sz val="10"/>
        <color theme="1"/>
        <rFont val="Times New Roman"/>
        <family val="1"/>
        <charset val="186"/>
      </rPr>
      <t>euro</t>
    </r>
  </si>
  <si>
    <r>
      <t xml:space="preserve">Pārējie komandējumu un darba braucienu izdevumi
</t>
    </r>
    <r>
      <rPr>
        <u/>
        <sz val="10"/>
        <rFont val="Times New Roman"/>
        <family val="1"/>
        <charset val="186"/>
      </rPr>
      <t xml:space="preserve">Ceļa izdevumi: </t>
    </r>
    <r>
      <rPr>
        <sz val="10"/>
        <rFont val="Times New Roman"/>
        <family val="1"/>
        <charset val="186"/>
      </rPr>
      <t xml:space="preserve">
Vienam braucienam un bagāžai 560,00 </t>
    </r>
    <r>
      <rPr>
        <i/>
        <sz val="10"/>
        <rFont val="Times New Roman"/>
        <family val="1"/>
        <charset val="186"/>
      </rPr>
      <t>euro</t>
    </r>
    <r>
      <rPr>
        <sz val="10"/>
        <rFont val="Times New Roman"/>
        <family val="1"/>
        <charset val="186"/>
      </rPr>
      <t xml:space="preserve">. Reizi kalendāra gadā ceļa izdevumi dodoties  uz Latviju un atgriežoties no Latvijas, ievērojot, ka dalības laiks tiek pagarināts, šim mērķim paredzami izdevumi, kas jau 2024.gadā jau ir plānoti.
Apdrošināšana par ceļojuma dienām 2,00 </t>
    </r>
    <r>
      <rPr>
        <i/>
        <sz val="10"/>
        <rFont val="Times New Roman"/>
        <family val="1"/>
        <charset val="186"/>
      </rPr>
      <t>euro</t>
    </r>
    <r>
      <rPr>
        <sz val="10"/>
        <rFont val="Times New Roman"/>
        <family val="1"/>
        <charset val="186"/>
      </rPr>
      <t xml:space="preserve"> par 1 dienu
560,00 </t>
    </r>
    <r>
      <rPr>
        <i/>
        <sz val="10"/>
        <rFont val="Times New Roman"/>
        <family val="1"/>
        <charset val="186"/>
      </rPr>
      <t>euro</t>
    </r>
    <r>
      <rPr>
        <sz val="10"/>
        <rFont val="Times New Roman"/>
        <family val="1"/>
        <charset val="186"/>
      </rPr>
      <t xml:space="preserve"> + 2,00 </t>
    </r>
    <r>
      <rPr>
        <i/>
        <sz val="10"/>
        <rFont val="Times New Roman"/>
        <family val="1"/>
        <charset val="186"/>
      </rPr>
      <t>euro</t>
    </r>
    <r>
      <rPr>
        <sz val="10"/>
        <rFont val="Times New Roman"/>
        <family val="1"/>
        <charset val="186"/>
      </rPr>
      <t xml:space="preserve"> = 562,00 </t>
    </r>
    <r>
      <rPr>
        <i/>
        <sz val="10"/>
        <rFont val="Times New Roman"/>
        <family val="1"/>
        <charset val="186"/>
      </rPr>
      <t>euro.</t>
    </r>
  </si>
  <si>
    <r>
      <t xml:space="preserve">Citas normatīvajos aktos noteiktās piemaksas, kas nav iepriekš klasificētas 
Ministru kabineta 2021.gada 07.decembra noteikumos Nr.793 amatpersonai atbilstoši amata līmenim noteiktais piemaksas apmērs 19 778 </t>
    </r>
    <r>
      <rPr>
        <i/>
        <sz val="10"/>
        <color theme="1"/>
        <rFont val="Times New Roman"/>
        <family val="1"/>
        <charset val="186"/>
      </rPr>
      <t>euro</t>
    </r>
    <r>
      <rPr>
        <sz val="10"/>
        <color theme="1"/>
        <rFont val="Times New Roman"/>
        <family val="1"/>
        <charset val="186"/>
      </rPr>
      <t xml:space="preserve">/gadā (1 648,17 </t>
    </r>
    <r>
      <rPr>
        <i/>
        <sz val="10"/>
        <color theme="1"/>
        <rFont val="Times New Roman"/>
        <family val="1"/>
        <charset val="186"/>
      </rPr>
      <t>euro</t>
    </r>
    <r>
      <rPr>
        <sz val="10"/>
        <color theme="1"/>
        <rFont val="Times New Roman"/>
        <family val="1"/>
        <charset val="186"/>
      </rPr>
      <t xml:space="preserve"> / mēnesī). 
(Taktiskais amata līmenis). Koeficients - 1,4;
(1 648,17 </t>
    </r>
    <r>
      <rPr>
        <i/>
        <sz val="10"/>
        <color theme="1"/>
        <rFont val="Times New Roman"/>
        <family val="1"/>
        <charset val="186"/>
      </rPr>
      <t>euro</t>
    </r>
    <r>
      <rPr>
        <sz val="10"/>
        <color theme="1"/>
        <rFont val="Times New Roman"/>
        <family val="1"/>
        <charset val="186"/>
      </rPr>
      <t xml:space="preserve"> × 1,4 × 10 mēn.) + (1 648,17 </t>
    </r>
    <r>
      <rPr>
        <i/>
        <sz val="10"/>
        <color theme="1"/>
        <rFont val="Times New Roman"/>
        <family val="1"/>
        <charset val="186"/>
      </rPr>
      <t>euro</t>
    </r>
    <r>
      <rPr>
        <sz val="10"/>
        <color theme="1"/>
        <rFont val="Times New Roman"/>
        <family val="1"/>
        <charset val="186"/>
      </rPr>
      <t xml:space="preserve"> × 1,4 / 31 diena x 1 diena) = 23 148,81 </t>
    </r>
    <r>
      <rPr>
        <i/>
        <sz val="10"/>
        <color theme="1"/>
        <rFont val="Times New Roman"/>
        <family val="1"/>
        <charset val="186"/>
      </rPr>
      <t>euro</t>
    </r>
  </si>
  <si>
    <r>
      <t xml:space="preserve">Darba devēja valsts sociālās apdrošināšanas obligātās iemaksas
23,59% no EKK 1149 summas (4 540,44 </t>
    </r>
    <r>
      <rPr>
        <i/>
        <sz val="10"/>
        <rFont val="Times New Roman"/>
        <family val="1"/>
        <charset val="186"/>
      </rPr>
      <t xml:space="preserve">euro </t>
    </r>
    <r>
      <rPr>
        <sz val="10"/>
        <rFont val="Times New Roman"/>
        <family val="1"/>
        <charset val="186"/>
      </rPr>
      <t xml:space="preserve">× 23,59 %) = 1 071,09 </t>
    </r>
    <r>
      <rPr>
        <i/>
        <sz val="10"/>
        <rFont val="Times New Roman"/>
        <family val="1"/>
        <charset val="186"/>
      </rPr>
      <t>euro</t>
    </r>
  </si>
  <si>
    <r>
      <rPr>
        <u/>
        <sz val="10"/>
        <rFont val="Times New Roman"/>
        <family val="1"/>
        <charset val="186"/>
      </rPr>
      <t>Formas tērpi un speciālais apģērbs</t>
    </r>
    <r>
      <rPr>
        <sz val="10"/>
        <rFont val="Times New Roman"/>
        <family val="1"/>
        <charset val="186"/>
      </rPr>
      <t xml:space="preserve">
Saskaņā Valsts policijas 2022.gada 12.augusta iekšējiem noteikumiem Nr.16 "Noteikumi par Valsts policijas un Valsts policijas koledžas amatpersonu ar speciālajām dienesta pakāpēm formas tērpu, atšķirības zīmēm, speciālo apģērbu, individuālajiem aizsardzības līdzekļiem un inventāru, atpazīšanas zīmju aprakstu un darbinieku darba apģērbu" Valsts policijas amatpersonas var lūgt atjaunot formas tērpu, ja tas ir nolietots un lūgt izsniegt jaunu. Atsevišām formas tērpa daļām - specapģērbam, ekipējumam lietošanas termiņš ir sasniedzīs lietošanas termiņa beigas.
Formas tērpa atjaunošanas izdevumi sastāda 455,00 </t>
    </r>
    <r>
      <rPr>
        <i/>
        <sz val="10"/>
        <rFont val="Times New Roman"/>
        <family val="1"/>
        <charset val="186"/>
      </rPr>
      <t>euro</t>
    </r>
    <r>
      <rPr>
        <sz val="10"/>
        <rFont val="Times New Roman"/>
        <family val="1"/>
        <charset val="186"/>
      </rPr>
      <t xml:space="preserve">, tai skaitā:
atjaunot pēc lietošanas termiņa beigām:
siltās apakšveļas (apakškrekls garām piedurknēm, garās apakšbikses (termoveļa)) komplekts - 
59,00 </t>
    </r>
    <r>
      <rPr>
        <i/>
        <sz val="10"/>
        <rFont val="Times New Roman"/>
        <family val="1"/>
        <charset val="186"/>
      </rPr>
      <t>euro</t>
    </r>
    <r>
      <rPr>
        <sz val="10"/>
        <rFont val="Times New Roman"/>
        <family val="1"/>
        <charset val="186"/>
      </rPr>
      <t xml:space="preserve"> × 2 gab. = 118,00 </t>
    </r>
    <r>
      <rPr>
        <i/>
        <sz val="10"/>
        <rFont val="Times New Roman"/>
        <family val="1"/>
        <charset val="186"/>
      </rPr>
      <t>euro;</t>
    </r>
    <r>
      <rPr>
        <sz val="10"/>
        <rFont val="Times New Roman"/>
        <family val="1"/>
        <charset val="186"/>
      </rPr>
      <t xml:space="preserve">
bikses - 78,00 </t>
    </r>
    <r>
      <rPr>
        <i/>
        <sz val="10"/>
        <rFont val="Times New Roman"/>
        <family val="1"/>
        <charset val="186"/>
      </rPr>
      <t>euro</t>
    </r>
    <r>
      <rPr>
        <sz val="10"/>
        <rFont val="Times New Roman"/>
        <family val="1"/>
        <charset val="186"/>
      </rPr>
      <t xml:space="preserve"> × 2 gab. = 156,00 </t>
    </r>
    <r>
      <rPr>
        <i/>
        <sz val="10"/>
        <rFont val="Times New Roman"/>
        <family val="1"/>
        <charset val="186"/>
      </rPr>
      <t>euro</t>
    </r>
    <r>
      <rPr>
        <sz val="10"/>
        <rFont val="Times New Roman"/>
        <family val="1"/>
        <charset val="186"/>
      </rPr>
      <t>;
krekls ar īsām piedurknēm - 57,00</t>
    </r>
    <r>
      <rPr>
        <i/>
        <sz val="10"/>
        <rFont val="Times New Roman"/>
        <family val="1"/>
        <charset val="186"/>
      </rPr>
      <t xml:space="preserve"> euro;</t>
    </r>
    <r>
      <rPr>
        <sz val="10"/>
        <rFont val="Times New Roman"/>
        <family val="1"/>
        <charset val="186"/>
      </rPr>
      <t xml:space="preserve">
krekls ar garām piedurknēm - 100,00 </t>
    </r>
    <r>
      <rPr>
        <i/>
        <sz val="10"/>
        <rFont val="Times New Roman"/>
        <family val="1"/>
        <charset val="186"/>
      </rPr>
      <t>euro;</t>
    </r>
    <r>
      <rPr>
        <sz val="10"/>
        <rFont val="Times New Roman"/>
        <family val="1"/>
        <charset val="186"/>
      </rPr>
      <t xml:space="preserve">
polo krekls - 24,00</t>
    </r>
    <r>
      <rPr>
        <i/>
        <sz val="10"/>
        <rFont val="Times New Roman"/>
        <family val="1"/>
        <charset val="186"/>
      </rPr>
      <t xml:space="preserve"> euro.</t>
    </r>
  </si>
  <si>
    <r>
      <rPr>
        <u/>
        <sz val="10"/>
        <rFont val="Times New Roman"/>
        <family val="1"/>
        <charset val="186"/>
      </rPr>
      <t>Ārvalstīs nodarbināto amatpersonu (darbinieku) kompensācijas</t>
    </r>
    <r>
      <rPr>
        <sz val="10"/>
        <rFont val="Times New Roman"/>
        <family val="1"/>
        <charset val="186"/>
      </rPr>
      <t xml:space="preserve">
Saskaņā ar Ministru kabineta 2021.gada 07.decembra noteikumiem Nr.793 atbilstoši amata līmenim (taktiskais amata līmenis) izdevumu kompensācijas apmērs amatpersonām par dzīvokļa (dzīvojamās telpas) īri un citiem pakalpojumiem, kas saistīti ar dzīvojamās telpas lietošanu sastāda 11 895,21 </t>
    </r>
    <r>
      <rPr>
        <i/>
        <sz val="10"/>
        <rFont val="Times New Roman"/>
        <family val="1"/>
        <charset val="186"/>
      </rPr>
      <t>euro</t>
    </r>
    <r>
      <rPr>
        <sz val="10"/>
        <rFont val="Times New Roman"/>
        <family val="1"/>
        <charset val="186"/>
      </rPr>
      <t xml:space="preserve"> gadā (991,27 </t>
    </r>
    <r>
      <rPr>
        <i/>
        <sz val="10"/>
        <rFont val="Times New Roman"/>
        <family val="1"/>
        <charset val="186"/>
      </rPr>
      <t>euro</t>
    </r>
    <r>
      <rPr>
        <sz val="10"/>
        <rFont val="Times New Roman"/>
        <family val="1"/>
        <charset val="186"/>
      </rPr>
      <t xml:space="preserve">/mēnesī).
Dzīvokļa īre:
(11 895,21 </t>
    </r>
    <r>
      <rPr>
        <i/>
        <sz val="10"/>
        <rFont val="Times New Roman"/>
        <family val="1"/>
        <charset val="186"/>
      </rPr>
      <t xml:space="preserve">euro </t>
    </r>
    <r>
      <rPr>
        <sz val="10"/>
        <rFont val="Times New Roman"/>
        <family val="1"/>
        <charset val="186"/>
      </rPr>
      <t xml:space="preserve">÷ 12 mēn. × 2 mēn.) + (11 895,21 </t>
    </r>
    <r>
      <rPr>
        <i/>
        <sz val="10"/>
        <rFont val="Times New Roman"/>
        <family val="1"/>
        <charset val="186"/>
      </rPr>
      <t>euro</t>
    </r>
    <r>
      <rPr>
        <sz val="10"/>
        <rFont val="Times New Roman"/>
        <family val="1"/>
        <charset val="186"/>
      </rPr>
      <t xml:space="preserve"> ÷ 12 mēn  ÷ 31 diena × 30 dienas ) =</t>
    </r>
    <r>
      <rPr>
        <i/>
        <sz val="10"/>
        <rFont val="Times New Roman"/>
        <family val="1"/>
        <charset val="186"/>
      </rPr>
      <t xml:space="preserve"> </t>
    </r>
    <r>
      <rPr>
        <sz val="10"/>
        <rFont val="Times New Roman"/>
        <family val="1"/>
        <charset val="186"/>
      </rPr>
      <t>2 941,83</t>
    </r>
    <r>
      <rPr>
        <i/>
        <sz val="10"/>
        <rFont val="Times New Roman"/>
        <family val="1"/>
        <charset val="186"/>
      </rPr>
      <t xml:space="preserve"> euro</t>
    </r>
  </si>
  <si>
    <t xml:space="preserve">                                                                                                                             </t>
  </si>
  <si>
    <t xml:space="preserve">     euro</t>
  </si>
  <si>
    <r>
      <t>EUMM Georgia</t>
    </r>
    <r>
      <rPr>
        <b/>
        <sz val="11"/>
        <rFont val="Times New Roman"/>
        <family val="1"/>
        <charset val="186"/>
      </rPr>
      <t xml:space="preserve">   (04.08.2024.-31.12.2024.)</t>
    </r>
  </si>
  <si>
    <t>2024. gads</t>
  </si>
  <si>
    <t>Atalgojums</t>
  </si>
  <si>
    <r>
      <t xml:space="preserve">Citas normatīvajos aktos noteiktās piemaksas, kas nav iepriekš klasificētas 
Ministru kabineta 2021.gada 7.decembra noteikumos Nr.793 amatpersonai atbilstoši amata līmenim noteiktais piemaksas apmērs gadā 19 778 </t>
    </r>
    <r>
      <rPr>
        <i/>
        <sz val="11"/>
        <rFont val="Times New Roman"/>
        <family val="1"/>
        <charset val="186"/>
      </rPr>
      <t>euro</t>
    </r>
    <r>
      <rPr>
        <sz val="11"/>
        <rFont val="Times New Roman"/>
        <family val="1"/>
        <charset val="186"/>
      </rPr>
      <t xml:space="preserve"> (mēnesī 1 648,17 </t>
    </r>
    <r>
      <rPr>
        <i/>
        <sz val="11"/>
        <rFont val="Times New Roman"/>
        <family val="1"/>
        <charset val="186"/>
      </rPr>
      <t>euro</t>
    </r>
    <r>
      <rPr>
        <sz val="11"/>
        <rFont val="Times New Roman"/>
        <family val="1"/>
        <charset val="186"/>
      </rPr>
      <t>) (Taktiskais amata līmenis), koeficients - 1,4.
(1 648,17</t>
    </r>
    <r>
      <rPr>
        <i/>
        <sz val="11"/>
        <rFont val="Times New Roman"/>
        <family val="1"/>
        <charset val="186"/>
      </rPr>
      <t xml:space="preserve"> euro</t>
    </r>
    <r>
      <rPr>
        <sz val="11"/>
        <rFont val="Times New Roman"/>
        <family val="1"/>
        <charset val="186"/>
      </rPr>
      <t xml:space="preserve"> × 1,4 × 4 mēn.) + (1 648,17 </t>
    </r>
    <r>
      <rPr>
        <i/>
        <sz val="11"/>
        <rFont val="Times New Roman"/>
        <family val="1"/>
        <charset val="186"/>
      </rPr>
      <t>euro</t>
    </r>
    <r>
      <rPr>
        <sz val="11"/>
        <rFont val="Times New Roman"/>
        <family val="1"/>
        <charset val="186"/>
      </rPr>
      <t xml:space="preserve"> × 1,4 : 31 diena x  28 dienas) = 11 313,89 </t>
    </r>
    <r>
      <rPr>
        <i/>
        <sz val="11"/>
        <rFont val="Times New Roman"/>
        <family val="1"/>
        <charset val="186"/>
      </rPr>
      <t>euro</t>
    </r>
  </si>
  <si>
    <t>Darba devēja valsts sociālās apdrošināšanas obligātās iemaksas, pabalsti un kompensācijas</t>
  </si>
  <si>
    <r>
      <t xml:space="preserve">Darba devēja valsts sociālās apdrošināšanas obligātās iemaksas 23,59% no EKK 1149 summas (11 313,89 </t>
    </r>
    <r>
      <rPr>
        <i/>
        <sz val="11"/>
        <rFont val="Times New Roman"/>
        <family val="1"/>
        <charset val="186"/>
      </rPr>
      <t xml:space="preserve">euro </t>
    </r>
    <r>
      <rPr>
        <sz val="11"/>
        <rFont val="Times New Roman"/>
        <family val="1"/>
        <charset val="186"/>
      </rPr>
      <t xml:space="preserve">× 23,59 %) = 2 668,95 </t>
    </r>
    <r>
      <rPr>
        <i/>
        <sz val="11"/>
        <rFont val="Times New Roman"/>
        <family val="1"/>
        <charset val="186"/>
      </rPr>
      <t>euro</t>
    </r>
  </si>
  <si>
    <t>Mācību, darba un dienesta komandējumi, darba braucieni</t>
  </si>
  <si>
    <r>
      <t xml:space="preserve">Pārējie komandējumu un darba braucienu izdevumi
Ceļa izdevumi:
- braucienam un bagāžai 570 euro (reizi kalendāra gadā ceļa izdevumi dodoties atvaļinājumā uz Latviju un atgriežoties no Latvijas, apdrošināšana par ceļojuma dienām 0,60 euro par 1 dienu x 1 amatpersona (570 </t>
    </r>
    <r>
      <rPr>
        <i/>
        <sz val="11"/>
        <rFont val="Times New Roman"/>
        <family val="1"/>
        <charset val="186"/>
      </rPr>
      <t>euro</t>
    </r>
    <r>
      <rPr>
        <sz val="11"/>
        <rFont val="Times New Roman"/>
        <family val="1"/>
        <charset val="186"/>
      </rPr>
      <t xml:space="preserve"> x 2) + (0,60 </t>
    </r>
    <r>
      <rPr>
        <i/>
        <sz val="11"/>
        <rFont val="Times New Roman"/>
        <family val="1"/>
        <charset val="186"/>
      </rPr>
      <t>euro</t>
    </r>
    <r>
      <rPr>
        <sz val="11"/>
        <rFont val="Times New Roman"/>
        <family val="1"/>
        <charset val="186"/>
      </rPr>
      <t xml:space="preserve"> x 2) = 1141,20 </t>
    </r>
    <r>
      <rPr>
        <i/>
        <sz val="11"/>
        <rFont val="Times New Roman"/>
        <family val="1"/>
        <charset val="186"/>
      </rPr>
      <t>euro</t>
    </r>
    <r>
      <rPr>
        <sz val="11"/>
        <rFont val="Times New Roman"/>
        <family val="1"/>
        <charset val="186"/>
      </rPr>
      <t xml:space="preserve">). </t>
    </r>
    <r>
      <rPr>
        <i/>
        <sz val="11"/>
        <rFont val="Times New Roman"/>
        <family val="1"/>
        <charset val="186"/>
      </rPr>
      <t xml:space="preserve">
2023.gadā finanšu līdzekļi piešķirti ar Ministru kabineta 2022.gada 14. jūlija rīkojumu Nr.506 (prot. Nr. 36 22. §) “Par Valsts robežsardzes amatpersonas ar speciālo dienesta pakāpi dalību Eiropas Savienības Novērošanas misijā Gruzijā (EUMM Georgia) un finanšu līdzekļu piešķiršanu no valsts budžeta programmas "Līdzekļi neparedzētiem gadījumiem" (budžeta programma 10.00.00 "Valsts robežsardzes darbība" ) </t>
    </r>
  </si>
  <si>
    <t>Pakalpojumi</t>
  </si>
  <si>
    <r>
      <t>Izdevumi par sakaru pakalpojumiem 85,00</t>
    </r>
    <r>
      <rPr>
        <i/>
        <sz val="11"/>
        <rFont val="Times New Roman"/>
        <family val="1"/>
        <charset val="186"/>
      </rPr>
      <t xml:space="preserve"> euro</t>
    </r>
    <r>
      <rPr>
        <sz val="11"/>
        <rFont val="Times New Roman"/>
        <family val="1"/>
        <charset val="186"/>
      </rPr>
      <t xml:space="preserve"> (vienam dalībniekam mēnesī) x 4 mēneši + (85,00, </t>
    </r>
    <r>
      <rPr>
        <i/>
        <sz val="11"/>
        <rFont val="Times New Roman"/>
        <family val="1"/>
        <charset val="186"/>
      </rPr>
      <t>euro</t>
    </r>
    <r>
      <rPr>
        <sz val="11"/>
        <rFont val="Times New Roman"/>
        <family val="1"/>
        <charset val="186"/>
      </rPr>
      <t>: 31 diena x  28 dienas)</t>
    </r>
  </si>
  <si>
    <t>Dažādi pakalpojumi</t>
  </si>
  <si>
    <r>
      <t xml:space="preserve">Ārvalstīs nodarbināto amatpersonu (darbinieku) kompensācijas
Ministru kabineta 2021. gada 7. decembra noteikumos Nr. 793 paredzētais izdevumu kompensācijas apmērs amatpersonām par dzīvokļa (dzīvojamās telpas) īri un citiem pakalpojumiem, kas saistīti ar dzīvojamās telpas lietošanu 11 895,21 </t>
    </r>
    <r>
      <rPr>
        <i/>
        <sz val="11"/>
        <rFont val="Times New Roman"/>
        <family val="1"/>
        <charset val="186"/>
      </rPr>
      <t>euro</t>
    </r>
    <r>
      <rPr>
        <sz val="11"/>
        <rFont val="Times New Roman"/>
        <family val="1"/>
        <charset val="186"/>
      </rPr>
      <t xml:space="preserve"> gadā (Taktiskais amata līmenis). 
Dzīvokļa (dzīvojamās telpas) īres un komunālo pakalpojumu izdevumi: 
(11895,21 </t>
    </r>
    <r>
      <rPr>
        <i/>
        <sz val="11"/>
        <rFont val="Times New Roman"/>
        <family val="1"/>
        <charset val="186"/>
      </rPr>
      <t>euro</t>
    </r>
    <r>
      <rPr>
        <sz val="11"/>
        <rFont val="Times New Roman"/>
        <family val="1"/>
        <charset val="186"/>
      </rPr>
      <t xml:space="preserve"> (vienam dalībniekam gadā) : 12 mēn. x 4 mēn.)  + (11895,21 </t>
    </r>
    <r>
      <rPr>
        <i/>
        <sz val="11"/>
        <rFont val="Times New Roman"/>
        <family val="1"/>
        <charset val="186"/>
      </rPr>
      <t>euro</t>
    </r>
    <r>
      <rPr>
        <sz val="11"/>
        <rFont val="Times New Roman"/>
        <family val="1"/>
        <charset val="186"/>
      </rPr>
      <t xml:space="preserve">: 12 mēn. : 31 diena x  28 dienas) = 4 860,41 </t>
    </r>
    <r>
      <rPr>
        <i/>
        <sz val="11"/>
        <rFont val="Times New Roman"/>
        <family val="1"/>
        <charset val="186"/>
      </rPr>
      <t>euro</t>
    </r>
  </si>
  <si>
    <t>Krājumi, materiāli, energoresursi, preces, biroja preces un inventārs, kurus neuzskaita kodā 5000</t>
  </si>
  <si>
    <r>
      <t xml:space="preserve">Darba aizsardzības līdzekļi - 
*Speciālais apģērbs - 1110,78 </t>
    </r>
    <r>
      <rPr>
        <i/>
        <sz val="11"/>
        <rFont val="Times New Roman"/>
        <family val="1"/>
        <charset val="186"/>
      </rPr>
      <t>euro</t>
    </r>
  </si>
  <si>
    <r>
      <t xml:space="preserve">Pārējie specifiskas lietošanas materiāli un inventārs
*Speciālais aprīkojums - 418,72 </t>
    </r>
    <r>
      <rPr>
        <i/>
        <sz val="11"/>
        <rFont val="Times New Roman"/>
        <family val="1"/>
        <charset val="186"/>
      </rPr>
      <t>euro</t>
    </r>
    <r>
      <rPr>
        <sz val="11"/>
        <rFont val="Times New Roman"/>
        <family val="1"/>
        <charset val="186"/>
      </rPr>
      <t xml:space="preserve"> </t>
    </r>
  </si>
  <si>
    <t>Pamatkapitāla veidošana</t>
  </si>
  <si>
    <r>
      <t xml:space="preserve">Datortehnika, sakaru un cita biroja tehnika 1500 </t>
    </r>
    <r>
      <rPr>
        <i/>
        <sz val="11"/>
        <rFont val="Times New Roman"/>
        <family val="1"/>
        <charset val="186"/>
      </rPr>
      <t>euro</t>
    </r>
    <r>
      <rPr>
        <sz val="11"/>
        <rFont val="Times New Roman"/>
        <family val="1"/>
        <charset val="186"/>
      </rPr>
      <t xml:space="preserve"> (vienam dalībniekam -  datora iegāde) x 1 amatpersona </t>
    </r>
  </si>
  <si>
    <t>* izdevumi būs precizēti atbilstoši faktiskajiem izdevumiem</t>
  </si>
  <si>
    <t xml:space="preserve">                                                                                                                                  </t>
  </si>
  <si>
    <t xml:space="preserve">  euro</t>
  </si>
  <si>
    <r>
      <t>EUMM Georgia</t>
    </r>
    <r>
      <rPr>
        <b/>
        <sz val="11"/>
        <rFont val="Times New Roman"/>
        <family val="1"/>
        <charset val="186"/>
      </rPr>
      <t xml:space="preserve">   (01.01.2025.-03.08.2025.)</t>
    </r>
  </si>
  <si>
    <t>2025. gads</t>
  </si>
  <si>
    <r>
      <t xml:space="preserve">Citas normatīvajos aktos noteiktās piemaksas, kas nav iepriekš klasificētas Ministru kabineta 2021. gada 7. decembra noteikumos Nr. 793 amatpersonai atbilstoši amata līmenim noteiktais piemaksas apmērs gadā 19 778 </t>
    </r>
    <r>
      <rPr>
        <i/>
        <sz val="11"/>
        <rFont val="Times New Roman"/>
        <family val="1"/>
        <charset val="186"/>
      </rPr>
      <t>euro</t>
    </r>
    <r>
      <rPr>
        <sz val="11"/>
        <rFont val="Times New Roman"/>
        <family val="1"/>
        <charset val="186"/>
      </rPr>
      <t xml:space="preserve"> (mēnesī 1 648,17 </t>
    </r>
    <r>
      <rPr>
        <i/>
        <sz val="11"/>
        <rFont val="Times New Roman"/>
        <family val="1"/>
        <charset val="186"/>
      </rPr>
      <t>euro</t>
    </r>
    <r>
      <rPr>
        <sz val="11"/>
        <rFont val="Times New Roman"/>
        <family val="1"/>
        <charset val="186"/>
      </rPr>
      <t xml:space="preserve">) (Taktiskais amata līmenis), koeficients - 1,4.
(1 648,17 </t>
    </r>
    <r>
      <rPr>
        <i/>
        <sz val="11"/>
        <rFont val="Times New Roman"/>
        <family val="1"/>
        <charset val="186"/>
      </rPr>
      <t>euro</t>
    </r>
    <r>
      <rPr>
        <sz val="11"/>
        <rFont val="Times New Roman"/>
        <family val="1"/>
        <charset val="186"/>
      </rPr>
      <t xml:space="preserve"> × 1,4 × 7 mēn.) + (1 648,17 </t>
    </r>
    <r>
      <rPr>
        <i/>
        <sz val="11"/>
        <rFont val="Times New Roman"/>
        <family val="1"/>
        <charset val="186"/>
      </rPr>
      <t>euro</t>
    </r>
    <r>
      <rPr>
        <sz val="11"/>
        <rFont val="Times New Roman"/>
        <family val="1"/>
        <charset val="186"/>
      </rPr>
      <t xml:space="preserve"> × 1,4 : 31 d. × 3 d.) = 16 375,37 </t>
    </r>
    <r>
      <rPr>
        <i/>
        <sz val="11"/>
        <rFont val="Times New Roman"/>
        <family val="1"/>
        <charset val="186"/>
      </rPr>
      <t>euro.</t>
    </r>
  </si>
  <si>
    <r>
      <t xml:space="preserve">Darba devēja valsts sociālās apdrošināšanas obligātās iemaksas 23,59% no EKK 1149 summas (16 375,37 </t>
    </r>
    <r>
      <rPr>
        <i/>
        <sz val="11"/>
        <rFont val="Times New Roman"/>
        <family val="1"/>
        <charset val="186"/>
      </rPr>
      <t xml:space="preserve">euro </t>
    </r>
    <r>
      <rPr>
        <sz val="11"/>
        <rFont val="Times New Roman"/>
        <family val="1"/>
        <charset val="186"/>
      </rPr>
      <t xml:space="preserve">× 23,59 %) = 3 862,95 </t>
    </r>
    <r>
      <rPr>
        <i/>
        <sz val="11"/>
        <rFont val="Times New Roman"/>
        <family val="1"/>
        <charset val="186"/>
      </rPr>
      <t>euro</t>
    </r>
  </si>
  <si>
    <r>
      <t xml:space="preserve">Pārējie komandējumu un darba braucienu izdevumi
Ceļa izdevumi:
-braucienam un bagāžai 570 </t>
    </r>
    <r>
      <rPr>
        <i/>
        <sz val="11"/>
        <rFont val="Times New Roman"/>
        <family val="1"/>
        <charset val="186"/>
      </rPr>
      <t>euro</t>
    </r>
    <r>
      <rPr>
        <sz val="11"/>
        <rFont val="Times New Roman"/>
        <family val="1"/>
        <charset val="186"/>
      </rPr>
      <t xml:space="preserve"> (reizi kalendāra gadā ceļa izdevumi dodoties atvaļinājumā uz Latviju un atgriežoties no Latvijas, apdrošināšana par ceļojuma dienām 0,60 </t>
    </r>
    <r>
      <rPr>
        <i/>
        <sz val="11"/>
        <rFont val="Times New Roman"/>
        <family val="1"/>
        <charset val="186"/>
      </rPr>
      <t>euro</t>
    </r>
    <r>
      <rPr>
        <sz val="11"/>
        <rFont val="Times New Roman"/>
        <family val="1"/>
        <charset val="186"/>
      </rPr>
      <t xml:space="preserve"> par 1 dienu x 1 amatpersona (570 </t>
    </r>
    <r>
      <rPr>
        <i/>
        <sz val="11"/>
        <rFont val="Times New Roman"/>
        <family val="1"/>
        <charset val="186"/>
      </rPr>
      <t>euro</t>
    </r>
    <r>
      <rPr>
        <sz val="11"/>
        <rFont val="Times New Roman"/>
        <family val="1"/>
        <charset val="186"/>
      </rPr>
      <t xml:space="preserve"> x 2) + (0,60 </t>
    </r>
    <r>
      <rPr>
        <i/>
        <sz val="11"/>
        <rFont val="Times New Roman"/>
        <family val="1"/>
        <charset val="186"/>
      </rPr>
      <t>euro</t>
    </r>
    <r>
      <rPr>
        <sz val="11"/>
        <rFont val="Times New Roman"/>
        <family val="1"/>
        <charset val="186"/>
      </rPr>
      <t xml:space="preserve"> x 2) = 1141,20 </t>
    </r>
    <r>
      <rPr>
        <i/>
        <sz val="11"/>
        <rFont val="Times New Roman"/>
        <family val="1"/>
        <charset val="186"/>
      </rPr>
      <t>euro)</t>
    </r>
    <r>
      <rPr>
        <sz val="11"/>
        <rFont val="Times New Roman"/>
        <family val="1"/>
        <charset val="186"/>
      </rPr>
      <t xml:space="preserve">; </t>
    </r>
    <r>
      <rPr>
        <i/>
        <sz val="11"/>
        <rFont val="Times New Roman"/>
        <family val="1"/>
        <charset val="186"/>
      </rPr>
      <t xml:space="preserve">
-</t>
    </r>
    <r>
      <rPr>
        <sz val="11"/>
        <rFont val="Times New Roman"/>
        <family val="1"/>
        <charset val="186"/>
      </rPr>
      <t xml:space="preserve">braucienam un bagāžai 570,00 </t>
    </r>
    <r>
      <rPr>
        <i/>
        <sz val="11"/>
        <rFont val="Times New Roman"/>
        <family val="1"/>
        <charset val="186"/>
      </rPr>
      <t>euro (</t>
    </r>
    <r>
      <rPr>
        <sz val="11"/>
        <rFont val="Times New Roman"/>
        <family val="1"/>
        <charset val="186"/>
      </rPr>
      <t xml:space="preserve">ceļa izdevumi atgriežoties no misijas atpakaļ Latvijā), apdrošināšana par ceļojuma dienām 0,60 </t>
    </r>
    <r>
      <rPr>
        <i/>
        <sz val="11"/>
        <rFont val="Times New Roman"/>
        <family val="1"/>
        <charset val="186"/>
      </rPr>
      <t>euro</t>
    </r>
    <r>
      <rPr>
        <sz val="11"/>
        <rFont val="Times New Roman"/>
        <family val="1"/>
        <charset val="186"/>
      </rPr>
      <t xml:space="preserve"> par 1 dienu x 1 amatpersona (570 </t>
    </r>
    <r>
      <rPr>
        <i/>
        <sz val="11"/>
        <rFont val="Times New Roman"/>
        <family val="1"/>
        <charset val="186"/>
      </rPr>
      <t>euro</t>
    </r>
    <r>
      <rPr>
        <sz val="11"/>
        <rFont val="Times New Roman"/>
        <family val="1"/>
        <charset val="186"/>
      </rPr>
      <t xml:space="preserve"> + 0,60 </t>
    </r>
    <r>
      <rPr>
        <i/>
        <sz val="11"/>
        <rFont val="Times New Roman"/>
        <family val="1"/>
        <charset val="186"/>
      </rPr>
      <t>euro = 570,60 euro)</t>
    </r>
    <r>
      <rPr>
        <sz val="11"/>
        <rFont val="Times New Roman"/>
        <family val="1"/>
        <charset val="186"/>
      </rPr>
      <t>.</t>
    </r>
  </si>
  <si>
    <r>
      <t>Izdevumi par sakaru pakalpojumiem
85,00</t>
    </r>
    <r>
      <rPr>
        <i/>
        <sz val="11"/>
        <rFont val="Times New Roman"/>
        <family val="1"/>
        <charset val="186"/>
      </rPr>
      <t xml:space="preserve"> euro</t>
    </r>
    <r>
      <rPr>
        <sz val="11"/>
        <rFont val="Times New Roman"/>
        <family val="1"/>
        <charset val="186"/>
      </rPr>
      <t xml:space="preserve"> (vienam dalībniekam mēnesī) x 7 mēneši + (85,00 </t>
    </r>
    <r>
      <rPr>
        <i/>
        <sz val="11"/>
        <rFont val="Times New Roman"/>
        <family val="1"/>
        <charset val="186"/>
      </rPr>
      <t>euro</t>
    </r>
    <r>
      <rPr>
        <sz val="11"/>
        <rFont val="Times New Roman"/>
        <family val="1"/>
        <charset val="186"/>
      </rPr>
      <t>: 31 diena x  3 dienas)</t>
    </r>
  </si>
  <si>
    <r>
      <t xml:space="preserve">Ārvalstīs nodarbināto amatpersonu (darbinieku) kompensācijas
Ministru kabineta 2021. gada 7. decembra noteikumos Nr. 793 paredzētais izdevumu kompensācijas apmērs amatpersonām par dzīvokļa (dzīvojamās telpas) īri un citiem pakalpojumiem, kas saistīti ar dzīvojamās telpas lietošanu 11 895,21 </t>
    </r>
    <r>
      <rPr>
        <i/>
        <sz val="11"/>
        <rFont val="Times New Roman"/>
        <family val="1"/>
        <charset val="186"/>
      </rPr>
      <t>euro</t>
    </r>
    <r>
      <rPr>
        <sz val="11"/>
        <rFont val="Times New Roman"/>
        <family val="1"/>
        <charset val="186"/>
      </rPr>
      <t xml:space="preserve"> gadā (Taktiskais amata līmenis). 
Dzīvokļa (dzīvojamās telpas) īres un komunālo pakalpojumu izdevumi: (11895,21 euro (vienam dalībniekam gadā) : 12 mēn. x 7 mēn. ) + (11895,21 </t>
    </r>
    <r>
      <rPr>
        <i/>
        <sz val="11"/>
        <rFont val="Times New Roman"/>
        <family val="1"/>
        <charset val="186"/>
      </rPr>
      <t>euro</t>
    </r>
    <r>
      <rPr>
        <sz val="11"/>
        <rFont val="Times New Roman"/>
        <family val="1"/>
        <charset val="186"/>
      </rPr>
      <t xml:space="preserve">: 12 mēn. : 31 dienas x 3 dienas) = 7 034,80 </t>
    </r>
    <r>
      <rPr>
        <i/>
        <sz val="11"/>
        <rFont val="Times New Roman"/>
        <family val="1"/>
        <charset val="186"/>
      </rPr>
      <t>euro.</t>
    </r>
  </si>
  <si>
    <r>
      <rPr>
        <u/>
        <sz val="10"/>
        <color theme="1"/>
        <rFont val="Times New Roman"/>
        <family val="1"/>
        <charset val="186"/>
      </rPr>
      <t xml:space="preserve">Pārējie komandējumu un darba braucienu izdevumi
</t>
    </r>
    <r>
      <rPr>
        <sz val="10"/>
        <color theme="1"/>
        <rFont val="Times New Roman"/>
        <family val="1"/>
        <charset val="186"/>
      </rPr>
      <t>Ceļa izdevumi: reizi kalendāra gadā ceļa izdevumi uz Latviju un atgriežoties dienesta vietā, kā arī atpakaļ brauciens uz Latviju.
Vienam braucieniem un bagāžai 560,00</t>
    </r>
    <r>
      <rPr>
        <i/>
        <sz val="10"/>
        <color theme="1"/>
        <rFont val="Times New Roman"/>
        <family val="1"/>
        <charset val="186"/>
      </rPr>
      <t xml:space="preserve"> euro;</t>
    </r>
    <r>
      <rPr>
        <sz val="10"/>
        <color theme="1"/>
        <rFont val="Times New Roman"/>
        <family val="1"/>
        <charset val="186"/>
      </rPr>
      <t xml:space="preserve">
Apdrošināšana par ceļojuma dienām 2,00 </t>
    </r>
    <r>
      <rPr>
        <i/>
        <sz val="10"/>
        <color theme="1"/>
        <rFont val="Times New Roman"/>
        <family val="1"/>
        <charset val="186"/>
      </rPr>
      <t xml:space="preserve">euro </t>
    </r>
    <r>
      <rPr>
        <sz val="10"/>
        <color theme="1"/>
        <rFont val="Times New Roman"/>
        <family val="1"/>
        <charset val="186"/>
      </rPr>
      <t>par 1 dienu
(560,00</t>
    </r>
    <r>
      <rPr>
        <i/>
        <sz val="10"/>
        <color theme="1"/>
        <rFont val="Times New Roman"/>
        <family val="1"/>
        <charset val="186"/>
      </rPr>
      <t xml:space="preserve"> euro </t>
    </r>
    <r>
      <rPr>
        <sz val="10"/>
        <color theme="1"/>
        <rFont val="Times New Roman"/>
        <family val="1"/>
        <charset val="186"/>
      </rPr>
      <t xml:space="preserve">+ 2,00 </t>
    </r>
    <r>
      <rPr>
        <i/>
        <sz val="10"/>
        <color theme="1"/>
        <rFont val="Times New Roman"/>
        <family val="1"/>
        <charset val="186"/>
      </rPr>
      <t>euro</t>
    </r>
    <r>
      <rPr>
        <sz val="10"/>
        <color theme="1"/>
        <rFont val="Times New Roman"/>
        <family val="1"/>
        <charset val="186"/>
      </rPr>
      <t xml:space="preserve">) x 3 braucieni  = 1 686 </t>
    </r>
    <r>
      <rPr>
        <i/>
        <sz val="10"/>
        <color theme="1"/>
        <rFont val="Times New Roman"/>
        <family val="1"/>
        <charset val="186"/>
      </rPr>
      <t>euro</t>
    </r>
    <r>
      <rPr>
        <sz val="10"/>
        <color theme="1"/>
        <rFont val="Times New Roman"/>
        <family val="1"/>
        <charset val="186"/>
      </rPr>
      <t>.</t>
    </r>
  </si>
  <si>
    <r>
      <t xml:space="preserve">Valsts policijas amatpersona ar speciālo dienesta pakāpi dalība Eiropas Savienības 
novērošanas misijā Gruzijā (EUMM GEORGIA) </t>
    </r>
    <r>
      <rPr>
        <b/>
        <sz val="10"/>
        <color rgb="FF0070C0"/>
        <rFont val="Times New Roman"/>
        <family val="1"/>
        <charset val="186"/>
      </rPr>
      <t>Iveta Urga</t>
    </r>
    <r>
      <rPr>
        <sz val="10"/>
        <rFont val="Times New Roman"/>
        <family val="1"/>
        <charset val="186"/>
      </rPr>
      <t xml:space="preserve"> (02.10.2024 - 01.10.2025)</t>
    </r>
  </si>
  <si>
    <r>
      <t>Valsts robežsardzes amatpersonas ar speciālo dienesta pakāpi dalība Eiropas Savienības novērošanas misijā Gruzijā (</t>
    </r>
    <r>
      <rPr>
        <i/>
        <sz val="10"/>
        <rFont val="Times New Roman"/>
        <family val="1"/>
        <charset val="186"/>
      </rPr>
      <t>EUMM Georgia</t>
    </r>
    <r>
      <rPr>
        <sz val="10"/>
        <rFont val="Times New Roman"/>
        <family val="1"/>
        <charset val="186"/>
      </rPr>
      <t xml:space="preserve">) </t>
    </r>
    <r>
      <rPr>
        <b/>
        <sz val="10"/>
        <color rgb="FF0070C0"/>
        <rFont val="Times New Roman"/>
        <family val="1"/>
        <charset val="186"/>
      </rPr>
      <t xml:space="preserve">Jānis Padāns </t>
    </r>
    <r>
      <rPr>
        <sz val="10"/>
        <rFont val="Times New Roman"/>
        <family val="1"/>
        <charset val="186"/>
      </rPr>
      <t>(04.08.2024.-03.08.2025.)</t>
    </r>
  </si>
  <si>
    <t>KOPSAVILKUMS</t>
  </si>
  <si>
    <t>Citas normatīvajos aktos noteiktās piemaksas, kas nav iepriekš klasificētas</t>
  </si>
  <si>
    <t>Darba devēja valsts sociālās apdrošināšanas obligātās iemaksas</t>
  </si>
  <si>
    <t>Pārējie komandējumu un darba braucienu izdevumi</t>
  </si>
  <si>
    <t>Ārvalstīs nodarbināto amatpersonu (darbinieku) kompensācijas</t>
  </si>
  <si>
    <t>Formas tērpi un speciālais apģērbs</t>
  </si>
  <si>
    <t>EUMM GEORGIA</t>
  </si>
  <si>
    <t>Izdevumi par sakaru pakalpojumiem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</si>
</sst>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24" x14ac:knownFonts="1">
    <font>
      <sz val="11"/>
      <color theme="1"/>
      <name val="Calibri"/>
      <family val="2"/>
      <charset val="186"/>
      <scheme val="minor"/>
    </font>
    <font>
      <b/>
      <sz val="10"/>
      <name val="Times New Roman"/>
      <family val="1"/>
      <charset val="186"/>
    </font>
    <font>
      <sz val="10"/>
      <color theme="1"/>
      <name val="Times New Roman"/>
      <family val="1"/>
      <charset val="186"/>
    </font>
    <font>
      <sz val="10"/>
      <name val="Times New Roman"/>
      <family val="1"/>
      <charset val="186"/>
    </font>
    <font>
      <b/>
      <sz val="10"/>
      <color rgb="FF0070C0"/>
      <name val="Times New Roman"/>
      <family val="1"/>
      <charset val="186"/>
    </font>
    <font>
      <i/>
      <sz val="10"/>
      <name val="Times New Roman"/>
      <family val="1"/>
      <charset val="186"/>
    </font>
    <font>
      <b/>
      <sz val="11"/>
      <color theme="1"/>
      <name val="Times New Roman"/>
      <family val="1"/>
      <charset val="186"/>
    </font>
    <font>
      <b/>
      <sz val="11"/>
      <name val="Times New Roman"/>
      <family val="1"/>
      <charset val="186"/>
    </font>
    <font>
      <sz val="11"/>
      <color theme="1"/>
      <name val="Times New Roman"/>
      <family val="1"/>
      <charset val="186"/>
    </font>
    <font>
      <i/>
      <sz val="10"/>
      <color theme="1"/>
      <name val="Times New Roman"/>
      <family val="1"/>
      <charset val="186"/>
    </font>
    <font>
      <b/>
      <sz val="10"/>
      <color theme="1"/>
      <name val="Times New Roman"/>
      <family val="1"/>
      <charset val="186"/>
    </font>
    <font>
      <b/>
      <sz val="11"/>
      <color theme="1"/>
      <name val="Calibri"/>
      <family val="2"/>
      <charset val="186"/>
      <scheme val="minor"/>
    </font>
    <font>
      <sz val="11"/>
      <name val="Calibri"/>
      <family val="2"/>
      <charset val="186"/>
      <scheme val="minor"/>
    </font>
    <font>
      <sz val="8"/>
      <color rgb="FFFF0000"/>
      <name val="Times New Roman"/>
      <family val="1"/>
      <charset val="186"/>
    </font>
    <font>
      <u/>
      <sz val="10"/>
      <name val="Times New Roman"/>
      <family val="1"/>
      <charset val="186"/>
    </font>
    <font>
      <sz val="11"/>
      <name val="Times New Roman"/>
      <family val="1"/>
      <charset val="186"/>
    </font>
    <font>
      <sz val="12"/>
      <name val="Times New Roman"/>
      <family val="1"/>
      <charset val="186"/>
    </font>
    <font>
      <i/>
      <sz val="12"/>
      <name val="Times New Roman"/>
      <family val="1"/>
      <charset val="186"/>
    </font>
    <font>
      <i/>
      <sz val="11"/>
      <name val="Times New Roman"/>
      <family val="1"/>
      <charset val="186"/>
    </font>
    <font>
      <b/>
      <sz val="11"/>
      <name val="Calibri"/>
      <family val="2"/>
      <charset val="186"/>
      <scheme val="minor"/>
    </font>
    <font>
      <b/>
      <i/>
      <sz val="11"/>
      <name val="Times New Roman"/>
      <family val="1"/>
      <charset val="186"/>
    </font>
    <font>
      <b/>
      <sz val="14"/>
      <name val="Times New Roman"/>
      <family val="1"/>
      <charset val="186"/>
    </font>
    <font>
      <u/>
      <sz val="10"/>
      <color theme="1"/>
      <name val="Times New Roman"/>
      <family val="1"/>
      <charset val="186"/>
    </font>
    <font>
      <b/>
      <sz val="12"/>
      <color theme="1"/>
      <name val="Times New Roman"/>
      <family val="1"/>
      <charset val="186"/>
    </font>
  </fonts>
  <fills count="4">
    <fill>
      <patternFill patternType="none"/>
    </fill>
    <fill>
      <patternFill patternType="gray125"/>
    </fill>
    <fill>
      <patternFill patternType="solid">
        <fgColor rgb="FFFFC000"/>
        <bgColor indexed="64"/>
      </patternFill>
    </fill>
    <fill>
      <patternFill patternType="solid">
        <fgColor theme="9" tint="0.59999389629810485"/>
        <bgColor indexed="64"/>
      </patternFill>
    </fill>
  </fills>
  <borders count="2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hair">
        <color indexed="64"/>
      </bottom>
      <diagonal/>
    </border>
    <border>
      <left/>
      <right/>
      <top style="hair">
        <color indexed="64"/>
      </top>
      <bottom style="hair">
        <color indexed="64"/>
      </bottom>
      <diagonal/>
    </border>
    <border>
      <left/>
      <right/>
      <top style="thin">
        <color indexed="64"/>
      </top>
      <bottom style="hair">
        <color indexed="64"/>
      </bottom>
      <diagonal/>
    </border>
    <border>
      <left/>
      <right style="thin">
        <color indexed="64"/>
      </right>
      <top/>
      <bottom style="hair">
        <color indexed="64"/>
      </bottom>
      <diagonal/>
    </border>
    <border>
      <left/>
      <right/>
      <top style="hair">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s>
  <cellStyleXfs count="1">
    <xf numFmtId="0" fontId="0" fillId="0" borderId="0"/>
  </cellStyleXfs>
  <cellXfs count="143">
    <xf numFmtId="0" fontId="0" fillId="0" borderId="0" xfId="0"/>
    <xf numFmtId="0" fontId="2" fillId="0" borderId="0" xfId="0" applyFont="1" applyFill="1" applyAlignment="1">
      <alignment horizontal="center" vertical="center" wrapText="1"/>
    </xf>
    <xf numFmtId="0" fontId="2" fillId="0" borderId="0" xfId="0" applyFont="1" applyFill="1" applyAlignment="1">
      <alignment horizontal="right" vertical="center"/>
    </xf>
    <xf numFmtId="0" fontId="2" fillId="0" borderId="0" xfId="0" applyFont="1" applyFill="1" applyAlignment="1">
      <alignment wrapText="1"/>
    </xf>
    <xf numFmtId="0" fontId="5" fillId="0" borderId="0" xfId="0" applyFont="1" applyFill="1" applyAlignment="1">
      <alignment horizontal="right"/>
    </xf>
    <xf numFmtId="0" fontId="7" fillId="0" borderId="3" xfId="0" applyFont="1" applyFill="1" applyBorder="1" applyAlignment="1">
      <alignment horizontal="right" vertical="center"/>
    </xf>
    <xf numFmtId="0" fontId="8" fillId="0" borderId="0" xfId="0" applyFont="1" applyFill="1"/>
    <xf numFmtId="3" fontId="6" fillId="0" borderId="4" xfId="0" applyNumberFormat="1" applyFont="1" applyFill="1" applyBorder="1" applyAlignment="1">
      <alignment horizontal="right" vertical="center"/>
    </xf>
    <xf numFmtId="0" fontId="7" fillId="0" borderId="5" xfId="0" applyFont="1" applyFill="1" applyBorder="1" applyAlignment="1">
      <alignment horizontal="left" vertical="center" wrapText="1"/>
    </xf>
    <xf numFmtId="0" fontId="7" fillId="0" borderId="6" xfId="0" applyFont="1" applyFill="1" applyBorder="1" applyAlignment="1">
      <alignment horizontal="left" vertical="center" wrapText="1"/>
    </xf>
    <xf numFmtId="3" fontId="6" fillId="0" borderId="5" xfId="0" applyNumberFormat="1" applyFont="1" applyFill="1" applyBorder="1" applyAlignment="1">
      <alignment horizontal="right" vertical="center" wrapText="1"/>
    </xf>
    <xf numFmtId="0" fontId="3" fillId="0" borderId="7" xfId="0" applyFont="1" applyFill="1" applyBorder="1" applyAlignment="1">
      <alignment vertical="center" wrapText="1"/>
    </xf>
    <xf numFmtId="0" fontId="2" fillId="0" borderId="10" xfId="0" applyFont="1" applyFill="1" applyBorder="1" applyAlignment="1">
      <alignment vertical="center" wrapText="1"/>
    </xf>
    <xf numFmtId="3" fontId="2" fillId="0" borderId="9" xfId="0" applyNumberFormat="1" applyFont="1" applyFill="1" applyBorder="1" applyAlignment="1">
      <alignment horizontal="right" vertical="center"/>
    </xf>
    <xf numFmtId="3" fontId="2" fillId="0" borderId="11" xfId="0" applyNumberFormat="1" applyFont="1" applyFill="1" applyBorder="1" applyAlignment="1">
      <alignment horizontal="right" vertical="center"/>
    </xf>
    <xf numFmtId="0" fontId="2" fillId="0" borderId="0" xfId="0" applyFont="1" applyFill="1" applyAlignment="1">
      <alignment vertical="center"/>
    </xf>
    <xf numFmtId="0" fontId="1" fillId="0" borderId="3" xfId="0" applyFont="1" applyFill="1" applyBorder="1" applyAlignment="1">
      <alignment horizontal="left" vertical="center" wrapText="1"/>
    </xf>
    <xf numFmtId="0" fontId="1" fillId="0" borderId="1" xfId="0" applyFont="1" applyFill="1" applyBorder="1" applyAlignment="1">
      <alignment horizontal="left" vertical="center" wrapText="1"/>
    </xf>
    <xf numFmtId="3" fontId="10" fillId="0" borderId="3" xfId="0" applyNumberFormat="1" applyFont="1" applyFill="1" applyBorder="1" applyAlignment="1">
      <alignment horizontal="right" vertical="center" wrapText="1"/>
    </xf>
    <xf numFmtId="0" fontId="3" fillId="0" borderId="13" xfId="0" applyFont="1" applyFill="1" applyBorder="1" applyAlignment="1">
      <alignment horizontal="right" vertical="center" wrapText="1"/>
    </xf>
    <xf numFmtId="3" fontId="2" fillId="0" borderId="13" xfId="0" applyNumberFormat="1" applyFont="1" applyFill="1" applyBorder="1" applyAlignment="1">
      <alignment horizontal="right" vertical="center"/>
    </xf>
    <xf numFmtId="0" fontId="3" fillId="0" borderId="9" xfId="0" applyFont="1" applyFill="1" applyBorder="1" applyAlignment="1">
      <alignment horizontal="right" vertical="center" wrapText="1"/>
    </xf>
    <xf numFmtId="0" fontId="3" fillId="0" borderId="0" xfId="0" applyFont="1" applyFill="1" applyBorder="1" applyAlignment="1">
      <alignment horizontal="right" vertical="center"/>
    </xf>
    <xf numFmtId="0" fontId="3" fillId="0" borderId="0" xfId="0" applyFont="1" applyFill="1" applyBorder="1" applyAlignment="1">
      <alignment horizontal="left" vertical="center" wrapText="1"/>
    </xf>
    <xf numFmtId="3" fontId="3" fillId="0" borderId="0" xfId="0" applyNumberFormat="1" applyFont="1" applyFill="1" applyBorder="1" applyAlignment="1">
      <alignment horizontal="right" vertical="center" wrapText="1"/>
    </xf>
    <xf numFmtId="0" fontId="6" fillId="0" borderId="5" xfId="0" applyFont="1" applyFill="1" applyBorder="1" applyAlignment="1">
      <alignment horizontal="left" vertical="center" wrapText="1"/>
    </xf>
    <xf numFmtId="0" fontId="6" fillId="0" borderId="6" xfId="0" applyFont="1" applyFill="1" applyBorder="1" applyAlignment="1">
      <alignment horizontal="left" vertical="center" wrapText="1"/>
    </xf>
    <xf numFmtId="0" fontId="2" fillId="0" borderId="7" xfId="0" applyFont="1" applyFill="1" applyBorder="1" applyAlignment="1">
      <alignment vertical="center" wrapText="1"/>
    </xf>
    <xf numFmtId="0" fontId="2" fillId="0" borderId="9" xfId="0" applyFont="1" applyFill="1" applyBorder="1" applyAlignment="1">
      <alignment vertical="center" wrapText="1"/>
    </xf>
    <xf numFmtId="0" fontId="10" fillId="0" borderId="3" xfId="0" applyFont="1" applyFill="1" applyBorder="1" applyAlignment="1">
      <alignment horizontal="left" vertical="center" wrapText="1"/>
    </xf>
    <xf numFmtId="0" fontId="10" fillId="0" borderId="1" xfId="0" applyFont="1" applyFill="1" applyBorder="1" applyAlignment="1">
      <alignment horizontal="left" vertical="center" wrapText="1"/>
    </xf>
    <xf numFmtId="3" fontId="3" fillId="0" borderId="9" xfId="0" applyNumberFormat="1" applyFont="1" applyFill="1" applyBorder="1" applyAlignment="1">
      <alignment horizontal="right" vertical="center"/>
    </xf>
    <xf numFmtId="0" fontId="3" fillId="0" borderId="0" xfId="0" applyFont="1" applyFill="1" applyAlignment="1">
      <alignment horizontal="right" vertical="center"/>
    </xf>
    <xf numFmtId="0" fontId="2" fillId="0" borderId="0" xfId="0" applyFont="1" applyFill="1"/>
    <xf numFmtId="0" fontId="3" fillId="0" borderId="7" xfId="0" applyFont="1" applyFill="1" applyBorder="1" applyAlignment="1">
      <alignment horizontal="right" vertical="center" wrapText="1"/>
    </xf>
    <xf numFmtId="3" fontId="2" fillId="0" borderId="7" xfId="0" applyNumberFormat="1" applyFont="1" applyFill="1" applyBorder="1" applyAlignment="1">
      <alignment horizontal="right" vertical="center"/>
    </xf>
    <xf numFmtId="0" fontId="3" fillId="0" borderId="7" xfId="0" applyFont="1" applyFill="1" applyBorder="1" applyAlignment="1">
      <alignment horizontal="justify" vertical="center" wrapText="1"/>
    </xf>
    <xf numFmtId="0" fontId="3" fillId="0" borderId="14" xfId="0" applyFont="1" applyFill="1" applyBorder="1" applyAlignment="1">
      <alignment horizontal="justify" vertical="center" wrapText="1"/>
    </xf>
    <xf numFmtId="0" fontId="2" fillId="0" borderId="8" xfId="0" applyFont="1" applyFill="1" applyBorder="1" applyAlignment="1">
      <alignment horizontal="justify" vertical="center" wrapText="1"/>
    </xf>
    <xf numFmtId="0" fontId="8" fillId="0" borderId="0" xfId="0" applyFont="1" applyFill="1" applyAlignment="1">
      <alignment vertical="center"/>
    </xf>
    <xf numFmtId="0" fontId="2" fillId="0" borderId="0" xfId="0" applyFont="1" applyFill="1" applyAlignment="1">
      <alignment horizontal="center" vertical="center"/>
    </xf>
    <xf numFmtId="0" fontId="8" fillId="0" borderId="0" xfId="0" applyFont="1" applyFill="1" applyAlignment="1">
      <alignment horizontal="center" vertical="center"/>
    </xf>
    <xf numFmtId="0" fontId="2" fillId="0" borderId="12" xfId="0" applyFont="1" applyFill="1" applyBorder="1" applyAlignment="1">
      <alignment vertical="center" wrapText="1"/>
    </xf>
    <xf numFmtId="0" fontId="3" fillId="0" borderId="11" xfId="0" applyFont="1" applyFill="1" applyBorder="1" applyAlignment="1">
      <alignment horizontal="right" vertical="center" wrapText="1"/>
    </xf>
    <xf numFmtId="2" fontId="2" fillId="0" borderId="0" xfId="0" applyNumberFormat="1" applyFont="1" applyFill="1" applyAlignment="1">
      <alignment horizontal="center" vertical="center"/>
    </xf>
    <xf numFmtId="0" fontId="3" fillId="0" borderId="5" xfId="0" applyFont="1" applyFill="1" applyBorder="1" applyAlignment="1">
      <alignment horizontal="right" vertical="center" wrapText="1"/>
    </xf>
    <xf numFmtId="3" fontId="2" fillId="0" borderId="5" xfId="0" applyNumberFormat="1" applyFont="1" applyFill="1" applyBorder="1" applyAlignment="1">
      <alignment horizontal="right" vertical="center" wrapText="1"/>
    </xf>
    <xf numFmtId="0" fontId="3" fillId="0" borderId="15" xfId="0" applyFont="1" applyFill="1" applyBorder="1" applyAlignment="1">
      <alignment horizontal="left" vertical="center" wrapText="1"/>
    </xf>
    <xf numFmtId="0" fontId="3" fillId="0" borderId="16" xfId="0" applyFont="1" applyFill="1" applyBorder="1" applyAlignment="1">
      <alignment horizontal="justify" vertical="center" wrapText="1"/>
    </xf>
    <xf numFmtId="0" fontId="3" fillId="0" borderId="8" xfId="0" applyFont="1" applyFill="1" applyBorder="1" applyAlignment="1">
      <alignment vertical="center" wrapText="1"/>
    </xf>
    <xf numFmtId="0" fontId="3" fillId="0" borderId="0" xfId="0" applyFont="1" applyFill="1" applyAlignment="1">
      <alignment horizontal="center" vertical="center" wrapText="1"/>
    </xf>
    <xf numFmtId="0" fontId="3" fillId="0" borderId="17" xfId="0" applyFont="1" applyFill="1" applyBorder="1" applyAlignment="1">
      <alignment horizontal="justify" vertical="center" wrapText="1"/>
    </xf>
    <xf numFmtId="2" fontId="2" fillId="0" borderId="0" xfId="0" applyNumberFormat="1" applyFont="1" applyFill="1" applyAlignment="1">
      <alignment vertical="center"/>
    </xf>
    <xf numFmtId="164" fontId="2" fillId="0" borderId="0" xfId="0" applyNumberFormat="1" applyFont="1" applyFill="1" applyAlignment="1">
      <alignment vertical="center"/>
    </xf>
    <xf numFmtId="2" fontId="0" fillId="0" borderId="0" xfId="0" applyNumberFormat="1" applyFill="1"/>
    <xf numFmtId="0" fontId="0" fillId="0" borderId="0" xfId="0" applyFill="1"/>
    <xf numFmtId="0" fontId="0" fillId="0" borderId="0" xfId="0" applyFill="1" applyAlignment="1">
      <alignment horizontal="right"/>
    </xf>
    <xf numFmtId="0" fontId="11" fillId="0" borderId="0" xfId="0" applyFont="1" applyFill="1"/>
    <xf numFmtId="0" fontId="0" fillId="2" borderId="0" xfId="0" applyFill="1"/>
    <xf numFmtId="2" fontId="0" fillId="2" borderId="0" xfId="0" applyNumberFormat="1" applyFill="1"/>
    <xf numFmtId="2" fontId="0" fillId="2" borderId="0" xfId="0" applyNumberFormat="1" applyFont="1" applyFill="1"/>
    <xf numFmtId="2" fontId="11" fillId="2" borderId="0" xfId="0" applyNumberFormat="1" applyFont="1" applyFill="1"/>
    <xf numFmtId="0" fontId="0" fillId="3" borderId="0" xfId="0" applyFill="1"/>
    <xf numFmtId="2" fontId="0" fillId="3" borderId="0" xfId="0" applyNumberFormat="1" applyFill="1"/>
    <xf numFmtId="2" fontId="11" fillId="3" borderId="0" xfId="0" applyNumberFormat="1" applyFont="1" applyFill="1"/>
    <xf numFmtId="0" fontId="12" fillId="2" borderId="0" xfId="0" applyFont="1" applyFill="1"/>
    <xf numFmtId="0" fontId="9" fillId="0" borderId="0" xfId="0" applyFont="1" applyFill="1" applyAlignment="1">
      <alignment horizontal="center" vertical="center"/>
    </xf>
    <xf numFmtId="0" fontId="3" fillId="0" borderId="9" xfId="0" applyFont="1" applyFill="1" applyBorder="1" applyAlignment="1">
      <alignment horizontal="left" vertical="center" wrapText="1"/>
    </xf>
    <xf numFmtId="2" fontId="11" fillId="0" borderId="18" xfId="0" applyNumberFormat="1" applyFont="1" applyFill="1" applyBorder="1"/>
    <xf numFmtId="2" fontId="13" fillId="0" borderId="0" xfId="0" applyNumberFormat="1" applyFont="1" applyFill="1" applyAlignment="1">
      <alignment vertical="center"/>
    </xf>
    <xf numFmtId="0" fontId="3" fillId="0" borderId="8" xfId="0"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2" xfId="0" applyFont="1" applyFill="1" applyBorder="1" applyAlignment="1">
      <alignment horizontal="left" vertical="center" wrapText="1"/>
    </xf>
    <xf numFmtId="0" fontId="1" fillId="0" borderId="0" xfId="0" applyFont="1" applyFill="1" applyAlignment="1">
      <alignment horizontal="center" vertical="center"/>
    </xf>
    <xf numFmtId="0" fontId="3" fillId="0" borderId="0" xfId="0" applyFont="1" applyFill="1" applyAlignment="1">
      <alignment horizontal="center" vertical="center" wrapText="1"/>
    </xf>
    <xf numFmtId="0" fontId="12" fillId="0" borderId="0" xfId="0" applyFont="1"/>
    <xf numFmtId="0" fontId="12" fillId="0" borderId="0" xfId="0" applyFont="1" applyFill="1"/>
    <xf numFmtId="0" fontId="16" fillId="0" borderId="0" xfId="0" applyFont="1" applyAlignment="1">
      <alignment vertical="center"/>
    </xf>
    <xf numFmtId="3" fontId="12" fillId="0" borderId="0" xfId="0" applyNumberFormat="1" applyFont="1"/>
    <xf numFmtId="0" fontId="17" fillId="0" borderId="0" xfId="0" applyFont="1" applyAlignment="1">
      <alignment horizontal="center" vertical="center"/>
    </xf>
    <xf numFmtId="0" fontId="12" fillId="0" borderId="0" xfId="0" applyFont="1" applyAlignment="1">
      <alignment horizontal="right"/>
    </xf>
    <xf numFmtId="0" fontId="18" fillId="0" borderId="0" xfId="0" applyFont="1" applyAlignment="1">
      <alignment horizontal="right"/>
    </xf>
    <xf numFmtId="0" fontId="19" fillId="0" borderId="0" xfId="0" applyFont="1" applyFill="1"/>
    <xf numFmtId="0" fontId="20" fillId="0" borderId="3" xfId="0" applyFont="1" applyBorder="1" applyAlignment="1">
      <alignment vertical="center" wrapText="1"/>
    </xf>
    <xf numFmtId="0" fontId="7" fillId="0" borderId="3" xfId="0" applyFont="1" applyBorder="1" applyAlignment="1">
      <alignment horizontal="center" vertical="center"/>
    </xf>
    <xf numFmtId="0" fontId="19" fillId="0" borderId="0" xfId="0" applyFont="1" applyFill="1" applyAlignment="1">
      <alignment horizontal="center" vertical="center"/>
    </xf>
    <xf numFmtId="0" fontId="7" fillId="0" borderId="3" xfId="0" applyFont="1" applyBorder="1" applyAlignment="1">
      <alignment vertical="center" wrapText="1"/>
    </xf>
    <xf numFmtId="3" fontId="7" fillId="0" borderId="3" xfId="0" applyNumberFormat="1" applyFont="1" applyBorder="1" applyAlignment="1">
      <alignment horizontal="center" vertical="center"/>
    </xf>
    <xf numFmtId="0" fontId="7" fillId="0" borderId="3" xfId="0" applyFont="1" applyBorder="1" applyAlignment="1">
      <alignment vertical="center" wrapText="1"/>
    </xf>
    <xf numFmtId="3" fontId="7" fillId="0" borderId="3" xfId="0" applyNumberFormat="1" applyFont="1" applyBorder="1" applyAlignment="1">
      <alignment horizontal="center" vertical="center" wrapText="1"/>
    </xf>
    <xf numFmtId="0" fontId="15" fillId="0" borderId="3" xfId="0" applyFont="1" applyBorder="1" applyAlignment="1">
      <alignment vertical="center" wrapText="1"/>
    </xf>
    <xf numFmtId="3" fontId="15" fillId="0" borderId="3" xfId="0" applyNumberFormat="1" applyFont="1" applyBorder="1" applyAlignment="1">
      <alignment horizontal="center" vertical="center" wrapText="1"/>
    </xf>
    <xf numFmtId="0" fontId="15" fillId="0" borderId="3" xfId="0" applyFont="1" applyBorder="1" applyAlignment="1">
      <alignment horizontal="right" vertical="center" wrapText="1"/>
    </xf>
    <xf numFmtId="0" fontId="15" fillId="0" borderId="3" xfId="0" applyFont="1" applyBorder="1" applyAlignment="1">
      <alignment horizontal="justify" vertical="center" wrapText="1"/>
    </xf>
    <xf numFmtId="3" fontId="15" fillId="0" borderId="3" xfId="0" applyNumberFormat="1" applyFont="1" applyBorder="1" applyAlignment="1">
      <alignment horizontal="center" vertical="center"/>
    </xf>
    <xf numFmtId="0" fontId="15" fillId="0" borderId="3" xfId="0" applyFont="1" applyBorder="1" applyAlignment="1">
      <alignment horizontal="center" vertical="center" wrapText="1"/>
    </xf>
    <xf numFmtId="0" fontId="7" fillId="0" borderId="3" xfId="0" applyFont="1" applyBorder="1" applyAlignment="1">
      <alignment horizontal="center" vertical="center" wrapText="1"/>
    </xf>
    <xf numFmtId="0" fontId="15" fillId="0" borderId="3" xfId="0" applyFont="1" applyFill="1" applyBorder="1" applyAlignment="1">
      <alignment horizontal="justify" vertical="center" wrapText="1"/>
    </xf>
    <xf numFmtId="0" fontId="15" fillId="0" borderId="3" xfId="0" applyFont="1" applyBorder="1" applyAlignment="1">
      <alignment horizontal="center" vertical="center"/>
    </xf>
    <xf numFmtId="0" fontId="7" fillId="0" borderId="3" xfId="0" applyFont="1" applyBorder="1" applyAlignment="1">
      <alignment horizontal="justify" vertical="center" wrapText="1"/>
    </xf>
    <xf numFmtId="0" fontId="19" fillId="0" borderId="0" xfId="0" applyFont="1"/>
    <xf numFmtId="0" fontId="17" fillId="0" borderId="0" xfId="0" applyFont="1" applyBorder="1" applyAlignment="1">
      <alignment horizontal="left" vertical="top"/>
    </xf>
    <xf numFmtId="0" fontId="12" fillId="0" borderId="0" xfId="0" applyFont="1" applyBorder="1"/>
    <xf numFmtId="0" fontId="12" fillId="0" borderId="0" xfId="0" applyFont="1" applyFill="1" applyBorder="1"/>
    <xf numFmtId="0" fontId="17" fillId="0" borderId="19" xfId="0" applyFont="1" applyBorder="1" applyAlignment="1">
      <alignment horizontal="center" vertical="center"/>
    </xf>
    <xf numFmtId="0" fontId="12" fillId="0" borderId="20" xfId="0" applyFont="1" applyBorder="1"/>
    <xf numFmtId="0" fontId="18" fillId="0" borderId="0" xfId="0" applyFont="1" applyBorder="1" applyAlignment="1">
      <alignment horizontal="right"/>
    </xf>
    <xf numFmtId="0" fontId="15" fillId="0" borderId="3" xfId="0" applyFont="1" applyBorder="1" applyAlignment="1">
      <alignment wrapText="1"/>
    </xf>
    <xf numFmtId="0" fontId="17" fillId="0" borderId="0" xfId="0" applyFont="1" applyAlignment="1">
      <alignment horizontal="right" vertical="center"/>
    </xf>
    <xf numFmtId="0" fontId="21" fillId="0" borderId="0" xfId="0" applyFont="1" applyAlignment="1">
      <alignment horizontal="center" vertical="center"/>
    </xf>
    <xf numFmtId="0" fontId="15" fillId="0" borderId="0" xfId="0" applyFont="1" applyAlignment="1">
      <alignment horizontal="justify" vertical="center"/>
    </xf>
    <xf numFmtId="0" fontId="2" fillId="0" borderId="13" xfId="0" applyFont="1" applyFill="1" applyBorder="1" applyAlignment="1">
      <alignment horizontal="left" vertical="center" wrapText="1"/>
    </xf>
    <xf numFmtId="0" fontId="1" fillId="0" borderId="0" xfId="0" applyFont="1" applyAlignment="1">
      <alignment horizontal="center" vertical="center"/>
    </xf>
    <xf numFmtId="0" fontId="3" fillId="0" borderId="0" xfId="0" applyFont="1" applyAlignment="1">
      <alignment horizontal="center" vertical="center" wrapText="1"/>
    </xf>
    <xf numFmtId="0" fontId="8" fillId="0" borderId="0" xfId="0" applyFont="1"/>
    <xf numFmtId="0" fontId="2" fillId="0" borderId="0" xfId="0" applyFont="1"/>
    <xf numFmtId="0" fontId="10" fillId="0" borderId="1" xfId="0" applyFont="1" applyFill="1" applyBorder="1" applyAlignment="1">
      <alignment horizontal="left" vertical="center" wrapText="1"/>
    </xf>
    <xf numFmtId="0" fontId="10" fillId="0" borderId="2" xfId="0" applyFont="1" applyFill="1" applyBorder="1" applyAlignment="1">
      <alignment horizontal="left" vertical="center" wrapText="1"/>
    </xf>
    <xf numFmtId="0" fontId="10" fillId="0" borderId="3" xfId="0" applyFont="1" applyFill="1" applyBorder="1" applyAlignment="1">
      <alignment horizontal="right" vertical="center"/>
    </xf>
    <xf numFmtId="3" fontId="10" fillId="0" borderId="4" xfId="0" applyNumberFormat="1" applyFont="1" applyFill="1" applyBorder="1" applyAlignment="1">
      <alignment horizontal="right" vertical="center"/>
    </xf>
    <xf numFmtId="3" fontId="2" fillId="0" borderId="0" xfId="0" applyNumberFormat="1" applyFont="1"/>
    <xf numFmtId="0" fontId="1" fillId="0" borderId="5" xfId="0" applyFont="1" applyFill="1" applyBorder="1" applyAlignment="1">
      <alignment horizontal="left" vertical="center" wrapText="1"/>
    </xf>
    <xf numFmtId="0" fontId="1" fillId="0" borderId="6" xfId="0" applyFont="1" applyFill="1" applyBorder="1" applyAlignment="1">
      <alignment horizontal="left" vertical="center" wrapText="1"/>
    </xf>
    <xf numFmtId="3" fontId="10" fillId="0" borderId="5" xfId="0" applyNumberFormat="1" applyFont="1" applyFill="1" applyBorder="1" applyAlignment="1">
      <alignment horizontal="right" vertical="center" wrapText="1"/>
    </xf>
    <xf numFmtId="0" fontId="3" fillId="0" borderId="13" xfId="0" applyFont="1" applyFill="1" applyBorder="1" applyAlignment="1">
      <alignment horizontal="center" vertical="center" wrapText="1"/>
    </xf>
    <xf numFmtId="0" fontId="3" fillId="0" borderId="21" xfId="0" applyFont="1" applyFill="1" applyBorder="1" applyAlignment="1">
      <alignment horizontal="left" vertical="center" wrapText="1"/>
    </xf>
    <xf numFmtId="3" fontId="2" fillId="0" borderId="13" xfId="0" applyNumberFormat="1" applyFont="1" applyFill="1" applyBorder="1" applyAlignment="1">
      <alignment horizontal="right"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vertical="center" wrapText="1"/>
    </xf>
    <xf numFmtId="3" fontId="2" fillId="0" borderId="22" xfId="0" applyNumberFormat="1" applyFont="1" applyFill="1" applyBorder="1" applyAlignment="1">
      <alignment horizontal="right" vertical="center"/>
    </xf>
    <xf numFmtId="0" fontId="3" fillId="0" borderId="9" xfId="0" applyFont="1" applyFill="1" applyBorder="1" applyAlignment="1">
      <alignment vertical="center" wrapText="1"/>
    </xf>
    <xf numFmtId="0" fontId="1" fillId="0" borderId="13" xfId="0" applyFont="1" applyFill="1" applyBorder="1" applyAlignment="1">
      <alignment horizontal="left" vertical="center" wrapText="1"/>
    </xf>
    <xf numFmtId="0" fontId="1" fillId="0" borderId="21" xfId="0" applyFont="1" applyFill="1" applyBorder="1" applyAlignment="1">
      <alignment horizontal="left" vertical="center" wrapText="1"/>
    </xf>
    <xf numFmtId="3" fontId="10" fillId="0" borderId="13" xfId="0" applyNumberFormat="1" applyFont="1" applyFill="1" applyBorder="1" applyAlignment="1">
      <alignment horizontal="right" vertical="center" wrapText="1"/>
    </xf>
    <xf numFmtId="0" fontId="3" fillId="0" borderId="7" xfId="0" applyFont="1" applyFill="1" applyBorder="1" applyAlignment="1">
      <alignment horizontal="left" vertical="center" wrapText="1"/>
    </xf>
    <xf numFmtId="0" fontId="3" fillId="0" borderId="22" xfId="0" applyFont="1" applyFill="1" applyBorder="1" applyAlignment="1">
      <alignment horizontal="left" vertical="center" wrapText="1"/>
    </xf>
    <xf numFmtId="0" fontId="3" fillId="0" borderId="13" xfId="0" applyFont="1" applyFill="1" applyBorder="1" applyAlignment="1">
      <alignment horizontal="left" vertical="center" wrapText="1"/>
    </xf>
    <xf numFmtId="0" fontId="3" fillId="0" borderId="7" xfId="0" applyFont="1" applyFill="1" applyBorder="1" applyAlignment="1">
      <alignment horizontal="center" vertical="center" wrapText="1"/>
    </xf>
    <xf numFmtId="0" fontId="9" fillId="0" borderId="0" xfId="0" applyFont="1" applyFill="1" applyAlignment="1">
      <alignment horizontal="right"/>
    </xf>
    <xf numFmtId="0" fontId="3" fillId="0" borderId="11" xfId="0" applyFont="1" applyFill="1" applyBorder="1" applyAlignment="1">
      <alignment horizontal="left" vertical="center" wrapText="1"/>
    </xf>
    <xf numFmtId="0" fontId="3" fillId="0" borderId="22" xfId="0" applyFont="1" applyFill="1" applyBorder="1" applyAlignment="1">
      <alignment horizontal="right" vertical="center" wrapText="1"/>
    </xf>
    <xf numFmtId="0" fontId="9" fillId="0" borderId="0" xfId="0" applyFont="1" applyAlignment="1">
      <alignment horizontal="right"/>
    </xf>
    <xf numFmtId="0" fontId="23" fillId="0" borderId="0" xfId="0" applyFont="1" applyAlignment="1">
      <alignment horizontal="center" vertical="center"/>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gnese.strautina/Desktop/Misijas%202023.-2025/Akt__MISIJAS/&#256;rvalstu%20misijas/2022%20%20R&#299;k.%20%20Nr.90__15%20II/aprekins_Eiduka_Liepa_Zalais_793_ie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Eiduka"/>
      <sheetName val="E.Liepa"/>
      <sheetName val="J.Zalais"/>
      <sheetName val="kopasvilkums"/>
    </sheetNames>
    <sheetDataSet>
      <sheetData sheetId="0">
        <row r="8">
          <cell r="C8">
            <v>23899</v>
          </cell>
        </row>
      </sheetData>
      <sheetData sheetId="1">
        <row r="8">
          <cell r="C8">
            <v>23899</v>
          </cell>
        </row>
      </sheetData>
      <sheetData sheetId="2">
        <row r="8">
          <cell r="C8">
            <v>23899</v>
          </cell>
        </row>
      </sheetData>
      <sheetData sheetId="3" refreshError="1"/>
    </sheetDataSet>
  </externalBook>
</externalLink>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26"/>
  <sheetViews>
    <sheetView topLeftCell="A17" zoomScaleNormal="100" workbookViewId="0">
      <selection activeCell="D25" sqref="D25"/>
    </sheetView>
  </sheetViews>
  <sheetFormatPr defaultColWidth="9.109375" defaultRowHeight="13.2" x14ac:dyDescent="0.25"/>
  <cols>
    <col min="1" max="1" width="13.5546875" style="2" customWidth="1"/>
    <col min="2" max="2" width="82.33203125" style="3" customWidth="1"/>
    <col min="3" max="3" width="16.33203125" style="32" customWidth="1"/>
    <col min="4" max="4" width="21.6640625" style="15" customWidth="1"/>
    <col min="5" max="8" width="9.109375" style="40"/>
    <col min="9" max="13" width="9.109375" style="15"/>
    <col min="14" max="16384" width="9.109375" style="33"/>
  </cols>
  <sheetData>
    <row r="1" spans="1:13" ht="19.5" customHeight="1" x14ac:dyDescent="0.25">
      <c r="A1" s="73" t="s">
        <v>0</v>
      </c>
      <c r="B1" s="73"/>
      <c r="C1" s="73"/>
    </row>
    <row r="2" spans="1:13" ht="32.25" customHeight="1" x14ac:dyDescent="0.25">
      <c r="A2" s="74" t="s">
        <v>77</v>
      </c>
      <c r="B2" s="74"/>
      <c r="C2" s="74"/>
    </row>
    <row r="3" spans="1:13" ht="17.25" customHeight="1" x14ac:dyDescent="0.25">
      <c r="A3" s="1"/>
      <c r="B3" s="1"/>
      <c r="C3" s="50"/>
    </row>
    <row r="4" spans="1:13" ht="18.75" customHeight="1" x14ac:dyDescent="0.25">
      <c r="C4" s="4" t="s">
        <v>1</v>
      </c>
    </row>
    <row r="5" spans="1:13" s="6" customFormat="1" ht="24.75" customHeight="1" x14ac:dyDescent="0.25">
      <c r="A5" s="71" t="s">
        <v>37</v>
      </c>
      <c r="B5" s="72"/>
      <c r="C5" s="5" t="s">
        <v>7</v>
      </c>
      <c r="D5" s="66"/>
      <c r="E5" s="41"/>
      <c r="F5" s="41"/>
      <c r="G5" s="41"/>
      <c r="H5" s="41"/>
      <c r="I5" s="39"/>
      <c r="J5" s="39"/>
      <c r="K5" s="39"/>
      <c r="L5" s="39"/>
      <c r="M5" s="39"/>
    </row>
    <row r="6" spans="1:13" s="6" customFormat="1" ht="13.8" x14ac:dyDescent="0.25">
      <c r="A6" s="71" t="s">
        <v>2</v>
      </c>
      <c r="B6" s="72"/>
      <c r="C6" s="7">
        <f>C7+C11</f>
        <v>9010</v>
      </c>
      <c r="D6" s="39"/>
      <c r="E6" s="41"/>
      <c r="F6" s="41"/>
      <c r="G6" s="41"/>
      <c r="H6" s="41"/>
      <c r="I6" s="39"/>
      <c r="J6" s="39"/>
      <c r="K6" s="39"/>
      <c r="L6" s="39"/>
      <c r="M6" s="39"/>
    </row>
    <row r="7" spans="1:13" s="6" customFormat="1" ht="13.8" x14ac:dyDescent="0.25">
      <c r="A7" s="8" t="s">
        <v>3</v>
      </c>
      <c r="B7" s="9" t="s">
        <v>4</v>
      </c>
      <c r="C7" s="10">
        <f>SUM(C8:C10)</f>
        <v>5613</v>
      </c>
      <c r="D7" s="39"/>
      <c r="E7" s="41"/>
      <c r="F7" s="41"/>
      <c r="G7" s="41"/>
      <c r="H7" s="41"/>
      <c r="I7" s="39"/>
      <c r="J7" s="39"/>
      <c r="K7" s="39"/>
      <c r="L7" s="39"/>
      <c r="M7" s="39"/>
    </row>
    <row r="8" spans="1:13" ht="73.5" customHeight="1" x14ac:dyDescent="0.25">
      <c r="A8" s="11">
        <v>1149</v>
      </c>
      <c r="B8" s="70" t="s">
        <v>38</v>
      </c>
      <c r="C8" s="35">
        <f>ROUNDUP((1648.17*1.4*1)+ (1648.17*1.4/31*30),0)</f>
        <v>4541</v>
      </c>
      <c r="D8" s="52"/>
      <c r="F8" s="44"/>
      <c r="G8" s="44"/>
    </row>
    <row r="9" spans="1:13" ht="33.75" customHeight="1" x14ac:dyDescent="0.25">
      <c r="A9" s="49">
        <v>1210</v>
      </c>
      <c r="B9" s="11" t="s">
        <v>44</v>
      </c>
      <c r="C9" s="35">
        <f>ROUNDUP(C8*0.2359,0)</f>
        <v>1072</v>
      </c>
      <c r="D9" s="52"/>
      <c r="F9" s="44"/>
    </row>
    <row r="10" spans="1:13" ht="57.75" hidden="1" customHeight="1" x14ac:dyDescent="0.25">
      <c r="A10" s="43">
        <v>1227</v>
      </c>
      <c r="B10" s="42"/>
      <c r="C10" s="14"/>
      <c r="D10" s="52"/>
    </row>
    <row r="11" spans="1:13" ht="18" customHeight="1" x14ac:dyDescent="0.25">
      <c r="A11" s="16" t="s">
        <v>5</v>
      </c>
      <c r="B11" s="17" t="s">
        <v>6</v>
      </c>
      <c r="C11" s="18">
        <f>SUM(C12:C16)</f>
        <v>3397</v>
      </c>
      <c r="D11" s="52"/>
    </row>
    <row r="12" spans="1:13" ht="17.25" customHeight="1" x14ac:dyDescent="0.25">
      <c r="A12" s="45"/>
      <c r="B12" s="47"/>
      <c r="C12" s="46"/>
      <c r="D12" s="69"/>
    </row>
    <row r="13" spans="1:13" ht="92.4" hidden="1" x14ac:dyDescent="0.25">
      <c r="A13" s="19">
        <v>2122</v>
      </c>
      <c r="B13" s="48" t="s">
        <v>42</v>
      </c>
      <c r="C13" s="20"/>
    </row>
    <row r="14" spans="1:13" ht="102.6" customHeight="1" x14ac:dyDescent="0.25">
      <c r="A14" s="34">
        <v>2238</v>
      </c>
      <c r="B14" s="36" t="s">
        <v>46</v>
      </c>
      <c r="C14" s="35">
        <f>ROUNDUP((11895.21/12*2) + (11895.21/12/31*30),0)</f>
        <v>2942</v>
      </c>
      <c r="D14" s="52"/>
    </row>
    <row r="15" spans="1:13" ht="61.5" hidden="1" customHeight="1" x14ac:dyDescent="0.25">
      <c r="A15" s="19">
        <v>2312</v>
      </c>
      <c r="B15" s="37"/>
      <c r="C15" s="35"/>
    </row>
    <row r="16" spans="1:13" ht="201.75" customHeight="1" x14ac:dyDescent="0.25">
      <c r="A16" s="21">
        <v>2364</v>
      </c>
      <c r="B16" s="51" t="s">
        <v>45</v>
      </c>
      <c r="C16" s="13">
        <f>118+156+57+100+24</f>
        <v>455</v>
      </c>
    </row>
    <row r="17" spans="1:13" x14ac:dyDescent="0.25">
      <c r="A17" s="22"/>
      <c r="B17" s="23"/>
      <c r="C17" s="24"/>
    </row>
    <row r="18" spans="1:13" x14ac:dyDescent="0.25">
      <c r="C18" s="4" t="s">
        <v>1</v>
      </c>
    </row>
    <row r="19" spans="1:13" s="6" customFormat="1" ht="15" customHeight="1" x14ac:dyDescent="0.25">
      <c r="A19" s="71" t="s">
        <v>40</v>
      </c>
      <c r="B19" s="72"/>
      <c r="C19" s="5" t="s">
        <v>39</v>
      </c>
      <c r="D19" s="66"/>
      <c r="E19" s="41"/>
      <c r="F19" s="41"/>
      <c r="G19" s="41"/>
      <c r="H19" s="41"/>
      <c r="I19" s="39"/>
      <c r="J19" s="39"/>
      <c r="K19" s="39"/>
      <c r="L19" s="39"/>
      <c r="M19" s="39"/>
    </row>
    <row r="20" spans="1:13" s="6" customFormat="1" ht="15" customHeight="1" x14ac:dyDescent="0.25">
      <c r="A20" s="71" t="s">
        <v>2</v>
      </c>
      <c r="B20" s="72"/>
      <c r="C20" s="7">
        <f>C21+C24</f>
        <v>39250</v>
      </c>
      <c r="D20" s="39"/>
      <c r="E20" s="41"/>
      <c r="F20" s="41"/>
      <c r="G20" s="41"/>
      <c r="H20" s="41"/>
      <c r="I20" s="39"/>
      <c r="J20" s="39"/>
      <c r="K20" s="39"/>
      <c r="L20" s="39"/>
      <c r="M20" s="39"/>
    </row>
    <row r="21" spans="1:13" s="6" customFormat="1" ht="13.8" x14ac:dyDescent="0.25">
      <c r="A21" s="25" t="s">
        <v>3</v>
      </c>
      <c r="B21" s="26" t="s">
        <v>4</v>
      </c>
      <c r="C21" s="10">
        <f>SUM(C22:C23)</f>
        <v>28610</v>
      </c>
      <c r="D21" s="39"/>
      <c r="E21" s="41"/>
      <c r="F21" s="41"/>
      <c r="G21" s="41"/>
      <c r="H21" s="41"/>
      <c r="I21" s="39"/>
      <c r="J21" s="39"/>
      <c r="K21" s="39"/>
      <c r="L21" s="39"/>
      <c r="M21" s="39"/>
    </row>
    <row r="22" spans="1:13" ht="72" customHeight="1" x14ac:dyDescent="0.25">
      <c r="A22" s="27">
        <v>1149</v>
      </c>
      <c r="B22" s="38" t="s">
        <v>43</v>
      </c>
      <c r="C22" s="35">
        <f>ROUNDUP((1648.17*1.4*10) +(1648.17*1.4/31*1),0)</f>
        <v>23149</v>
      </c>
      <c r="D22" s="52"/>
    </row>
    <row r="23" spans="1:13" ht="47.25" customHeight="1" x14ac:dyDescent="0.25">
      <c r="A23" s="28">
        <v>1210</v>
      </c>
      <c r="B23" s="12" t="s">
        <v>41</v>
      </c>
      <c r="C23" s="13">
        <f>ROUNDUP(C22*0.2359,0)</f>
        <v>5461</v>
      </c>
    </row>
    <row r="24" spans="1:13" ht="18" customHeight="1" x14ac:dyDescent="0.25">
      <c r="A24" s="29" t="s">
        <v>5</v>
      </c>
      <c r="B24" s="30" t="s">
        <v>6</v>
      </c>
      <c r="C24" s="18">
        <f>SUM(C25:C26)</f>
        <v>10640</v>
      </c>
      <c r="D24" s="52"/>
    </row>
    <row r="25" spans="1:13" ht="90" customHeight="1" x14ac:dyDescent="0.25">
      <c r="A25" s="19">
        <v>2122</v>
      </c>
      <c r="B25" s="111" t="s">
        <v>76</v>
      </c>
      <c r="C25" s="20">
        <f>(560*3+2*3)</f>
        <v>1686</v>
      </c>
    </row>
    <row r="26" spans="1:13" ht="84.75" customHeight="1" x14ac:dyDescent="0.25">
      <c r="A26" s="21">
        <v>2238</v>
      </c>
      <c r="B26" s="67" t="s">
        <v>36</v>
      </c>
      <c r="C26" s="31">
        <f>ROUNDUP((11895.21/12*9) + (11895.21/12/31*1),0)</f>
        <v>8954</v>
      </c>
      <c r="D26" s="53"/>
    </row>
  </sheetData>
  <mergeCells count="6">
    <mergeCell ref="A20:B20"/>
    <mergeCell ref="A1:C1"/>
    <mergeCell ref="A2:C2"/>
    <mergeCell ref="A5:B5"/>
    <mergeCell ref="A6:B6"/>
    <mergeCell ref="A19:B19"/>
  </mergeCells>
  <pageMargins left="0.25" right="0.25" top="0.75" bottom="0.75" header="0.3" footer="0.3"/>
  <pageSetup paperSize="9" scale="88"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F1798-D6C1-4EF6-BA8C-B8A2D95382C9}">
  <dimension ref="A1:M43"/>
  <sheetViews>
    <sheetView topLeftCell="A34" zoomScaleNormal="100" workbookViewId="0">
      <selection activeCell="C37" sqref="C37"/>
    </sheetView>
  </sheetViews>
  <sheetFormatPr defaultColWidth="9.21875" defaultRowHeight="14.4" x14ac:dyDescent="0.3"/>
  <cols>
    <col min="1" max="1" width="3.44140625" style="75" customWidth="1"/>
    <col min="2" max="2" width="11.5546875" style="75" customWidth="1"/>
    <col min="3" max="3" width="72.44140625" style="75" customWidth="1"/>
    <col min="4" max="4" width="26" style="75" customWidth="1"/>
    <col min="5" max="5" width="9.21875" style="76"/>
    <col min="6" max="7" width="9.21875" style="75"/>
    <col min="8" max="8" width="9.21875" style="75" customWidth="1"/>
    <col min="9" max="16384" width="9.21875" style="75"/>
  </cols>
  <sheetData>
    <row r="1" spans="1:13" ht="19.2" customHeight="1" x14ac:dyDescent="0.3">
      <c r="A1" s="112" t="s">
        <v>0</v>
      </c>
      <c r="B1" s="112"/>
      <c r="C1" s="112"/>
      <c r="D1" s="112"/>
    </row>
    <row r="2" spans="1:13" ht="37.5" customHeight="1" x14ac:dyDescent="0.3">
      <c r="A2" s="113" t="s">
        <v>78</v>
      </c>
      <c r="B2" s="113"/>
      <c r="C2" s="113"/>
      <c r="D2" s="113"/>
    </row>
    <row r="3" spans="1:13" ht="15.6" x14ac:dyDescent="0.3">
      <c r="B3" s="77"/>
      <c r="D3" s="78"/>
    </row>
    <row r="4" spans="1:13" ht="15.6" x14ac:dyDescent="0.3">
      <c r="B4" s="79" t="s">
        <v>47</v>
      </c>
      <c r="C4" s="80"/>
      <c r="D4" s="81" t="s">
        <v>48</v>
      </c>
      <c r="E4" s="82"/>
    </row>
    <row r="5" spans="1:13" ht="21.75" customHeight="1" x14ac:dyDescent="0.3">
      <c r="B5" s="83" t="s">
        <v>49</v>
      </c>
      <c r="C5" s="83"/>
      <c r="D5" s="84" t="s">
        <v>50</v>
      </c>
      <c r="E5" s="85"/>
    </row>
    <row r="6" spans="1:13" x14ac:dyDescent="0.3">
      <c r="B6" s="86" t="s">
        <v>2</v>
      </c>
      <c r="C6" s="86"/>
      <c r="D6" s="87">
        <f>D7+D12+D22</f>
        <v>19261</v>
      </c>
    </row>
    <row r="7" spans="1:13" x14ac:dyDescent="0.3">
      <c r="B7" s="88">
        <v>1000</v>
      </c>
      <c r="C7" s="88" t="s">
        <v>4</v>
      </c>
      <c r="D7" s="89">
        <f>D9+D10</f>
        <v>13983</v>
      </c>
    </row>
    <row r="8" spans="1:13" x14ac:dyDescent="0.3">
      <c r="B8" s="90">
        <v>1100</v>
      </c>
      <c r="C8" s="90" t="s">
        <v>51</v>
      </c>
      <c r="D8" s="91">
        <f>D9</f>
        <v>11314</v>
      </c>
    </row>
    <row r="9" spans="1:13" ht="82.8" x14ac:dyDescent="0.3">
      <c r="B9" s="92">
        <v>1149</v>
      </c>
      <c r="C9" s="93" t="s">
        <v>52</v>
      </c>
      <c r="D9" s="94">
        <v>11314</v>
      </c>
      <c r="I9" s="78"/>
      <c r="L9" s="78"/>
      <c r="M9" s="78"/>
    </row>
    <row r="10" spans="1:13" ht="27.6" x14ac:dyDescent="0.3">
      <c r="B10" s="95">
        <v>1200</v>
      </c>
      <c r="C10" s="93" t="s">
        <v>53</v>
      </c>
      <c r="D10" s="94">
        <f>D11</f>
        <v>2669</v>
      </c>
    </row>
    <row r="11" spans="1:13" ht="34.5" customHeight="1" x14ac:dyDescent="0.3">
      <c r="B11" s="92">
        <v>1210</v>
      </c>
      <c r="C11" s="93" t="s">
        <v>54</v>
      </c>
      <c r="D11" s="94">
        <v>2669</v>
      </c>
    </row>
    <row r="12" spans="1:13" ht="23.25" customHeight="1" x14ac:dyDescent="0.3">
      <c r="B12" s="96">
        <v>2000</v>
      </c>
      <c r="C12" s="88" t="s">
        <v>6</v>
      </c>
      <c r="D12" s="89">
        <f>D13+D15+D19</f>
        <v>5278</v>
      </c>
    </row>
    <row r="13" spans="1:13" ht="24" customHeight="1" x14ac:dyDescent="0.3">
      <c r="B13" s="90">
        <v>2100</v>
      </c>
      <c r="C13" s="90" t="s">
        <v>55</v>
      </c>
      <c r="D13" s="95">
        <f>D14</f>
        <v>0</v>
      </c>
    </row>
    <row r="14" spans="1:13" ht="165.6" x14ac:dyDescent="0.3">
      <c r="B14" s="92">
        <v>2122</v>
      </c>
      <c r="C14" s="97" t="s">
        <v>56</v>
      </c>
      <c r="D14" s="98">
        <v>0</v>
      </c>
    </row>
    <row r="15" spans="1:13" s="100" customFormat="1" ht="17.25" customHeight="1" x14ac:dyDescent="0.3">
      <c r="B15" s="96">
        <v>2200</v>
      </c>
      <c r="C15" s="99" t="s">
        <v>57</v>
      </c>
      <c r="D15" s="87">
        <f>D16+D17</f>
        <v>5278</v>
      </c>
      <c r="E15" s="82"/>
    </row>
    <row r="16" spans="1:13" ht="35.25" customHeight="1" x14ac:dyDescent="0.3">
      <c r="B16" s="92">
        <v>2210</v>
      </c>
      <c r="C16" s="93" t="s">
        <v>58</v>
      </c>
      <c r="D16" s="98">
        <v>417</v>
      </c>
    </row>
    <row r="17" spans="2:10" ht="16.5" customHeight="1" x14ac:dyDescent="0.3">
      <c r="B17" s="96">
        <v>2230</v>
      </c>
      <c r="C17" s="99" t="s">
        <v>59</v>
      </c>
      <c r="D17" s="87">
        <f>D18</f>
        <v>4861</v>
      </c>
    </row>
    <row r="18" spans="2:10" ht="129.75" customHeight="1" x14ac:dyDescent="0.3">
      <c r="B18" s="92">
        <v>2238</v>
      </c>
      <c r="C18" s="93" t="s">
        <v>60</v>
      </c>
      <c r="D18" s="94">
        <v>4861</v>
      </c>
    </row>
    <row r="19" spans="2:10" ht="30" hidden="1" customHeight="1" x14ac:dyDescent="0.3">
      <c r="B19" s="95">
        <v>2300</v>
      </c>
      <c r="C19" s="93" t="s">
        <v>61</v>
      </c>
      <c r="D19" s="89">
        <f>D20+D21</f>
        <v>0</v>
      </c>
    </row>
    <row r="20" spans="2:10" ht="42.75" hidden="1" customHeight="1" x14ac:dyDescent="0.3">
      <c r="B20" s="92">
        <v>2313</v>
      </c>
      <c r="C20" s="93" t="s">
        <v>62</v>
      </c>
      <c r="D20" s="98"/>
    </row>
    <row r="21" spans="2:10" ht="36" hidden="1" customHeight="1" x14ac:dyDescent="0.3">
      <c r="B21" s="92">
        <v>2389</v>
      </c>
      <c r="C21" s="93" t="s">
        <v>63</v>
      </c>
      <c r="D21" s="98"/>
    </row>
    <row r="22" spans="2:10" ht="22.5" hidden="1" customHeight="1" x14ac:dyDescent="0.3">
      <c r="B22" s="96">
        <v>5000</v>
      </c>
      <c r="C22" s="99" t="s">
        <v>64</v>
      </c>
      <c r="D22" s="84">
        <f>D23</f>
        <v>0</v>
      </c>
    </row>
    <row r="23" spans="2:10" ht="27.6" hidden="1" x14ac:dyDescent="0.3">
      <c r="B23" s="92">
        <v>5238</v>
      </c>
      <c r="C23" s="93" t="s">
        <v>65</v>
      </c>
      <c r="D23" s="98"/>
      <c r="H23" s="78"/>
    </row>
    <row r="24" spans="2:10" ht="18" hidden="1" customHeight="1" x14ac:dyDescent="0.3">
      <c r="B24" s="101" t="s">
        <v>66</v>
      </c>
      <c r="C24" s="102"/>
      <c r="D24" s="102"/>
      <c r="E24" s="103"/>
    </row>
    <row r="25" spans="2:10" ht="15.6" x14ac:dyDescent="0.3">
      <c r="B25" s="104" t="s">
        <v>67</v>
      </c>
      <c r="C25" s="105"/>
      <c r="D25" s="106" t="s">
        <v>68</v>
      </c>
    </row>
    <row r="26" spans="2:10" ht="27" customHeight="1" x14ac:dyDescent="0.3">
      <c r="B26" s="83" t="s">
        <v>69</v>
      </c>
      <c r="C26" s="83"/>
      <c r="D26" s="84" t="s">
        <v>70</v>
      </c>
      <c r="E26" s="82"/>
    </row>
    <row r="27" spans="2:10" x14ac:dyDescent="0.3">
      <c r="B27" s="86" t="s">
        <v>2</v>
      </c>
      <c r="C27" s="86"/>
      <c r="D27" s="87">
        <f>D28+D33</f>
        <v>29590</v>
      </c>
    </row>
    <row r="28" spans="2:10" x14ac:dyDescent="0.3">
      <c r="B28" s="88">
        <v>1000</v>
      </c>
      <c r="C28" s="88" t="s">
        <v>4</v>
      </c>
      <c r="D28" s="89">
        <f>D29+D31</f>
        <v>20239</v>
      </c>
    </row>
    <row r="29" spans="2:10" x14ac:dyDescent="0.3">
      <c r="B29" s="90">
        <v>1100</v>
      </c>
      <c r="C29" s="90" t="s">
        <v>51</v>
      </c>
      <c r="D29" s="91">
        <f>D30</f>
        <v>16376</v>
      </c>
    </row>
    <row r="30" spans="2:10" ht="91.5" customHeight="1" x14ac:dyDescent="0.3">
      <c r="B30" s="92">
        <v>1149</v>
      </c>
      <c r="C30" s="93" t="s">
        <v>71</v>
      </c>
      <c r="D30" s="94">
        <v>16376</v>
      </c>
      <c r="F30" s="76"/>
      <c r="G30" s="76"/>
      <c r="H30" s="76"/>
      <c r="J30" s="78"/>
    </row>
    <row r="31" spans="2:10" ht="27.6" x14ac:dyDescent="0.3">
      <c r="B31" s="95">
        <v>1200</v>
      </c>
      <c r="C31" s="93" t="s">
        <v>53</v>
      </c>
      <c r="D31" s="94">
        <f>D32</f>
        <v>3863</v>
      </c>
    </row>
    <row r="32" spans="2:10" ht="27.6" x14ac:dyDescent="0.3">
      <c r="B32" s="92">
        <v>1210</v>
      </c>
      <c r="C32" s="93" t="s">
        <v>72</v>
      </c>
      <c r="D32" s="94">
        <v>3863</v>
      </c>
      <c r="F32" s="76"/>
      <c r="G32" s="76"/>
      <c r="H32" s="76"/>
      <c r="J32" s="78"/>
    </row>
    <row r="33" spans="2:11" ht="20.25" customHeight="1" x14ac:dyDescent="0.3">
      <c r="B33" s="96">
        <v>2000</v>
      </c>
      <c r="C33" s="88" t="s">
        <v>6</v>
      </c>
      <c r="D33" s="89">
        <f>D34+D36</f>
        <v>9351</v>
      </c>
    </row>
    <row r="34" spans="2:11" ht="20.25" customHeight="1" x14ac:dyDescent="0.3">
      <c r="B34" s="90">
        <v>2100</v>
      </c>
      <c r="C34" s="107" t="s">
        <v>55</v>
      </c>
      <c r="D34" s="95">
        <f>D35</f>
        <v>1712</v>
      </c>
    </row>
    <row r="35" spans="2:11" ht="150" customHeight="1" x14ac:dyDescent="0.3">
      <c r="B35" s="92">
        <v>2122</v>
      </c>
      <c r="C35" s="97" t="s">
        <v>73</v>
      </c>
      <c r="D35" s="98">
        <v>1712</v>
      </c>
      <c r="J35" s="78"/>
    </row>
    <row r="36" spans="2:11" ht="19.5" customHeight="1" x14ac:dyDescent="0.3">
      <c r="B36" s="96">
        <v>2200</v>
      </c>
      <c r="C36" s="99" t="s">
        <v>57</v>
      </c>
      <c r="D36" s="87">
        <f>D37+D38</f>
        <v>7639</v>
      </c>
    </row>
    <row r="37" spans="2:11" ht="41.4" x14ac:dyDescent="0.3">
      <c r="B37" s="92">
        <v>2210</v>
      </c>
      <c r="C37" s="93" t="s">
        <v>74</v>
      </c>
      <c r="D37" s="98">
        <v>604</v>
      </c>
      <c r="F37" s="76"/>
      <c r="G37" s="76"/>
      <c r="H37" s="76"/>
      <c r="J37" s="78"/>
    </row>
    <row r="38" spans="2:11" ht="23.25" customHeight="1" x14ac:dyDescent="0.3">
      <c r="B38" s="96">
        <v>2230</v>
      </c>
      <c r="C38" s="99" t="s">
        <v>59</v>
      </c>
      <c r="D38" s="94">
        <f>D39</f>
        <v>7035</v>
      </c>
    </row>
    <row r="39" spans="2:11" ht="110.4" x14ac:dyDescent="0.3">
      <c r="B39" s="92">
        <v>2238</v>
      </c>
      <c r="C39" s="93" t="s">
        <v>75</v>
      </c>
      <c r="D39" s="94">
        <v>7035</v>
      </c>
      <c r="F39" s="76"/>
      <c r="G39" s="76"/>
      <c r="H39" s="76"/>
      <c r="J39" s="78"/>
      <c r="K39" s="100"/>
    </row>
    <row r="40" spans="2:11" ht="15.6" x14ac:dyDescent="0.3">
      <c r="B40" s="108"/>
    </row>
    <row r="41" spans="2:11" ht="17.399999999999999" x14ac:dyDescent="0.3">
      <c r="B41" s="109"/>
    </row>
    <row r="42" spans="2:11" x14ac:dyDescent="0.3">
      <c r="B42" s="110"/>
    </row>
    <row r="43" spans="2:11" x14ac:dyDescent="0.3">
      <c r="B43" s="110"/>
    </row>
  </sheetData>
  <mergeCells count="6">
    <mergeCell ref="A1:D1"/>
    <mergeCell ref="A2:D2"/>
    <mergeCell ref="B5:C5"/>
    <mergeCell ref="B6:C6"/>
    <mergeCell ref="B26:C26"/>
    <mergeCell ref="B27:C27"/>
  </mergeCells>
  <pageMargins left="0.70866141732283472" right="0.70866141732283472" top="0.74803149606299213" bottom="0.74803149606299213" header="0.31496062992125984" footer="0.31496062992125984"/>
  <pageSetup paperSize="9" scale="7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4F2E2C-F3D7-48BD-8EDC-2137CDC19337}">
  <dimension ref="A1:E29"/>
  <sheetViews>
    <sheetView tabSelected="1" zoomScaleNormal="100" workbookViewId="0">
      <selection activeCell="F13" sqref="F13"/>
    </sheetView>
  </sheetViews>
  <sheetFormatPr defaultColWidth="9.109375" defaultRowHeight="13.8" x14ac:dyDescent="0.25"/>
  <cols>
    <col min="1" max="1" width="9.109375" style="114"/>
    <col min="2" max="2" width="47.44140625" style="114" customWidth="1"/>
    <col min="3" max="3" width="13.88671875" style="114" customWidth="1"/>
    <col min="4" max="16384" width="9.109375" style="114"/>
  </cols>
  <sheetData>
    <row r="1" spans="1:5" ht="23.4" customHeight="1" x14ac:dyDescent="0.25">
      <c r="A1" s="142" t="s">
        <v>79</v>
      </c>
      <c r="B1" s="142"/>
      <c r="C1" s="142"/>
    </row>
    <row r="2" spans="1:5" s="115" customFormat="1" ht="13.2" x14ac:dyDescent="0.25">
      <c r="C2" s="141" t="s">
        <v>1</v>
      </c>
    </row>
    <row r="3" spans="1:5" s="115" customFormat="1" ht="13.2" x14ac:dyDescent="0.25">
      <c r="A3" s="116" t="s">
        <v>85</v>
      </c>
      <c r="B3" s="117"/>
      <c r="C3" s="118" t="s">
        <v>7</v>
      </c>
    </row>
    <row r="4" spans="1:5" s="115" customFormat="1" ht="13.2" x14ac:dyDescent="0.25">
      <c r="A4" s="116" t="s">
        <v>2</v>
      </c>
      <c r="B4" s="117"/>
      <c r="C4" s="119">
        <f>C5+C10</f>
        <v>28271</v>
      </c>
      <c r="E4" s="120"/>
    </row>
    <row r="5" spans="1:5" s="115" customFormat="1" ht="13.2" x14ac:dyDescent="0.25">
      <c r="A5" s="121" t="s">
        <v>3</v>
      </c>
      <c r="B5" s="122" t="s">
        <v>4</v>
      </c>
      <c r="C5" s="123">
        <f>C6+C8</f>
        <v>19596</v>
      </c>
    </row>
    <row r="6" spans="1:5" s="115" customFormat="1" ht="13.2" x14ac:dyDescent="0.25">
      <c r="A6" s="124">
        <v>1100</v>
      </c>
      <c r="B6" s="125" t="s">
        <v>51</v>
      </c>
      <c r="C6" s="126">
        <f>C7</f>
        <v>15855</v>
      </c>
    </row>
    <row r="7" spans="1:5" s="115" customFormat="1" ht="26.4" x14ac:dyDescent="0.25">
      <c r="A7" s="11">
        <v>1149</v>
      </c>
      <c r="B7" s="49" t="s">
        <v>80</v>
      </c>
      <c r="C7" s="35">
        <f>'Valsts policija (I. Urga)'!C8+'Valsts robežsardze (J. Padāns)'!D9</f>
        <v>15855</v>
      </c>
    </row>
    <row r="8" spans="1:5" s="115" customFormat="1" ht="26.4" x14ac:dyDescent="0.25">
      <c r="A8" s="127">
        <v>1200</v>
      </c>
      <c r="B8" s="128" t="s">
        <v>53</v>
      </c>
      <c r="C8" s="129">
        <f>C9</f>
        <v>3741</v>
      </c>
    </row>
    <row r="9" spans="1:5" s="115" customFormat="1" ht="24" customHeight="1" x14ac:dyDescent="0.25">
      <c r="A9" s="130">
        <v>1210</v>
      </c>
      <c r="B9" s="12" t="s">
        <v>81</v>
      </c>
      <c r="C9" s="13">
        <f>'Valsts policija (I. Urga)'!C9+'Valsts robežsardze (J. Padāns)'!D11</f>
        <v>3741</v>
      </c>
    </row>
    <row r="10" spans="1:5" s="115" customFormat="1" ht="13.2" x14ac:dyDescent="0.25">
      <c r="A10" s="131" t="s">
        <v>5</v>
      </c>
      <c r="B10" s="132" t="s">
        <v>6</v>
      </c>
      <c r="C10" s="133">
        <f>C11+C14</f>
        <v>8675</v>
      </c>
    </row>
    <row r="11" spans="1:5" s="115" customFormat="1" ht="13.2" x14ac:dyDescent="0.25">
      <c r="A11" s="127">
        <v>2200</v>
      </c>
      <c r="B11" s="135" t="s">
        <v>57</v>
      </c>
      <c r="C11" s="129">
        <f>C12+C13</f>
        <v>8220</v>
      </c>
    </row>
    <row r="12" spans="1:5" s="115" customFormat="1" ht="13.2" x14ac:dyDescent="0.25">
      <c r="A12" s="43">
        <v>2210</v>
      </c>
      <c r="B12" s="139" t="s">
        <v>86</v>
      </c>
      <c r="C12" s="14">
        <f>'Valsts robežsardze (J. Padāns)'!D16</f>
        <v>417</v>
      </c>
    </row>
    <row r="13" spans="1:5" s="115" customFormat="1" ht="26.4" x14ac:dyDescent="0.25">
      <c r="A13" s="19">
        <v>2238</v>
      </c>
      <c r="B13" s="136" t="s">
        <v>83</v>
      </c>
      <c r="C13" s="20">
        <f>'Valsts policija (I. Urga)'!C14+'Valsts robežsardze (J. Padāns)'!D18</f>
        <v>7803</v>
      </c>
    </row>
    <row r="14" spans="1:5" s="115" customFormat="1" ht="26.4" x14ac:dyDescent="0.25">
      <c r="A14" s="137">
        <v>2300</v>
      </c>
      <c r="B14" s="134" t="s">
        <v>61</v>
      </c>
      <c r="C14" s="35">
        <f>C15</f>
        <v>455</v>
      </c>
    </row>
    <row r="15" spans="1:5" s="115" customFormat="1" ht="13.2" x14ac:dyDescent="0.25">
      <c r="A15" s="34">
        <v>2364</v>
      </c>
      <c r="B15" s="134" t="s">
        <v>84</v>
      </c>
      <c r="C15" s="35">
        <f>'Valsts policija (I. Urga)'!C16</f>
        <v>455</v>
      </c>
    </row>
    <row r="16" spans="1:5" s="115" customFormat="1" ht="13.2" x14ac:dyDescent="0.25">
      <c r="A16" s="2"/>
      <c r="B16" s="3"/>
      <c r="C16" s="138" t="s">
        <v>1</v>
      </c>
    </row>
    <row r="17" spans="1:5" s="115" customFormat="1" ht="13.2" x14ac:dyDescent="0.25">
      <c r="A17" s="116" t="s">
        <v>85</v>
      </c>
      <c r="B17" s="117"/>
      <c r="C17" s="118" t="s">
        <v>39</v>
      </c>
    </row>
    <row r="18" spans="1:5" s="115" customFormat="1" ht="12.75" customHeight="1" x14ac:dyDescent="0.25">
      <c r="A18" s="116" t="s">
        <v>2</v>
      </c>
      <c r="B18" s="117"/>
      <c r="C18" s="119">
        <f>C19+C24</f>
        <v>68840</v>
      </c>
      <c r="E18" s="120"/>
    </row>
    <row r="19" spans="1:5" s="115" customFormat="1" ht="13.2" x14ac:dyDescent="0.25">
      <c r="A19" s="121" t="s">
        <v>3</v>
      </c>
      <c r="B19" s="122" t="s">
        <v>4</v>
      </c>
      <c r="C19" s="123">
        <f>C20+C22</f>
        <v>48849</v>
      </c>
    </row>
    <row r="20" spans="1:5" s="115" customFormat="1" ht="13.2" x14ac:dyDescent="0.25">
      <c r="A20" s="124">
        <v>1100</v>
      </c>
      <c r="B20" s="125" t="s">
        <v>51</v>
      </c>
      <c r="C20" s="126">
        <f>C21</f>
        <v>39525</v>
      </c>
    </row>
    <row r="21" spans="1:5" s="115" customFormat="1" ht="26.4" x14ac:dyDescent="0.25">
      <c r="A21" s="11">
        <v>1149</v>
      </c>
      <c r="B21" s="49" t="s">
        <v>80</v>
      </c>
      <c r="C21" s="35">
        <f>'Valsts policija (I. Urga)'!C22+'Valsts robežsardze (J. Padāns)'!D30</f>
        <v>39525</v>
      </c>
    </row>
    <row r="22" spans="1:5" s="115" customFormat="1" ht="26.4" x14ac:dyDescent="0.25">
      <c r="A22" s="127">
        <v>1200</v>
      </c>
      <c r="B22" s="128" t="s">
        <v>53</v>
      </c>
      <c r="C22" s="129">
        <f>C23</f>
        <v>9324</v>
      </c>
    </row>
    <row r="23" spans="1:5" s="115" customFormat="1" ht="29.25" customHeight="1" x14ac:dyDescent="0.25">
      <c r="A23" s="130">
        <v>1210</v>
      </c>
      <c r="B23" s="12" t="s">
        <v>81</v>
      </c>
      <c r="C23" s="13">
        <f>'Valsts policija (I. Urga)'!C23+'Valsts robežsardze (J. Padāns)'!D32</f>
        <v>9324</v>
      </c>
    </row>
    <row r="24" spans="1:5" s="115" customFormat="1" ht="13.2" x14ac:dyDescent="0.25">
      <c r="A24" s="131" t="s">
        <v>5</v>
      </c>
      <c r="B24" s="132" t="s">
        <v>6</v>
      </c>
      <c r="C24" s="133">
        <f>C25+C27</f>
        <v>19991</v>
      </c>
    </row>
    <row r="25" spans="1:5" s="115" customFormat="1" ht="13.2" x14ac:dyDescent="0.25">
      <c r="A25" s="124">
        <v>2100</v>
      </c>
      <c r="B25" s="125" t="s">
        <v>55</v>
      </c>
      <c r="C25" s="126">
        <f>C26</f>
        <v>3398</v>
      </c>
    </row>
    <row r="26" spans="1:5" s="115" customFormat="1" ht="13.2" x14ac:dyDescent="0.25">
      <c r="A26" s="34">
        <v>2122</v>
      </c>
      <c r="B26" s="134" t="s">
        <v>82</v>
      </c>
      <c r="C26" s="35">
        <f>'Valsts policija (I. Urga)'!C25+'Valsts robežsardze (J. Padāns)'!D35</f>
        <v>3398</v>
      </c>
    </row>
    <row r="27" spans="1:5" x14ac:dyDescent="0.25">
      <c r="A27" s="127">
        <v>2200</v>
      </c>
      <c r="B27" s="135" t="s">
        <v>57</v>
      </c>
      <c r="C27" s="129">
        <f>C28+C29</f>
        <v>16593</v>
      </c>
    </row>
    <row r="28" spans="1:5" x14ac:dyDescent="0.25">
      <c r="A28" s="140">
        <v>2210</v>
      </c>
      <c r="B28" s="135" t="s">
        <v>86</v>
      </c>
      <c r="C28" s="129">
        <f>'Valsts robežsardze (J. Padāns)'!D37</f>
        <v>604</v>
      </c>
    </row>
    <row r="29" spans="1:5" ht="26.4" x14ac:dyDescent="0.25">
      <c r="A29" s="21">
        <v>2238</v>
      </c>
      <c r="B29" s="67" t="s">
        <v>83</v>
      </c>
      <c r="C29" s="13">
        <f>'Valsts policija (I. Urga)'!C26+'Valsts robežsardze (J. Padāns)'!D39</f>
        <v>15989</v>
      </c>
    </row>
  </sheetData>
  <mergeCells count="5">
    <mergeCell ref="A1:C1"/>
    <mergeCell ref="A3:B3"/>
    <mergeCell ref="A4:B4"/>
    <mergeCell ref="A17:B17"/>
    <mergeCell ref="A18:B18"/>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I42"/>
  <sheetViews>
    <sheetView topLeftCell="A4" workbookViewId="0">
      <selection activeCell="L37" sqref="L37"/>
    </sheetView>
  </sheetViews>
  <sheetFormatPr defaultColWidth="9.109375" defaultRowHeight="14.4" x14ac:dyDescent="0.3"/>
  <cols>
    <col min="1" max="1" width="9.109375" style="55"/>
    <col min="2" max="2" width="24" style="55" customWidth="1"/>
    <col min="3" max="3" width="9.33203125" style="55" customWidth="1"/>
    <col min="4" max="7" width="9.109375" style="55"/>
    <col min="8" max="8" width="12.5546875" style="55" customWidth="1"/>
    <col min="9" max="16384" width="9.109375" style="55"/>
  </cols>
  <sheetData>
    <row r="3" spans="2:8" x14ac:dyDescent="0.3">
      <c r="C3" s="55" t="s">
        <v>8</v>
      </c>
      <c r="D3" s="55" t="s">
        <v>9</v>
      </c>
      <c r="E3" s="55" t="s">
        <v>10</v>
      </c>
      <c r="F3" s="55" t="s">
        <v>34</v>
      </c>
      <c r="H3" s="56" t="s">
        <v>35</v>
      </c>
    </row>
    <row r="4" spans="2:8" x14ac:dyDescent="0.3">
      <c r="B4" s="58" t="s">
        <v>11</v>
      </c>
      <c r="C4" s="58">
        <v>2</v>
      </c>
      <c r="D4" s="58">
        <v>2.6032999999999999</v>
      </c>
      <c r="E4" s="58">
        <f t="shared" ref="E4:E9" si="0">ROUNDUP(C4*D4,2)</f>
        <v>5.21</v>
      </c>
      <c r="F4" s="59">
        <f t="shared" ref="F4:F38" si="1">E4*1.21</f>
        <v>6.3041</v>
      </c>
      <c r="G4" s="58"/>
      <c r="H4" s="59">
        <f>F4/2</f>
        <v>3.15205</v>
      </c>
    </row>
    <row r="5" spans="2:8" x14ac:dyDescent="0.3">
      <c r="B5" s="58" t="s">
        <v>12</v>
      </c>
      <c r="C5" s="58">
        <v>2</v>
      </c>
      <c r="D5" s="58">
        <v>2.6032999999999999</v>
      </c>
      <c r="E5" s="58">
        <f t="shared" si="0"/>
        <v>5.21</v>
      </c>
      <c r="F5" s="59">
        <f t="shared" si="1"/>
        <v>6.3041</v>
      </c>
      <c r="G5" s="58"/>
      <c r="H5" s="59">
        <f>F5/2</f>
        <v>3.15205</v>
      </c>
    </row>
    <row r="6" spans="2:8" x14ac:dyDescent="0.3">
      <c r="B6" s="58" t="s">
        <v>12</v>
      </c>
      <c r="C6" s="58">
        <v>2</v>
      </c>
      <c r="D6" s="58">
        <v>2.6032999999999999</v>
      </c>
      <c r="E6" s="58">
        <f t="shared" si="0"/>
        <v>5.21</v>
      </c>
      <c r="F6" s="59">
        <f t="shared" si="1"/>
        <v>6.3041</v>
      </c>
      <c r="G6" s="58"/>
      <c r="H6" s="59">
        <f>F6/2</f>
        <v>3.15205</v>
      </c>
    </row>
    <row r="7" spans="2:8" x14ac:dyDescent="0.3">
      <c r="B7" s="58" t="s">
        <v>12</v>
      </c>
      <c r="C7" s="58">
        <v>2</v>
      </c>
      <c r="D7" s="58">
        <v>2.6032999999999999</v>
      </c>
      <c r="E7" s="58">
        <f t="shared" si="0"/>
        <v>5.21</v>
      </c>
      <c r="F7" s="59">
        <f t="shared" si="1"/>
        <v>6.3041</v>
      </c>
      <c r="G7" s="58"/>
      <c r="H7" s="59">
        <f>F7/2</f>
        <v>3.15205</v>
      </c>
    </row>
    <row r="8" spans="2:8" x14ac:dyDescent="0.3">
      <c r="B8" s="58" t="s">
        <v>13</v>
      </c>
      <c r="C8" s="58">
        <v>1</v>
      </c>
      <c r="D8" s="58">
        <v>19.338799999999999</v>
      </c>
      <c r="E8" s="58">
        <f t="shared" si="0"/>
        <v>19.34</v>
      </c>
      <c r="F8" s="59">
        <f t="shared" si="1"/>
        <v>23.401399999999999</v>
      </c>
      <c r="G8" s="58"/>
      <c r="H8" s="59">
        <f>F8/2</f>
        <v>11.700699999999999</v>
      </c>
    </row>
    <row r="9" spans="2:8" x14ac:dyDescent="0.3">
      <c r="B9" s="58" t="s">
        <v>14</v>
      </c>
      <c r="C9" s="58">
        <v>1</v>
      </c>
      <c r="D9" s="58">
        <v>19.338799999999999</v>
      </c>
      <c r="E9" s="58">
        <f t="shared" si="0"/>
        <v>19.34</v>
      </c>
      <c r="F9" s="59">
        <f t="shared" si="1"/>
        <v>23.401399999999999</v>
      </c>
      <c r="G9" s="58"/>
      <c r="H9" s="59">
        <f t="shared" ref="H9:H12" si="2">F9/2</f>
        <v>11.700699999999999</v>
      </c>
    </row>
    <row r="10" spans="2:8" x14ac:dyDescent="0.3">
      <c r="B10" s="58" t="s">
        <v>15</v>
      </c>
      <c r="C10" s="58">
        <v>3</v>
      </c>
      <c r="D10" s="58">
        <v>44.628100000000003</v>
      </c>
      <c r="E10" s="58">
        <f>ROUND(C10*D10,2)</f>
        <v>133.88</v>
      </c>
      <c r="F10" s="59">
        <f t="shared" si="1"/>
        <v>161.9948</v>
      </c>
      <c r="G10" s="58"/>
      <c r="H10" s="59">
        <f t="shared" si="2"/>
        <v>80.997399999999999</v>
      </c>
    </row>
    <row r="11" spans="2:8" x14ac:dyDescent="0.3">
      <c r="B11" s="58" t="s">
        <v>16</v>
      </c>
      <c r="C11" s="58">
        <v>1</v>
      </c>
      <c r="D11" s="58">
        <v>44.628100000000003</v>
      </c>
      <c r="E11" s="58">
        <f>ROUNDUP(C11*D11,2)</f>
        <v>44.629999999999995</v>
      </c>
      <c r="F11" s="59">
        <f t="shared" si="1"/>
        <v>54.002299999999991</v>
      </c>
      <c r="G11" s="58"/>
      <c r="H11" s="59">
        <f t="shared" si="2"/>
        <v>27.001149999999996</v>
      </c>
    </row>
    <row r="12" spans="2:8" x14ac:dyDescent="0.3">
      <c r="B12" s="58" t="s">
        <v>16</v>
      </c>
      <c r="C12" s="58">
        <v>2</v>
      </c>
      <c r="D12" s="58">
        <v>44.628100000000003</v>
      </c>
      <c r="E12" s="58">
        <f>ROUNDUP(C12*D12,2)</f>
        <v>89.26</v>
      </c>
      <c r="F12" s="59">
        <f t="shared" si="1"/>
        <v>108.0046</v>
      </c>
      <c r="G12" s="59"/>
      <c r="H12" s="59">
        <f t="shared" si="2"/>
        <v>54.002299999999998</v>
      </c>
    </row>
    <row r="13" spans="2:8" x14ac:dyDescent="0.3">
      <c r="B13" s="58" t="s">
        <v>17</v>
      </c>
      <c r="C13" s="58">
        <v>5</v>
      </c>
      <c r="D13" s="58">
        <v>4.4627999999999997</v>
      </c>
      <c r="E13" s="58">
        <f>ROUND(C13*D13,2)</f>
        <v>22.31</v>
      </c>
      <c r="F13" s="59">
        <f t="shared" si="1"/>
        <v>26.995099999999997</v>
      </c>
      <c r="G13" s="58"/>
      <c r="H13" s="59">
        <f>F13/2</f>
        <v>13.497549999999999</v>
      </c>
    </row>
    <row r="14" spans="2:8" x14ac:dyDescent="0.3">
      <c r="B14" s="58" t="s">
        <v>17</v>
      </c>
      <c r="C14" s="58">
        <v>2</v>
      </c>
      <c r="D14" s="58">
        <v>10.4132</v>
      </c>
      <c r="E14" s="58">
        <f>ROUND(C14*D14,2)-0.01</f>
        <v>20.819999999999997</v>
      </c>
      <c r="F14" s="59">
        <f t="shared" si="1"/>
        <v>25.192199999999996</v>
      </c>
      <c r="G14" s="58"/>
      <c r="H14" s="59">
        <f t="shared" ref="H14:H17" si="3">F14/2</f>
        <v>12.596099999999998</v>
      </c>
    </row>
    <row r="15" spans="2:8" x14ac:dyDescent="0.3">
      <c r="B15" s="58" t="s">
        <v>17</v>
      </c>
      <c r="C15" s="58">
        <v>2</v>
      </c>
      <c r="D15" s="58">
        <v>12.644600000000001</v>
      </c>
      <c r="E15" s="58">
        <f>ROUND(C15*D15,2)-0.01</f>
        <v>25.279999999999998</v>
      </c>
      <c r="F15" s="59">
        <f t="shared" si="1"/>
        <v>30.588799999999996</v>
      </c>
      <c r="G15" s="58"/>
      <c r="H15" s="59">
        <f t="shared" si="3"/>
        <v>15.294399999999998</v>
      </c>
    </row>
    <row r="16" spans="2:8" x14ac:dyDescent="0.3">
      <c r="B16" s="58" t="s">
        <v>18</v>
      </c>
      <c r="C16" s="58">
        <v>2</v>
      </c>
      <c r="D16" s="58">
        <v>45.371899999999997</v>
      </c>
      <c r="E16" s="58">
        <f>ROUND(C16*D16,2)</f>
        <v>90.74</v>
      </c>
      <c r="F16" s="59">
        <f t="shared" si="1"/>
        <v>109.79539999999999</v>
      </c>
      <c r="G16" s="58"/>
      <c r="H16" s="59">
        <f t="shared" si="3"/>
        <v>54.897699999999993</v>
      </c>
    </row>
    <row r="17" spans="2:8" x14ac:dyDescent="0.3">
      <c r="B17" s="58" t="s">
        <v>19</v>
      </c>
      <c r="C17" s="58">
        <v>2</v>
      </c>
      <c r="D17" s="58">
        <v>20.082599999999999</v>
      </c>
      <c r="E17" s="58">
        <f>ROUNDUP(C17*D17,2)</f>
        <v>40.169999999999995</v>
      </c>
      <c r="F17" s="59">
        <f t="shared" si="1"/>
        <v>48.605699999999992</v>
      </c>
      <c r="G17" s="58"/>
      <c r="H17" s="59">
        <f t="shared" si="3"/>
        <v>24.302849999999996</v>
      </c>
    </row>
    <row r="18" spans="2:8" x14ac:dyDescent="0.3">
      <c r="B18" s="58" t="s">
        <v>20</v>
      </c>
      <c r="C18" s="58">
        <v>1</v>
      </c>
      <c r="D18" s="58">
        <v>16.363600000000002</v>
      </c>
      <c r="E18" s="58">
        <f>ROUND(C18*D18,2)</f>
        <v>16.36</v>
      </c>
      <c r="F18" s="59">
        <f t="shared" si="1"/>
        <v>19.7956</v>
      </c>
      <c r="G18" s="58"/>
      <c r="H18" s="61">
        <f>F18/2</f>
        <v>9.8978000000000002</v>
      </c>
    </row>
    <row r="19" spans="2:8" x14ac:dyDescent="0.3">
      <c r="B19" s="58" t="s">
        <v>18</v>
      </c>
      <c r="C19" s="58">
        <v>2</v>
      </c>
      <c r="D19" s="58">
        <v>36.446300000000001</v>
      </c>
      <c r="E19" s="59">
        <f>ROUNDUP(C19*D19,2)</f>
        <v>72.900000000000006</v>
      </c>
      <c r="F19" s="59">
        <f t="shared" si="1"/>
        <v>88.209000000000003</v>
      </c>
      <c r="G19" s="58"/>
      <c r="H19" s="61">
        <f>F19/2</f>
        <v>44.104500000000002</v>
      </c>
    </row>
    <row r="20" spans="2:8" x14ac:dyDescent="0.3">
      <c r="B20" s="58" t="s">
        <v>17</v>
      </c>
      <c r="C20" s="58">
        <v>1</v>
      </c>
      <c r="D20" s="58">
        <v>17.851199999999999</v>
      </c>
      <c r="E20" s="58">
        <f t="shared" ref="E20:E31" si="4">ROUND(C20*D20,2)</f>
        <v>17.850000000000001</v>
      </c>
      <c r="F20" s="59">
        <f t="shared" si="1"/>
        <v>21.598500000000001</v>
      </c>
      <c r="G20" s="58"/>
      <c r="H20" s="60">
        <f t="shared" ref="H20:H27" si="5">F20/2</f>
        <v>10.799250000000001</v>
      </c>
    </row>
    <row r="21" spans="2:8" x14ac:dyDescent="0.3">
      <c r="B21" s="62" t="s">
        <v>21</v>
      </c>
      <c r="C21" s="62">
        <v>2</v>
      </c>
      <c r="D21" s="62">
        <v>110.0826</v>
      </c>
      <c r="E21" s="62">
        <f t="shared" si="4"/>
        <v>220.17</v>
      </c>
      <c r="F21" s="63">
        <f t="shared" si="1"/>
        <v>266.40569999999997</v>
      </c>
      <c r="G21" s="62"/>
      <c r="H21" s="64">
        <f t="shared" si="5"/>
        <v>133.20284999999998</v>
      </c>
    </row>
    <row r="22" spans="2:8" x14ac:dyDescent="0.3">
      <c r="B22" s="62" t="s">
        <v>22</v>
      </c>
      <c r="C22" s="62">
        <v>2</v>
      </c>
      <c r="D22" s="62">
        <v>10.4132</v>
      </c>
      <c r="E22" s="62">
        <f t="shared" si="4"/>
        <v>20.83</v>
      </c>
      <c r="F22" s="63">
        <f t="shared" si="1"/>
        <v>25.204299999999996</v>
      </c>
      <c r="G22" s="62"/>
      <c r="H22" s="64">
        <f t="shared" si="5"/>
        <v>12.602149999999998</v>
      </c>
    </row>
    <row r="23" spans="2:8" x14ac:dyDescent="0.3">
      <c r="B23" s="62" t="s">
        <v>23</v>
      </c>
      <c r="C23" s="62">
        <v>2</v>
      </c>
      <c r="D23" s="62">
        <v>60.247900000000001</v>
      </c>
      <c r="E23" s="62">
        <f t="shared" si="4"/>
        <v>120.5</v>
      </c>
      <c r="F23" s="63">
        <f t="shared" si="1"/>
        <v>145.80500000000001</v>
      </c>
      <c r="G23" s="62"/>
      <c r="H23" s="64">
        <f t="shared" si="5"/>
        <v>72.902500000000003</v>
      </c>
    </row>
    <row r="24" spans="2:8" x14ac:dyDescent="0.3">
      <c r="B24" s="62" t="s">
        <v>24</v>
      </c>
      <c r="C24" s="62">
        <v>2</v>
      </c>
      <c r="D24" s="62">
        <v>111.5702</v>
      </c>
      <c r="E24" s="62">
        <f t="shared" si="4"/>
        <v>223.14</v>
      </c>
      <c r="F24" s="63">
        <f t="shared" si="1"/>
        <v>269.99939999999998</v>
      </c>
      <c r="G24" s="62"/>
      <c r="H24" s="64">
        <f t="shared" si="5"/>
        <v>134.99969999999999</v>
      </c>
    </row>
    <row r="25" spans="2:8" x14ac:dyDescent="0.3">
      <c r="B25" s="58" t="s">
        <v>25</v>
      </c>
      <c r="C25" s="58">
        <v>2</v>
      </c>
      <c r="D25" s="58">
        <v>156.19829999999999</v>
      </c>
      <c r="E25" s="65">
        <f t="shared" si="4"/>
        <v>312.39999999999998</v>
      </c>
      <c r="F25" s="59">
        <f t="shared" si="1"/>
        <v>378.00399999999996</v>
      </c>
      <c r="G25" s="58"/>
      <c r="H25" s="61">
        <f t="shared" si="5"/>
        <v>189.00199999999998</v>
      </c>
    </row>
    <row r="26" spans="2:8" x14ac:dyDescent="0.3">
      <c r="B26" s="58" t="s">
        <v>26</v>
      </c>
      <c r="C26" s="58">
        <v>2</v>
      </c>
      <c r="D26" s="58">
        <v>90.909099999999995</v>
      </c>
      <c r="E26" s="58">
        <f t="shared" si="4"/>
        <v>181.82</v>
      </c>
      <c r="F26" s="59">
        <f t="shared" si="1"/>
        <v>220.00219999999999</v>
      </c>
      <c r="G26" s="58"/>
      <c r="H26" s="61">
        <f t="shared" si="5"/>
        <v>110.00109999999999</v>
      </c>
    </row>
    <row r="27" spans="2:8" x14ac:dyDescent="0.3">
      <c r="B27" s="58" t="s">
        <v>27</v>
      </c>
      <c r="C27" s="58">
        <v>1</v>
      </c>
      <c r="D27" s="58">
        <v>29.008299999999998</v>
      </c>
      <c r="E27" s="58">
        <f t="shared" si="4"/>
        <v>29.01</v>
      </c>
      <c r="F27" s="59">
        <f t="shared" si="1"/>
        <v>35.1021</v>
      </c>
      <c r="G27" s="58"/>
      <c r="H27" s="61">
        <f t="shared" si="5"/>
        <v>17.55105</v>
      </c>
    </row>
    <row r="28" spans="2:8" x14ac:dyDescent="0.3">
      <c r="B28" s="58" t="s">
        <v>20</v>
      </c>
      <c r="C28" s="58">
        <v>1</v>
      </c>
      <c r="D28" s="58">
        <v>33.4711</v>
      </c>
      <c r="E28" s="58">
        <f t="shared" si="4"/>
        <v>33.47</v>
      </c>
      <c r="F28" s="59">
        <f t="shared" si="1"/>
        <v>40.498699999999999</v>
      </c>
      <c r="G28" s="58"/>
      <c r="H28" s="61">
        <f>F28/2</f>
        <v>20.24935</v>
      </c>
    </row>
    <row r="29" spans="2:8" x14ac:dyDescent="0.3">
      <c r="B29" s="58" t="s">
        <v>28</v>
      </c>
      <c r="C29" s="58">
        <v>1</v>
      </c>
      <c r="D29" s="58">
        <v>254.3801</v>
      </c>
      <c r="E29" s="58">
        <f t="shared" si="4"/>
        <v>254.38</v>
      </c>
      <c r="F29" s="59">
        <f t="shared" si="1"/>
        <v>307.7998</v>
      </c>
      <c r="G29" s="58"/>
      <c r="H29" s="61">
        <v>150.9</v>
      </c>
    </row>
    <row r="30" spans="2:8" x14ac:dyDescent="0.3">
      <c r="B30" s="58" t="s">
        <v>28</v>
      </c>
      <c r="C30" s="58">
        <v>1</v>
      </c>
      <c r="D30" s="58">
        <v>246.19829999999999</v>
      </c>
      <c r="E30" s="59">
        <f t="shared" si="4"/>
        <v>246.2</v>
      </c>
      <c r="F30" s="59">
        <f t="shared" si="1"/>
        <v>297.90199999999999</v>
      </c>
      <c r="G30" s="58"/>
      <c r="H30" s="61">
        <f t="shared" ref="H30:H32" si="6">F30/2</f>
        <v>148.95099999999999</v>
      </c>
    </row>
    <row r="31" spans="2:8" x14ac:dyDescent="0.3">
      <c r="B31" s="62" t="s">
        <v>29</v>
      </c>
      <c r="C31" s="62">
        <v>2</v>
      </c>
      <c r="D31" s="62">
        <v>44.628100000000003</v>
      </c>
      <c r="E31" s="62">
        <f t="shared" si="4"/>
        <v>89.26</v>
      </c>
      <c r="F31" s="63">
        <f t="shared" si="1"/>
        <v>108.0046</v>
      </c>
      <c r="G31" s="62"/>
      <c r="H31" s="64">
        <f t="shared" si="6"/>
        <v>54.002299999999998</v>
      </c>
    </row>
    <row r="32" spans="2:8" x14ac:dyDescent="0.3">
      <c r="B32" s="62" t="s">
        <v>30</v>
      </c>
      <c r="C32" s="62">
        <v>2</v>
      </c>
      <c r="D32" s="62">
        <v>139.8347</v>
      </c>
      <c r="E32" s="62">
        <f>ROUND(C32*D32,2)-0.01</f>
        <v>279.66000000000003</v>
      </c>
      <c r="F32" s="63">
        <f t="shared" si="1"/>
        <v>338.3886</v>
      </c>
      <c r="G32" s="62"/>
      <c r="H32" s="64">
        <f t="shared" si="6"/>
        <v>169.1943</v>
      </c>
    </row>
    <row r="33" spans="2:9" x14ac:dyDescent="0.3">
      <c r="B33" s="58" t="s">
        <v>20</v>
      </c>
      <c r="C33" s="58">
        <v>1</v>
      </c>
      <c r="D33" s="58">
        <v>29.752099999999999</v>
      </c>
      <c r="E33" s="58">
        <f>ROUND(C33*D33,2)</f>
        <v>29.75</v>
      </c>
      <c r="F33" s="59">
        <f t="shared" si="1"/>
        <v>35.997500000000002</v>
      </c>
      <c r="G33" s="58"/>
      <c r="H33" s="61">
        <f>F33/2</f>
        <v>17.998750000000001</v>
      </c>
    </row>
    <row r="34" spans="2:9" x14ac:dyDescent="0.3">
      <c r="B34" s="58" t="s">
        <v>20</v>
      </c>
      <c r="C34" s="58">
        <v>1</v>
      </c>
      <c r="D34" s="58">
        <v>49.834699999999998</v>
      </c>
      <c r="E34" s="58">
        <f>ROUND(C34*D34,2)</f>
        <v>49.83</v>
      </c>
      <c r="F34" s="59">
        <f t="shared" si="1"/>
        <v>60.294299999999993</v>
      </c>
      <c r="G34" s="58"/>
      <c r="H34" s="61">
        <f>F34/2</f>
        <v>30.147149999999996</v>
      </c>
    </row>
    <row r="35" spans="2:9" x14ac:dyDescent="0.3">
      <c r="B35" s="58" t="s">
        <v>20</v>
      </c>
      <c r="C35" s="58">
        <v>1</v>
      </c>
      <c r="D35" s="58">
        <v>53.553699999999999</v>
      </c>
      <c r="E35" s="58">
        <f>ROUND(C35*D35,2)</f>
        <v>53.55</v>
      </c>
      <c r="F35" s="59">
        <f t="shared" si="1"/>
        <v>64.79549999999999</v>
      </c>
      <c r="G35" s="58"/>
      <c r="H35" s="61">
        <f>F35/2</f>
        <v>32.397749999999995</v>
      </c>
    </row>
    <row r="36" spans="2:9" x14ac:dyDescent="0.3">
      <c r="B36" s="58" t="s">
        <v>20</v>
      </c>
      <c r="C36" s="58">
        <v>2</v>
      </c>
      <c r="D36" s="58">
        <v>63.223100000000002</v>
      </c>
      <c r="E36" s="58">
        <f>ROUND(C36*D36,2)</f>
        <v>126.45</v>
      </c>
      <c r="F36" s="59">
        <f t="shared" si="1"/>
        <v>153.00450000000001</v>
      </c>
      <c r="G36" s="58"/>
      <c r="H36" s="61">
        <f>F36/2</f>
        <v>76.502250000000004</v>
      </c>
    </row>
    <row r="37" spans="2:9" x14ac:dyDescent="0.3">
      <c r="B37" s="58" t="s">
        <v>31</v>
      </c>
      <c r="C37" s="58">
        <v>4</v>
      </c>
      <c r="D37" s="58">
        <v>63.223100000000002</v>
      </c>
      <c r="E37" s="58">
        <f>ROUNDDOWN(C37*D37,2)-0.01</f>
        <v>252.88</v>
      </c>
      <c r="F37" s="59">
        <f t="shared" si="1"/>
        <v>305.98480000000001</v>
      </c>
      <c r="G37" s="58"/>
      <c r="H37" s="61">
        <v>156</v>
      </c>
      <c r="I37" s="54"/>
    </row>
    <row r="38" spans="2:9" ht="15" thickBot="1" x14ac:dyDescent="0.35">
      <c r="B38" s="58" t="s">
        <v>32</v>
      </c>
      <c r="C38" s="58">
        <v>2</v>
      </c>
      <c r="D38" s="58">
        <v>74.380099999999999</v>
      </c>
      <c r="E38" s="58">
        <f>ROUND(C38*D38,2)</f>
        <v>148.76</v>
      </c>
      <c r="F38" s="59">
        <f t="shared" si="1"/>
        <v>179.99959999999999</v>
      </c>
      <c r="G38" s="58"/>
      <c r="H38" s="61">
        <f>F38/2</f>
        <v>89.999799999999993</v>
      </c>
    </row>
    <row r="39" spans="2:9" ht="15" thickBot="1" x14ac:dyDescent="0.35">
      <c r="D39" s="57"/>
      <c r="E39" s="57">
        <f>SUM(E4:E38)</f>
        <v>3305.7799999999997</v>
      </c>
      <c r="H39" s="68">
        <f>SUM(H4:H38)</f>
        <v>2000.0046000000007</v>
      </c>
    </row>
    <row r="40" spans="2:9" x14ac:dyDescent="0.3">
      <c r="D40" s="57" t="s">
        <v>33</v>
      </c>
      <c r="E40" s="57">
        <v>694.21</v>
      </c>
    </row>
    <row r="41" spans="2:9" x14ac:dyDescent="0.3">
      <c r="D41" s="57"/>
      <c r="E41" s="57">
        <f>E39+E40</f>
        <v>3999.99</v>
      </c>
    </row>
    <row r="42" spans="2:9" x14ac:dyDescent="0.3">
      <c r="H42" s="54"/>
      <c r="I42" s="54"/>
    </row>
  </sheetData>
  <autoFilter ref="B3:I41" xr:uid="{00000000-0009-0000-0000-000001000000}"/>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4</vt:i4>
      </vt:variant>
      <vt:variant>
        <vt:lpstr>Diapazoni ar nosaukumiem</vt:lpstr>
      </vt:variant>
      <vt:variant>
        <vt:i4>2</vt:i4>
      </vt:variant>
    </vt:vector>
  </HeadingPairs>
  <TitlesOfParts>
    <vt:vector size="6" baseType="lpstr">
      <vt:lpstr>Valsts policija (I. Urga)</vt:lpstr>
      <vt:lpstr>Valsts robežsardze (J. Padāns)</vt:lpstr>
      <vt:lpstr>KOPSAVILKUMS</vt:lpstr>
      <vt:lpstr>Forma</vt:lpstr>
      <vt:lpstr>'Valsts policija (I. Urga)'!Drukas_apgabals</vt:lpstr>
      <vt:lpstr>'Valsts robežsardze (J. Padāns)'!Drukas_apgabals</vt:lpstr>
    </vt:vector>
  </TitlesOfParts>
  <Company>LR IEM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Rūta Dukaļska</dc:creator>
  <cp:lastModifiedBy>Agnese Strautiņa</cp:lastModifiedBy>
  <cp:lastPrinted>2024-05-17T08:28:09Z</cp:lastPrinted>
  <dcterms:created xsi:type="dcterms:W3CDTF">2023-01-09T06:46:07Z</dcterms:created>
  <dcterms:modified xsi:type="dcterms:W3CDTF">2024-05-27T08:39:17Z</dcterms:modified>
</cp:coreProperties>
</file>