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ja.Sapezinska\Desktop\No_16062021_IZM\Ukraina\Finansejuma_pieprasijums_072022\LNG_pieprasijums_prof_2022_sept_dec\"/>
    </mc:Choice>
  </mc:AlternateContent>
  <bookViews>
    <workbookView xWindow="0" yWindow="0" windowWidth="23040" windowHeight="9384"/>
  </bookViews>
  <sheets>
    <sheet name="Kopsavilkums" sheetId="10" r:id="rId1"/>
    <sheet name="septembris" sheetId="2" r:id="rId2"/>
    <sheet name="oktobris" sheetId="14" r:id="rId3"/>
    <sheet name="novembris" sheetId="15" r:id="rId4"/>
    <sheet name="decembris" sheetId="1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2" i="16" l="1"/>
  <c r="AC12" i="16"/>
  <c r="AB12" i="16"/>
  <c r="Y13" i="16"/>
  <c r="X12" i="16"/>
  <c r="N12" i="16"/>
  <c r="S12" i="16" l="1"/>
  <c r="AD19" i="10" l="1"/>
  <c r="AC19" i="10"/>
  <c r="AB19" i="10"/>
  <c r="AA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AB18" i="10"/>
  <c r="AC18" i="10"/>
  <c r="AD18" i="10"/>
  <c r="AA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S12" i="15" l="1"/>
  <c r="S12" i="2"/>
  <c r="O22" i="2"/>
  <c r="Q12" i="16" l="1"/>
  <c r="Q12" i="15"/>
  <c r="Q12" i="14"/>
  <c r="Q22" i="2"/>
  <c r="Q12" i="2"/>
  <c r="V12" i="16" l="1"/>
  <c r="V12" i="15"/>
  <c r="V12" i="14"/>
  <c r="V12" i="2"/>
  <c r="I12" i="16" l="1"/>
  <c r="I12" i="15"/>
  <c r="K12" i="16" l="1"/>
  <c r="K12" i="15"/>
  <c r="K12" i="14"/>
  <c r="K12" i="2"/>
  <c r="R22" i="2" l="1"/>
  <c r="R12" i="2"/>
  <c r="R12" i="16"/>
  <c r="R12" i="15"/>
  <c r="R12" i="14"/>
  <c r="W12" i="16" l="1"/>
  <c r="W12" i="15"/>
  <c r="F11" i="2" l="1"/>
  <c r="F23" i="2"/>
  <c r="F24" i="2"/>
  <c r="F20" i="2"/>
  <c r="F21" i="2"/>
  <c r="F19" i="2"/>
  <c r="F18" i="2"/>
  <c r="F17" i="2"/>
  <c r="F16" i="2"/>
  <c r="F15" i="2"/>
  <c r="P12" i="16" l="1"/>
  <c r="P12" i="15"/>
  <c r="P12" i="14"/>
  <c r="AB22" i="10"/>
  <c r="AC22" i="10"/>
  <c r="AD22" i="10"/>
  <c r="AB21" i="10"/>
  <c r="AC21" i="10"/>
  <c r="AD21" i="10"/>
  <c r="AB17" i="10"/>
  <c r="AC17" i="10"/>
  <c r="AD17" i="10"/>
  <c r="AB16" i="10"/>
  <c r="AC16" i="10"/>
  <c r="AD16" i="10"/>
  <c r="AB15" i="10"/>
  <c r="AC15" i="10"/>
  <c r="AD15" i="10"/>
  <c r="AB14" i="10"/>
  <c r="AC14" i="10"/>
  <c r="AD14" i="10"/>
  <c r="AB13" i="10"/>
  <c r="AC13" i="10"/>
  <c r="AD13" i="10"/>
  <c r="AA22" i="10"/>
  <c r="AA21" i="10"/>
  <c r="AA17" i="10"/>
  <c r="AA16" i="10"/>
  <c r="AA15" i="10"/>
  <c r="AA14" i="10"/>
  <c r="AA13" i="10"/>
  <c r="X21" i="10"/>
  <c r="Y21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G22" i="10"/>
  <c r="G21" i="10"/>
  <c r="G18" i="10"/>
  <c r="G19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G17" i="10"/>
  <c r="G20" i="10" l="1"/>
  <c r="AB20" i="10"/>
  <c r="AA20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H15" i="10" l="1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G14" i="10"/>
  <c r="G15" i="10"/>
  <c r="G16" i="10"/>
  <c r="F16" i="10" s="1"/>
  <c r="F17" i="10"/>
  <c r="F21" i="10"/>
  <c r="G13" i="10"/>
  <c r="H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I13" i="10"/>
  <c r="AB10" i="10"/>
  <c r="AC10" i="10"/>
  <c r="AD10" i="10"/>
  <c r="AA10" i="10"/>
  <c r="AD9" i="10"/>
  <c r="AC9" i="10"/>
  <c r="AB9" i="10"/>
  <c r="AA9" i="10"/>
  <c r="H10" i="10"/>
  <c r="I10" i="10"/>
  <c r="J10" i="10"/>
  <c r="K10" i="10"/>
  <c r="L10" i="10"/>
  <c r="M10" i="10"/>
  <c r="O10" i="10"/>
  <c r="P10" i="10"/>
  <c r="Q10" i="10"/>
  <c r="R10" i="10"/>
  <c r="S10" i="10"/>
  <c r="T10" i="10"/>
  <c r="U10" i="10"/>
  <c r="V10" i="10"/>
  <c r="W10" i="10"/>
  <c r="X10" i="10"/>
  <c r="Y10" i="10"/>
  <c r="G10" i="10"/>
  <c r="Y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G9" i="10"/>
  <c r="Z22" i="10"/>
  <c r="F22" i="10"/>
  <c r="Z21" i="10"/>
  <c r="AD20" i="10"/>
  <c r="AC20" i="10"/>
  <c r="Y20" i="10"/>
  <c r="X20" i="10"/>
  <c r="W20" i="10"/>
  <c r="V20" i="10"/>
  <c r="U20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C20" i="10"/>
  <c r="Z19" i="10"/>
  <c r="F19" i="10"/>
  <c r="Z18" i="10"/>
  <c r="F18" i="10"/>
  <c r="Z17" i="10"/>
  <c r="Z16" i="10"/>
  <c r="Z15" i="10"/>
  <c r="Z14" i="10"/>
  <c r="Z13" i="10"/>
  <c r="C11" i="10"/>
  <c r="E17" i="10" l="1"/>
  <c r="Z9" i="10"/>
  <c r="E16" i="10"/>
  <c r="F13" i="10"/>
  <c r="E13" i="10" s="1"/>
  <c r="F15" i="10"/>
  <c r="E15" i="10" s="1"/>
  <c r="F9" i="10"/>
  <c r="F14" i="10"/>
  <c r="E14" i="10" s="1"/>
  <c r="Z20" i="10"/>
  <c r="E18" i="10"/>
  <c r="E22" i="10"/>
  <c r="E19" i="10"/>
  <c r="E21" i="10"/>
  <c r="F20" i="10"/>
  <c r="Z10" i="10"/>
  <c r="E9" i="10" l="1"/>
  <c r="E20" i="10"/>
  <c r="N12" i="15" l="1"/>
  <c r="F12" i="15" s="1"/>
  <c r="N12" i="14"/>
  <c r="F12" i="14" s="1"/>
  <c r="Z24" i="16"/>
  <c r="F24" i="16"/>
  <c r="D24" i="16"/>
  <c r="Z23" i="16"/>
  <c r="F23" i="16"/>
  <c r="D23" i="16"/>
  <c r="AD22" i="16"/>
  <c r="AC22" i="16"/>
  <c r="AB22" i="16"/>
  <c r="AA22" i="16"/>
  <c r="Y22" i="16"/>
  <c r="X22" i="16"/>
  <c r="W22" i="16"/>
  <c r="V22" i="16"/>
  <c r="U22" i="16"/>
  <c r="T22" i="16"/>
  <c r="S22" i="16"/>
  <c r="R22" i="16"/>
  <c r="Q22" i="16"/>
  <c r="P22" i="16"/>
  <c r="O22" i="16"/>
  <c r="N22" i="16"/>
  <c r="M22" i="16"/>
  <c r="L22" i="16"/>
  <c r="K22" i="16"/>
  <c r="J22" i="16"/>
  <c r="I22" i="16"/>
  <c r="H22" i="16"/>
  <c r="G22" i="16"/>
  <c r="C22" i="16"/>
  <c r="Z21" i="16"/>
  <c r="F21" i="16"/>
  <c r="D21" i="16"/>
  <c r="Z20" i="16"/>
  <c r="F20" i="16"/>
  <c r="Z19" i="16"/>
  <c r="F19" i="16"/>
  <c r="D19" i="16"/>
  <c r="Z18" i="16"/>
  <c r="F18" i="16"/>
  <c r="Z17" i="16"/>
  <c r="F17" i="16"/>
  <c r="Z16" i="16"/>
  <c r="F16" i="16"/>
  <c r="Z15" i="16"/>
  <c r="F15" i="16"/>
  <c r="C13" i="16"/>
  <c r="D13" i="16" s="1"/>
  <c r="Z12" i="16"/>
  <c r="Z11" i="16"/>
  <c r="F11" i="16"/>
  <c r="Z24" i="15"/>
  <c r="F24" i="15"/>
  <c r="D24" i="15"/>
  <c r="Z23" i="15"/>
  <c r="F23" i="15"/>
  <c r="D23" i="15"/>
  <c r="AD22" i="15"/>
  <c r="AC22" i="15"/>
  <c r="AB22" i="15"/>
  <c r="AA22" i="15"/>
  <c r="Y22" i="15"/>
  <c r="X22" i="15"/>
  <c r="W22" i="15"/>
  <c r="V22" i="15"/>
  <c r="U22" i="15"/>
  <c r="T22" i="15"/>
  <c r="S22" i="15"/>
  <c r="R22" i="15"/>
  <c r="Q22" i="15"/>
  <c r="P22" i="15"/>
  <c r="O22" i="15"/>
  <c r="N22" i="15"/>
  <c r="M22" i="15"/>
  <c r="L22" i="15"/>
  <c r="K22" i="15"/>
  <c r="J22" i="15"/>
  <c r="I22" i="15"/>
  <c r="H22" i="15"/>
  <c r="G22" i="15"/>
  <c r="C22" i="15"/>
  <c r="Z21" i="15"/>
  <c r="F21" i="15"/>
  <c r="D21" i="15"/>
  <c r="Z20" i="15"/>
  <c r="F20" i="15"/>
  <c r="Z19" i="15"/>
  <c r="F19" i="15"/>
  <c r="D19" i="15"/>
  <c r="Z18" i="15"/>
  <c r="F18" i="15"/>
  <c r="Z17" i="15"/>
  <c r="F17" i="15"/>
  <c r="Z16" i="15"/>
  <c r="F16" i="15"/>
  <c r="Z15" i="15"/>
  <c r="F15" i="15"/>
  <c r="C13" i="15"/>
  <c r="D13" i="15" s="1"/>
  <c r="Z12" i="15"/>
  <c r="Z11" i="15"/>
  <c r="F11" i="15"/>
  <c r="Z24" i="14"/>
  <c r="F24" i="14"/>
  <c r="D24" i="14"/>
  <c r="Z23" i="14"/>
  <c r="F23" i="14"/>
  <c r="D23" i="14"/>
  <c r="AD22" i="14"/>
  <c r="AD25" i="14" s="1"/>
  <c r="AC22" i="14"/>
  <c r="AB22" i="14"/>
  <c r="AB25" i="14" s="1"/>
  <c r="AA22" i="14"/>
  <c r="Y22" i="14"/>
  <c r="Y25" i="14" s="1"/>
  <c r="X22" i="14"/>
  <c r="X25" i="14" s="1"/>
  <c r="W22" i="14"/>
  <c r="W25" i="14" s="1"/>
  <c r="V22" i="14"/>
  <c r="V25" i="14" s="1"/>
  <c r="U22" i="14"/>
  <c r="T22" i="14"/>
  <c r="T25" i="14" s="1"/>
  <c r="S22" i="14"/>
  <c r="R22" i="14"/>
  <c r="R25" i="14" s="1"/>
  <c r="Q22" i="14"/>
  <c r="Q25" i="14" s="1"/>
  <c r="P22" i="14"/>
  <c r="P25" i="14" s="1"/>
  <c r="O22" i="14"/>
  <c r="O25" i="14" s="1"/>
  <c r="N22" i="14"/>
  <c r="N25" i="14" s="1"/>
  <c r="M22" i="14"/>
  <c r="L22" i="14"/>
  <c r="L25" i="14" s="1"/>
  <c r="K22" i="14"/>
  <c r="K25" i="14" s="1"/>
  <c r="J22" i="14"/>
  <c r="I22" i="14"/>
  <c r="I25" i="14" s="1"/>
  <c r="H22" i="14"/>
  <c r="H25" i="14" s="1"/>
  <c r="G22" i="14"/>
  <c r="C22" i="14"/>
  <c r="Z21" i="14"/>
  <c r="F21" i="14"/>
  <c r="D21" i="14"/>
  <c r="Z20" i="14"/>
  <c r="F20" i="14"/>
  <c r="Z19" i="14"/>
  <c r="F19" i="14"/>
  <c r="D19" i="14"/>
  <c r="Z18" i="14"/>
  <c r="F18" i="14"/>
  <c r="Z17" i="14"/>
  <c r="F17" i="14"/>
  <c r="Z16" i="14"/>
  <c r="F16" i="14"/>
  <c r="Z15" i="14"/>
  <c r="F15" i="14"/>
  <c r="C13" i="14"/>
  <c r="Z12" i="14"/>
  <c r="Z11" i="14"/>
  <c r="F11" i="14"/>
  <c r="D24" i="2"/>
  <c r="D23" i="2"/>
  <c r="D21" i="2"/>
  <c r="D19" i="2"/>
  <c r="C13" i="2"/>
  <c r="AD22" i="2"/>
  <c r="AD25" i="2" s="1"/>
  <c r="AC22" i="2"/>
  <c r="AB22" i="2"/>
  <c r="AB25" i="2" s="1"/>
  <c r="AA22" i="2"/>
  <c r="R25" i="2"/>
  <c r="H22" i="2"/>
  <c r="H25" i="2" s="1"/>
  <c r="I22" i="2"/>
  <c r="I25" i="2" s="1"/>
  <c r="J22" i="2"/>
  <c r="K22" i="2"/>
  <c r="K25" i="2" s="1"/>
  <c r="L22" i="2"/>
  <c r="L25" i="2" s="1"/>
  <c r="M22" i="2"/>
  <c r="N22" i="2"/>
  <c r="N25" i="2" s="1"/>
  <c r="O25" i="2"/>
  <c r="P22" i="2"/>
  <c r="P25" i="2" s="1"/>
  <c r="Q25" i="2"/>
  <c r="S22" i="2"/>
  <c r="T22" i="2"/>
  <c r="T25" i="2" s="1"/>
  <c r="U22" i="2"/>
  <c r="V22" i="2"/>
  <c r="V25" i="2" s="1"/>
  <c r="W22" i="2"/>
  <c r="W25" i="2" s="1"/>
  <c r="X22" i="2"/>
  <c r="X25" i="2" s="1"/>
  <c r="Y22" i="2"/>
  <c r="Y25" i="2" s="1"/>
  <c r="G22" i="2"/>
  <c r="G25" i="2" s="1"/>
  <c r="N12" i="2"/>
  <c r="E23" i="16" l="1"/>
  <c r="E20" i="16"/>
  <c r="E17" i="16"/>
  <c r="E21" i="15"/>
  <c r="E18" i="15"/>
  <c r="E15" i="16"/>
  <c r="E20" i="15"/>
  <c r="E17" i="15"/>
  <c r="E16" i="15"/>
  <c r="E15" i="15"/>
  <c r="Z22" i="15"/>
  <c r="E11" i="14"/>
  <c r="E20" i="14"/>
  <c r="AA13" i="16"/>
  <c r="AA25" i="16" s="1"/>
  <c r="AD13" i="16"/>
  <c r="AD25" i="16" s="1"/>
  <c r="AB13" i="16"/>
  <c r="AB25" i="16" s="1"/>
  <c r="AC13" i="16"/>
  <c r="AC25" i="16" s="1"/>
  <c r="G13" i="16"/>
  <c r="K13" i="16"/>
  <c r="K25" i="16" s="1"/>
  <c r="O13" i="16"/>
  <c r="O25" i="16" s="1"/>
  <c r="S13" i="16"/>
  <c r="S25" i="16" s="1"/>
  <c r="W13" i="16"/>
  <c r="L13" i="16"/>
  <c r="L25" i="16" s="1"/>
  <c r="P13" i="16"/>
  <c r="X13" i="16"/>
  <c r="X25" i="16" s="1"/>
  <c r="I13" i="16"/>
  <c r="I25" i="16" s="1"/>
  <c r="U13" i="16"/>
  <c r="U25" i="16" s="1"/>
  <c r="Y25" i="16"/>
  <c r="V13" i="16"/>
  <c r="V25" i="16" s="1"/>
  <c r="H13" i="16"/>
  <c r="H25" i="16" s="1"/>
  <c r="T13" i="16"/>
  <c r="T25" i="16" s="1"/>
  <c r="M13" i="16"/>
  <c r="M25" i="16" s="1"/>
  <c r="Q13" i="16"/>
  <c r="Q25" i="16" s="1"/>
  <c r="J13" i="16"/>
  <c r="J25" i="16" s="1"/>
  <c r="R13" i="16"/>
  <c r="R25" i="16" s="1"/>
  <c r="F12" i="16"/>
  <c r="E12" i="16" s="1"/>
  <c r="N13" i="16"/>
  <c r="N25" i="16" s="1"/>
  <c r="E19" i="16"/>
  <c r="W25" i="16"/>
  <c r="Z22" i="16"/>
  <c r="E16" i="16"/>
  <c r="E18" i="16"/>
  <c r="E21" i="16"/>
  <c r="P25" i="16"/>
  <c r="E24" i="16"/>
  <c r="AB13" i="15"/>
  <c r="AD13" i="15"/>
  <c r="AA13" i="15"/>
  <c r="AC13" i="15"/>
  <c r="AC25" i="15" s="1"/>
  <c r="H13" i="15"/>
  <c r="H11" i="10" s="1"/>
  <c r="H23" i="10" s="1"/>
  <c r="L13" i="15"/>
  <c r="L11" i="10" s="1"/>
  <c r="L23" i="10" s="1"/>
  <c r="Q13" i="15"/>
  <c r="U13" i="15"/>
  <c r="U25" i="15" s="1"/>
  <c r="Y13" i="15"/>
  <c r="V13" i="15"/>
  <c r="V11" i="10" s="1"/>
  <c r="V23" i="10" s="1"/>
  <c r="I13" i="15"/>
  <c r="M13" i="15"/>
  <c r="M25" i="15" s="1"/>
  <c r="R13" i="15"/>
  <c r="R25" i="15" s="1"/>
  <c r="J13" i="15"/>
  <c r="O13" i="15"/>
  <c r="O11" i="10" s="1"/>
  <c r="O23" i="10" s="1"/>
  <c r="S13" i="15"/>
  <c r="S25" i="15" s="1"/>
  <c r="W13" i="15"/>
  <c r="W11" i="10" s="1"/>
  <c r="W23" i="10" s="1"/>
  <c r="G13" i="15"/>
  <c r="G11" i="10" s="1"/>
  <c r="G23" i="10" s="1"/>
  <c r="K13" i="15"/>
  <c r="K25" i="15" s="1"/>
  <c r="P13" i="15"/>
  <c r="T13" i="15"/>
  <c r="X13" i="15"/>
  <c r="X11" i="10" s="1"/>
  <c r="X23" i="10" s="1"/>
  <c r="Q25" i="15"/>
  <c r="H25" i="15"/>
  <c r="N13" i="15"/>
  <c r="N25" i="15"/>
  <c r="L25" i="15"/>
  <c r="E19" i="15"/>
  <c r="W25" i="15"/>
  <c r="AA25" i="15"/>
  <c r="D13" i="2"/>
  <c r="AC13" i="2"/>
  <c r="AC25" i="2" s="1"/>
  <c r="U25" i="2"/>
  <c r="AA13" i="2"/>
  <c r="S25" i="2"/>
  <c r="M25" i="2"/>
  <c r="AA25" i="2"/>
  <c r="D13" i="14"/>
  <c r="U25" i="14"/>
  <c r="AC13" i="14"/>
  <c r="AA13" i="14"/>
  <c r="J25" i="14"/>
  <c r="E19" i="14"/>
  <c r="E24" i="14"/>
  <c r="E23" i="14"/>
  <c r="E21" i="14"/>
  <c r="Z22" i="14"/>
  <c r="E18" i="14"/>
  <c r="E17" i="14"/>
  <c r="E16" i="14"/>
  <c r="E15" i="14"/>
  <c r="E12" i="15"/>
  <c r="E11" i="16"/>
  <c r="E11" i="15"/>
  <c r="E12" i="14"/>
  <c r="F12" i="2"/>
  <c r="N10" i="10"/>
  <c r="F10" i="10" s="1"/>
  <c r="E10" i="10" s="1"/>
  <c r="F22" i="2"/>
  <c r="E23" i="15"/>
  <c r="F22" i="14"/>
  <c r="F22" i="16"/>
  <c r="F22" i="15"/>
  <c r="E22" i="15" s="1"/>
  <c r="E24" i="15"/>
  <c r="J25" i="15"/>
  <c r="G25" i="14"/>
  <c r="Y11" i="10" l="1"/>
  <c r="Y23" i="10" s="1"/>
  <c r="P11" i="10"/>
  <c r="P23" i="10" s="1"/>
  <c r="E22" i="16"/>
  <c r="Q11" i="10"/>
  <c r="Q23" i="10" s="1"/>
  <c r="AC11" i="10"/>
  <c r="AC23" i="10" s="1"/>
  <c r="F13" i="2"/>
  <c r="T11" i="10"/>
  <c r="T23" i="10" s="1"/>
  <c r="R11" i="10"/>
  <c r="R23" i="10" s="1"/>
  <c r="F13" i="16"/>
  <c r="Z13" i="16"/>
  <c r="G25" i="16"/>
  <c r="F25" i="16" s="1"/>
  <c r="Z25" i="16"/>
  <c r="N11" i="10"/>
  <c r="N23" i="10" s="1"/>
  <c r="K11" i="10"/>
  <c r="K23" i="10" s="1"/>
  <c r="G25" i="15"/>
  <c r="V25" i="15"/>
  <c r="X25" i="15"/>
  <c r="AB11" i="10"/>
  <c r="AB23" i="10" s="1"/>
  <c r="AB25" i="15"/>
  <c r="AD11" i="10"/>
  <c r="AD23" i="10" s="1"/>
  <c r="AD25" i="15"/>
  <c r="T25" i="15"/>
  <c r="I11" i="10"/>
  <c r="I23" i="10" s="1"/>
  <c r="I25" i="15"/>
  <c r="Z13" i="15"/>
  <c r="M11" i="10"/>
  <c r="M23" i="10" s="1"/>
  <c r="S11" i="10"/>
  <c r="S23" i="10" s="1"/>
  <c r="Z25" i="2"/>
  <c r="U11" i="10"/>
  <c r="U23" i="10" s="1"/>
  <c r="J25" i="2"/>
  <c r="F25" i="2" s="1"/>
  <c r="M25" i="14"/>
  <c r="AA11" i="10"/>
  <c r="Z13" i="14"/>
  <c r="AA25" i="14"/>
  <c r="AC25" i="14"/>
  <c r="S25" i="14"/>
  <c r="J11" i="10"/>
  <c r="F13" i="14"/>
  <c r="E22" i="14"/>
  <c r="F25" i="14" l="1"/>
  <c r="E25" i="16"/>
  <c r="Z25" i="15"/>
  <c r="E25" i="2"/>
  <c r="E13" i="16"/>
  <c r="AA23" i="10"/>
  <c r="Z23" i="10" s="1"/>
  <c r="Z11" i="10"/>
  <c r="E13" i="14"/>
  <c r="J23" i="10"/>
  <c r="F23" i="10" s="1"/>
  <c r="F11" i="10"/>
  <c r="Z25" i="14"/>
  <c r="E25" i="14" s="1"/>
  <c r="Z13" i="2"/>
  <c r="Z12" i="2"/>
  <c r="Z11" i="2"/>
  <c r="E11" i="2" s="1"/>
  <c r="E11" i="10" l="1"/>
  <c r="E23" i="10"/>
  <c r="E13" i="2"/>
  <c r="E12" i="2"/>
  <c r="Z16" i="2" l="1"/>
  <c r="E16" i="2" s="1"/>
  <c r="C22" i="2" l="1"/>
  <c r="Z17" i="2"/>
  <c r="E17" i="2" s="1"/>
  <c r="Z18" i="2"/>
  <c r="E18" i="2" s="1"/>
  <c r="Z19" i="2"/>
  <c r="E19" i="2" s="1"/>
  <c r="Z20" i="2"/>
  <c r="E20" i="2" s="1"/>
  <c r="Z21" i="2"/>
  <c r="E21" i="2" s="1"/>
  <c r="Z23" i="2"/>
  <c r="E23" i="2" s="1"/>
  <c r="Z24" i="2"/>
  <c r="E24" i="2" s="1"/>
  <c r="Z15" i="2"/>
  <c r="E15" i="2" s="1"/>
  <c r="Z22" i="2" l="1"/>
  <c r="E22" i="2" l="1"/>
  <c r="P25" i="15" l="1"/>
  <c r="Y25" i="15"/>
  <c r="F13" i="15"/>
  <c r="E13" i="15" s="1"/>
  <c r="O25" i="15"/>
  <c r="F25" i="15" l="1"/>
  <c r="E25" i="15" s="1"/>
</calcChain>
</file>

<file path=xl/comments1.xml><?xml version="1.0" encoding="utf-8"?>
<comments xmlns="http://schemas.openxmlformats.org/spreadsheetml/2006/main">
  <authors>
    <author>Vija Sapežinska</author>
  </authors>
  <commentList>
    <comment ref="N11" authorId="0" shapeId="0">
      <text>
        <r>
          <rPr>
            <b/>
            <sz val="9"/>
            <color indexed="81"/>
            <rFont val="Tahoma"/>
            <family val="2"/>
            <charset val="186"/>
          </rPr>
          <t>Vija Sapežinska:</t>
        </r>
        <r>
          <rPr>
            <sz val="9"/>
            <color indexed="81"/>
            <rFont val="Tahoma"/>
            <family val="2"/>
            <charset val="186"/>
          </rPr>
          <t xml:space="preserve">
Iekļauts 08.11.2022 no citas iestādes pārnākušais.</t>
        </r>
      </text>
    </comment>
  </commentList>
</comments>
</file>

<file path=xl/comments2.xml><?xml version="1.0" encoding="utf-8"?>
<comments xmlns="http://schemas.openxmlformats.org/spreadsheetml/2006/main">
  <authors>
    <author>Vija Sapežinska</author>
  </authors>
  <commentList>
    <comment ref="N11" authorId="0" shapeId="0">
      <text>
        <r>
          <rPr>
            <b/>
            <sz val="9"/>
            <color indexed="81"/>
            <rFont val="Tahoma"/>
            <family val="2"/>
            <charset val="186"/>
          </rPr>
          <t>Vija Sapežinska:</t>
        </r>
        <r>
          <rPr>
            <sz val="9"/>
            <color indexed="81"/>
            <rFont val="Tahoma"/>
            <family val="2"/>
            <charset val="186"/>
          </rPr>
          <t xml:space="preserve">
Iekļaiuts 08.11.2022 no citas iestādes pārnākušais.</t>
        </r>
      </text>
    </comment>
  </commentList>
</comments>
</file>

<file path=xl/sharedStrings.xml><?xml version="1.0" encoding="utf-8"?>
<sst xmlns="http://schemas.openxmlformats.org/spreadsheetml/2006/main" count="416" uniqueCount="74">
  <si>
    <t>Sagatavots saskaņā ar Ukrainas civiliedzīvotāju atbalsta likumu</t>
  </si>
  <si>
    <t xml:space="preserve">Pārskats par finansējuma pieprasījumu Ukrainas civiliedzīvotāju izglītības nodrošināšanai </t>
  </si>
  <si>
    <t>Nr.p.k.</t>
  </si>
  <si>
    <t>Rādītāja nosaukums</t>
  </si>
  <si>
    <t>Pedagogu darba samaksa  profesionālās izglītības iestādes</t>
  </si>
  <si>
    <t>Vienreizēja palīdzība mācību līdzekļu nodrošināšanai VIIS unikāli pirmreizēji reģistrētam izglītojamajam</t>
  </si>
  <si>
    <t>Stipendija (mēnesī)</t>
  </si>
  <si>
    <t>Uzturēšanas izmaksas (vidējās izmaksas uz vienu izglītojamo):</t>
  </si>
  <si>
    <t>Profesionālās vidējās izglītības programmas īstenošanai</t>
  </si>
  <si>
    <t xml:space="preserve">Izglītības tematiskā joma "Mākslas" </t>
  </si>
  <si>
    <t xml:space="preserve">Kopā </t>
  </si>
  <si>
    <t>VSIA "Rīgas Tūrisma un radošās industrijas tehnikums" (RTRIT)</t>
  </si>
  <si>
    <t>Alfrēda Kalniņa Cēsu Mūzikas vidusskola (AKCMV)</t>
  </si>
  <si>
    <t>Kopā</t>
  </si>
  <si>
    <t>** Ja izglītības iestādes norādītie faktiskie izdevumi pārsniedz maksimālo iespējamo izdevumu kompensācijas apmēru, norādīts maksimālais iespējamais izdevumu kompensācijas apmērs.</t>
  </si>
  <si>
    <t>* Izdevumu pozīcijai "Pedagogu darba samaksa profesionālās izglītības iestādes" - vienas darba dienas izmaksa, izdevumu pozīcijām "Stipedijas" un "Uzturēšanas izmaksas"- vienas kalendārās dienas izmaksa.</t>
  </si>
  <si>
    <t>x</t>
  </si>
  <si>
    <t>Kopējais summētais darba dienu skaits pārskata mēnesī</t>
  </si>
  <si>
    <t>Kopējais summētais kalendāro dienu skaits pārskata mēnesī</t>
  </si>
  <si>
    <t>Maksimālais iespējamais izdevumu kompensācijas apmērs, euro</t>
  </si>
  <si>
    <t>Faktiskie izdevumi pārskata mēnesī**, euro</t>
  </si>
  <si>
    <t>Pedagogu darba samaksas un papildus profesionālo izglītības iestāžu izmaksas uz vienu izglītojamo pārskata mēneša vienai dienai*</t>
  </si>
  <si>
    <t>Dibinātājs - Izglītības un zinātnes ministrija</t>
  </si>
  <si>
    <t>Dibinātājs - Kultūras ministrija</t>
  </si>
  <si>
    <t>Pavisam kopā</t>
  </si>
  <si>
    <t>Kopā IZM</t>
  </si>
  <si>
    <t>Dibinātājs - Izglītības un zinātnes ministrija (IZM)</t>
  </si>
  <si>
    <t>Dibinātājs - Kultūras ministrija (KM)</t>
  </si>
  <si>
    <t>Kopā KM</t>
  </si>
  <si>
    <t>2.</t>
  </si>
  <si>
    <t xml:space="preserve">Pirmreizēji VIIS reģistrēto izglītojamo skaits pārskata mēnesī ar apakšstatusu "Ukrainas civiliedzīvotājs" </t>
  </si>
  <si>
    <t>Unikālais izglītojamo skaits pārskata mēnesī  ar VIIS reģistrēto apakšstatusu "Ukrainas civiliedzīvotājs"</t>
  </si>
  <si>
    <t>Ukrainas civiliedzīvotāji, kuri uz 2022. gada 1. septembri (t.sk. citā izglītības iestādē) ir reģistrēti Valsts izglītības informācijas sistēmā ar apakšstatusu "Ukrainas civiliedzīvotājs"</t>
  </si>
  <si>
    <t>Ukrainas civiliedzīvotāji septembrī, kuri pēc 2022. gada 1. septembra ir reģistrēti Valsts izglītības informācijas sistēmā ar apakšstatusu "Ukrainas civiliedzīvotājs"</t>
  </si>
  <si>
    <t>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</si>
  <si>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</si>
  <si>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</si>
  <si>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</si>
  <si>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</si>
  <si>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</si>
  <si>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</si>
  <si>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</si>
  <si>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</si>
  <si>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</si>
  <si>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11.1.</t>
  </si>
  <si>
    <t>11.2.</t>
  </si>
  <si>
    <t>Kuldīgas Tehnoloģiju un tūrisma tehnikums</t>
  </si>
  <si>
    <t>Latvijas Jūras akadēmijas Jūrskola</t>
  </si>
  <si>
    <t>Daugavpis tehnoloģiju un tūrisma tehnikums</t>
  </si>
  <si>
    <t>Jelgavas tehnikums</t>
  </si>
  <si>
    <t>Kandavas Lauksaimniecības tehnikums</t>
  </si>
  <si>
    <t>Latgales industriālais tehnikums</t>
  </si>
  <si>
    <t>Ogres tehnikums</t>
  </si>
  <si>
    <t>PIKC "Liepājas Valsts tehnikums"</t>
  </si>
  <si>
    <t>PIKC "Rīgas Tehniskā koledža"</t>
  </si>
  <si>
    <t>PIKC "Rīgas Valsts tehnikums"</t>
  </si>
  <si>
    <t>Rīgas Celtniecības koledža</t>
  </si>
  <si>
    <t>Rīgas Mākslas un mediju tehnikums</t>
  </si>
  <si>
    <t>Aizkraukles Profesionālā vidusskola</t>
  </si>
  <si>
    <t>RTU aģentūra "Rīgas Tehniskās universitātes Olaines Tehnoloģiju koledža"</t>
  </si>
  <si>
    <t>Saldus tehnikums</t>
  </si>
  <si>
    <t>Rīgas Tirdzniecības profesionālā vidusskola</t>
  </si>
  <si>
    <t>Ventspils Tehnikums</t>
  </si>
  <si>
    <t>Vidzemes Tehnoloģiju un dizaina tehnikums</t>
  </si>
  <si>
    <t>Jāzepa Mediņa Rīgas Mūzikas vidusskola</t>
  </si>
  <si>
    <t>PIKC  "Nacionālā Mākslu vidusskola"</t>
  </si>
  <si>
    <t>PIKC "Ventspils Mūzikas vidusskola"</t>
  </si>
  <si>
    <t>PROF Septembris</t>
  </si>
  <si>
    <t>PROF Oktobris</t>
  </si>
  <si>
    <t>PROF Novembris</t>
  </si>
  <si>
    <t>PROF Decembris</t>
  </si>
  <si>
    <t>Kalendāro dienu skaits mēnesī</t>
  </si>
  <si>
    <t>Darba dienu skaits mēnesī</t>
  </si>
  <si>
    <t>PROF Kopsavilkums Septembris-Decembris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</si>
</sst>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1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4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87">
    <xf numFmtId="0" fontId="0" fillId="0" borderId="0" xfId="0"/>
    <xf numFmtId="4" fontId="7" fillId="3" borderId="8" xfId="2" applyNumberFormat="1" applyFont="1" applyFill="1" applyBorder="1" applyAlignment="1" applyProtection="1">
      <alignment horizontal="center" vertical="center"/>
      <protection locked="0"/>
    </xf>
    <xf numFmtId="4" fontId="7" fillId="3" borderId="8" xfId="2" applyNumberFormat="1" applyFont="1" applyFill="1" applyBorder="1" applyAlignment="1" applyProtection="1">
      <alignment horizontal="right" vertical="center"/>
      <protection locked="0"/>
    </xf>
    <xf numFmtId="4" fontId="8" fillId="3" borderId="5" xfId="2" applyNumberFormat="1" applyFont="1" applyFill="1" applyBorder="1" applyAlignment="1" applyProtection="1">
      <alignment horizontal="center" vertical="center"/>
    </xf>
    <xf numFmtId="0" fontId="2" fillId="0" borderId="0" xfId="2" applyFont="1"/>
    <xf numFmtId="0" fontId="7" fillId="0" borderId="0" xfId="1" applyFont="1" applyAlignment="1">
      <alignment horizontal="justify" vertical="center"/>
    </xf>
    <xf numFmtId="0" fontId="4" fillId="0" borderId="0" xfId="0" applyFont="1"/>
    <xf numFmtId="0" fontId="7" fillId="0" borderId="0" xfId="0" applyFont="1" applyAlignment="1">
      <alignment horizontal="right"/>
    </xf>
    <xf numFmtId="0" fontId="7" fillId="0" borderId="6" xfId="0" applyFont="1" applyBorder="1" applyAlignment="1">
      <alignment horizontal="left" vertical="center" wrapText="1"/>
    </xf>
    <xf numFmtId="4" fontId="8" fillId="4" borderId="8" xfId="2" applyNumberFormat="1" applyFont="1" applyFill="1" applyBorder="1" applyAlignment="1" applyProtection="1">
      <alignment horizontal="center" vertical="center"/>
      <protection locked="0" hidden="1"/>
    </xf>
    <xf numFmtId="49" fontId="7" fillId="0" borderId="9" xfId="0" applyNumberFormat="1" applyFont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4" fontId="8" fillId="3" borderId="5" xfId="2" applyNumberFormat="1" applyFont="1" applyFill="1" applyBorder="1" applyAlignment="1">
      <alignment horizontal="center" vertical="center"/>
    </xf>
    <xf numFmtId="49" fontId="8" fillId="0" borderId="0" xfId="1" applyNumberFormat="1" applyFont="1" applyFill="1" applyBorder="1" applyAlignment="1">
      <alignment horizontal="left" vertical="center" wrapText="1"/>
    </xf>
    <xf numFmtId="49" fontId="8" fillId="0" borderId="0" xfId="1" applyNumberFormat="1" applyFont="1" applyFill="1" applyAlignment="1">
      <alignment horizontal="left" vertical="center" wrapText="1"/>
    </xf>
    <xf numFmtId="49" fontId="7" fillId="0" borderId="0" xfId="1" applyNumberFormat="1" applyFont="1" applyFill="1" applyAlignment="1">
      <alignment horizontal="left" vertical="center" wrapText="1"/>
    </xf>
    <xf numFmtId="49" fontId="7" fillId="0" borderId="0" xfId="1" applyNumberFormat="1" applyFont="1" applyFill="1" applyBorder="1" applyAlignment="1">
      <alignment vertical="center" wrapText="1"/>
    </xf>
    <xf numFmtId="0" fontId="2" fillId="0" borderId="0" xfId="2" applyFont="1" applyFill="1"/>
    <xf numFmtId="0" fontId="7" fillId="0" borderId="0" xfId="1" applyFont="1" applyFill="1" applyBorder="1"/>
    <xf numFmtId="0" fontId="5" fillId="0" borderId="2" xfId="1" applyFont="1" applyBorder="1" applyAlignment="1">
      <alignment horizontal="left" vertical="center"/>
    </xf>
    <xf numFmtId="0" fontId="0" fillId="0" borderId="0" xfId="0" applyAlignment="1">
      <alignment horizontal="left"/>
    </xf>
    <xf numFmtId="4" fontId="7" fillId="3" borderId="8" xfId="2" applyNumberFormat="1" applyFont="1" applyFill="1" applyBorder="1" applyAlignment="1" applyProtection="1">
      <alignment horizontal="center" vertical="center"/>
    </xf>
    <xf numFmtId="49" fontId="8" fillId="0" borderId="7" xfId="2" applyNumberFormat="1" applyFont="1" applyBorder="1" applyAlignment="1">
      <alignment horizontal="center" vertical="center"/>
    </xf>
    <xf numFmtId="49" fontId="7" fillId="0" borderId="7" xfId="2" applyNumberFormat="1" applyFont="1" applyBorder="1" applyAlignment="1">
      <alignment horizontal="right" vertical="center"/>
    </xf>
    <xf numFmtId="0" fontId="2" fillId="0" borderId="16" xfId="1" applyFont="1" applyFill="1" applyBorder="1" applyAlignment="1">
      <alignment horizontal="center" vertical="center" wrapText="1"/>
    </xf>
    <xf numFmtId="49" fontId="7" fillId="0" borderId="0" xfId="1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Fill="1" applyBorder="1" applyAlignment="1">
      <alignment horizontal="right" vertical="center" wrapText="1"/>
    </xf>
    <xf numFmtId="0" fontId="7" fillId="0" borderId="0" xfId="1" applyFont="1" applyBorder="1" applyAlignment="1">
      <alignment horizontal="left" vertical="center"/>
    </xf>
    <xf numFmtId="164" fontId="7" fillId="3" borderId="8" xfId="2" applyNumberFormat="1" applyFont="1" applyFill="1" applyBorder="1" applyAlignment="1" applyProtection="1">
      <alignment horizontal="center" vertical="center"/>
      <protection locked="0"/>
    </xf>
    <xf numFmtId="164" fontId="7" fillId="3" borderId="8" xfId="2" applyNumberFormat="1" applyFont="1" applyFill="1" applyBorder="1" applyAlignment="1" applyProtection="1">
      <alignment horizontal="center" vertical="center"/>
    </xf>
    <xf numFmtId="164" fontId="7" fillId="3" borderId="8" xfId="2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left" wrapText="1"/>
    </xf>
    <xf numFmtId="3" fontId="8" fillId="4" borderId="8" xfId="2" applyNumberFormat="1" applyFont="1" applyFill="1" applyBorder="1" applyAlignment="1" applyProtection="1">
      <alignment horizontal="center" vertical="center"/>
      <protection locked="0" hidden="1"/>
    </xf>
    <xf numFmtId="3" fontId="7" fillId="3" borderId="8" xfId="2" applyNumberFormat="1" applyFont="1" applyFill="1" applyBorder="1" applyAlignment="1" applyProtection="1">
      <alignment horizontal="center" vertical="center"/>
      <protection locked="0"/>
    </xf>
    <xf numFmtId="3" fontId="8" fillId="5" borderId="8" xfId="2" applyNumberFormat="1" applyFont="1" applyFill="1" applyBorder="1" applyAlignment="1" applyProtection="1">
      <alignment horizontal="center" vertical="center"/>
      <protection locked="0" hidden="1"/>
    </xf>
    <xf numFmtId="4" fontId="8" fillId="5" borderId="8" xfId="2" applyNumberFormat="1" applyFont="1" applyFill="1" applyBorder="1" applyAlignment="1" applyProtection="1">
      <alignment horizontal="center" vertical="center"/>
      <protection locked="0" hidden="1"/>
    </xf>
    <xf numFmtId="3" fontId="7" fillId="5" borderId="8" xfId="2" applyNumberFormat="1" applyFont="1" applyFill="1" applyBorder="1" applyAlignment="1" applyProtection="1">
      <alignment horizontal="center" vertical="center"/>
      <protection locked="0"/>
    </xf>
    <xf numFmtId="4" fontId="7" fillId="5" borderId="8" xfId="2" applyNumberFormat="1" applyFont="1" applyFill="1" applyBorder="1" applyAlignment="1" applyProtection="1">
      <alignment horizontal="center" vertical="center"/>
      <protection locked="0"/>
    </xf>
    <xf numFmtId="0" fontId="7" fillId="5" borderId="22" xfId="2" applyFont="1" applyFill="1" applyBorder="1" applyAlignment="1">
      <alignment horizontal="center" vertical="center" wrapText="1"/>
    </xf>
    <xf numFmtId="0" fontId="7" fillId="5" borderId="22" xfId="2" applyFont="1" applyFill="1" applyBorder="1" applyAlignment="1" applyProtection="1">
      <alignment horizontal="center" vertical="center" wrapText="1"/>
    </xf>
    <xf numFmtId="4" fontId="8" fillId="4" borderId="11" xfId="2" applyNumberFormat="1" applyFont="1" applyFill="1" applyBorder="1" applyAlignment="1" applyProtection="1">
      <alignment horizontal="center" vertical="center"/>
      <protection locked="0" hidden="1"/>
    </xf>
    <xf numFmtId="4" fontId="8" fillId="4" borderId="5" xfId="2" applyNumberFormat="1" applyFont="1" applyFill="1" applyBorder="1" applyAlignment="1" applyProtection="1">
      <alignment horizontal="center" vertical="center"/>
      <protection locked="0" hidden="1"/>
    </xf>
    <xf numFmtId="4" fontId="8" fillId="5" borderId="11" xfId="2" applyNumberFormat="1" applyFont="1" applyFill="1" applyBorder="1" applyAlignment="1" applyProtection="1">
      <alignment horizontal="center" vertical="center"/>
      <protection locked="0" hidden="1"/>
    </xf>
    <xf numFmtId="4" fontId="8" fillId="5" borderId="5" xfId="2" applyNumberFormat="1" applyFont="1" applyFill="1" applyBorder="1" applyAlignment="1" applyProtection="1">
      <alignment horizontal="center" vertical="center"/>
      <protection locked="0" hidden="1"/>
    </xf>
    <xf numFmtId="4" fontId="7" fillId="5" borderId="11" xfId="2" applyNumberFormat="1" applyFont="1" applyFill="1" applyBorder="1" applyAlignment="1" applyProtection="1">
      <alignment horizontal="center" vertical="center"/>
      <protection locked="0"/>
    </xf>
    <xf numFmtId="49" fontId="7" fillId="0" borderId="10" xfId="2" applyNumberFormat="1" applyFont="1" applyBorder="1" applyAlignment="1">
      <alignment horizontal="right" vertical="center"/>
    </xf>
    <xf numFmtId="0" fontId="7" fillId="3" borderId="14" xfId="0" applyFont="1" applyFill="1" applyBorder="1" applyAlignment="1">
      <alignment horizontal="left" vertical="center" wrapText="1"/>
    </xf>
    <xf numFmtId="4" fontId="8" fillId="5" borderId="5" xfId="2" applyNumberFormat="1" applyFont="1" applyFill="1" applyBorder="1" applyAlignment="1" applyProtection="1">
      <alignment horizontal="center" vertical="center"/>
      <protection locked="0"/>
    </xf>
    <xf numFmtId="49" fontId="7" fillId="0" borderId="0" xfId="1" applyNumberFormat="1" applyFont="1" applyFill="1" applyAlignment="1">
      <alignment horizontal="left" vertical="center"/>
    </xf>
    <xf numFmtId="49" fontId="8" fillId="0" borderId="10" xfId="2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4" fontId="7" fillId="3" borderId="11" xfId="2" applyNumberFormat="1" applyFont="1" applyFill="1" applyBorder="1" applyAlignment="1" applyProtection="1">
      <alignment horizontal="center" vertical="center"/>
      <protection locked="0"/>
    </xf>
    <xf numFmtId="164" fontId="7" fillId="3" borderId="11" xfId="2" applyNumberFormat="1" applyFont="1" applyFill="1" applyBorder="1" applyAlignment="1" applyProtection="1">
      <alignment horizontal="center" vertical="center"/>
      <protection locked="0"/>
    </xf>
    <xf numFmtId="0" fontId="7" fillId="0" borderId="22" xfId="2" applyFont="1" applyFill="1" applyBorder="1" applyAlignment="1" applyProtection="1">
      <alignment horizontal="center" vertical="center" wrapText="1"/>
    </xf>
    <xf numFmtId="0" fontId="7" fillId="0" borderId="5" xfId="2" applyFont="1" applyFill="1" applyBorder="1" applyAlignment="1" applyProtection="1">
      <alignment horizontal="center" vertical="center" wrapText="1"/>
    </xf>
    <xf numFmtId="4" fontId="8" fillId="5" borderId="8" xfId="2" applyNumberFormat="1" applyFont="1" applyFill="1" applyBorder="1" applyAlignment="1" applyProtection="1">
      <alignment horizontal="right" vertical="center"/>
      <protection locked="0" hidden="1"/>
    </xf>
    <xf numFmtId="4" fontId="8" fillId="4" borderId="8" xfId="2" applyNumberFormat="1" applyFont="1" applyFill="1" applyBorder="1" applyAlignment="1" applyProtection="1">
      <alignment horizontal="right" vertical="center"/>
      <protection locked="0" hidden="1"/>
    </xf>
    <xf numFmtId="4" fontId="8" fillId="4" borderId="11" xfId="2" applyNumberFormat="1" applyFont="1" applyFill="1" applyBorder="1" applyAlignment="1" applyProtection="1">
      <alignment horizontal="right" vertical="center"/>
      <protection locked="0" hidden="1"/>
    </xf>
    <xf numFmtId="0" fontId="8" fillId="0" borderId="3" xfId="2" applyFont="1" applyBorder="1" applyAlignment="1">
      <alignment horizontal="left" wrapText="1"/>
    </xf>
    <xf numFmtId="0" fontId="8" fillId="0" borderId="4" xfId="2" applyFont="1" applyBorder="1" applyAlignment="1">
      <alignment horizontal="left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/>
    </xf>
    <xf numFmtId="49" fontId="7" fillId="0" borderId="24" xfId="1" applyNumberFormat="1" applyFont="1" applyFill="1" applyBorder="1" applyAlignment="1">
      <alignment horizontal="center" vertical="center" wrapText="1"/>
    </xf>
    <xf numFmtId="49" fontId="7" fillId="0" borderId="19" xfId="1" applyNumberFormat="1" applyFont="1" applyFill="1" applyBorder="1" applyAlignment="1">
      <alignment horizontal="center" vertical="center" wrapText="1"/>
    </xf>
    <xf numFmtId="49" fontId="7" fillId="0" borderId="17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7" fillId="0" borderId="12" xfId="1" applyNumberFormat="1" applyFont="1" applyFill="1" applyBorder="1" applyAlignment="1">
      <alignment horizontal="center" vertical="center" wrapText="1"/>
    </xf>
    <xf numFmtId="49" fontId="7" fillId="0" borderId="23" xfId="1" applyNumberFormat="1" applyFont="1" applyFill="1" applyBorder="1" applyAlignment="1">
      <alignment horizontal="center" vertical="center" wrapText="1"/>
    </xf>
    <xf numFmtId="49" fontId="7" fillId="0" borderId="20" xfId="1" applyNumberFormat="1" applyFont="1" applyFill="1" applyBorder="1" applyAlignment="1">
      <alignment horizontal="center" vertical="center" wrapText="1"/>
    </xf>
    <xf numFmtId="49" fontId="7" fillId="0" borderId="21" xfId="1" applyNumberFormat="1" applyFont="1" applyFill="1" applyBorder="1" applyAlignment="1">
      <alignment horizontal="center" vertical="center" wrapText="1"/>
    </xf>
    <xf numFmtId="49" fontId="7" fillId="0" borderId="11" xfId="1" applyNumberFormat="1" applyFont="1" applyFill="1" applyBorder="1" applyAlignment="1">
      <alignment horizontal="center" vertical="center" wrapText="1"/>
    </xf>
    <xf numFmtId="49" fontId="7" fillId="0" borderId="22" xfId="1" applyNumberFormat="1" applyFont="1" applyFill="1" applyBorder="1" applyAlignment="1">
      <alignment horizontal="center" vertical="center" wrapText="1"/>
    </xf>
    <xf numFmtId="49" fontId="7" fillId="0" borderId="13" xfId="1" applyNumberFormat="1" applyFont="1" applyFill="1" applyBorder="1" applyAlignment="1">
      <alignment horizontal="center" vertical="center" wrapText="1"/>
    </xf>
    <xf numFmtId="49" fontId="7" fillId="0" borderId="0" xfId="1" applyNumberFormat="1" applyFont="1" applyFill="1" applyBorder="1" applyAlignment="1">
      <alignment horizontal="center" vertical="center" wrapText="1"/>
    </xf>
    <xf numFmtId="49" fontId="7" fillId="0" borderId="18" xfId="1" applyNumberFormat="1" applyFont="1" applyFill="1" applyBorder="1" applyAlignment="1">
      <alignment horizontal="center" vertical="center" wrapText="1"/>
    </xf>
    <xf numFmtId="49" fontId="7" fillId="0" borderId="24" xfId="1" applyNumberFormat="1" applyFont="1" applyFill="1" applyBorder="1" applyAlignment="1">
      <alignment horizontal="left" vertical="center" wrapText="1"/>
    </xf>
    <xf numFmtId="49" fontId="7" fillId="0" borderId="19" xfId="1" applyNumberFormat="1" applyFont="1" applyFill="1" applyBorder="1" applyAlignment="1">
      <alignment horizontal="left" vertical="center" wrapText="1"/>
    </xf>
    <xf numFmtId="49" fontId="7" fillId="0" borderId="17" xfId="1" applyNumberFormat="1" applyFont="1" applyFill="1" applyBorder="1" applyAlignment="1">
      <alignment horizontal="left" vertical="center" wrapText="1"/>
    </xf>
    <xf numFmtId="0" fontId="3" fillId="2" borderId="14" xfId="1" applyFont="1" applyFill="1" applyBorder="1" applyAlignment="1" applyProtection="1">
      <alignment horizontal="left" vertical="center" wrapText="1"/>
    </xf>
    <xf numFmtId="0" fontId="3" fillId="2" borderId="0" xfId="1" applyFont="1" applyFill="1" applyBorder="1" applyAlignment="1" applyProtection="1">
      <alignment horizontal="left" vertical="center" wrapText="1"/>
    </xf>
    <xf numFmtId="0" fontId="7" fillId="0" borderId="12" xfId="2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left" vertical="center" wrapText="1"/>
    </xf>
    <xf numFmtId="0" fontId="3" fillId="2" borderId="15" xfId="1" applyFont="1" applyFill="1" applyBorder="1" applyAlignment="1">
      <alignment horizontal="left" vertical="center" wrapText="1"/>
    </xf>
  </cellXfs>
  <cellStyles count="3">
    <cellStyle name="Excel Built-in Normal" xfId="2"/>
    <cellStyle name="Excel Built-in Normal 1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"/>
  <sheetViews>
    <sheetView tabSelected="1" workbookViewId="0">
      <pane xSplit="2" ySplit="7" topLeftCell="C8" activePane="bottomRight" state="frozen"/>
      <selection pane="topRight" activeCell="C1" sqref="C1"/>
      <selection pane="bottomLeft" activeCell="A9" sqref="A9"/>
      <selection pane="bottomRight" activeCell="AC1" sqref="AC1:AC1048576"/>
    </sheetView>
  </sheetViews>
  <sheetFormatPr defaultRowHeight="14.4" x14ac:dyDescent="0.3"/>
  <cols>
    <col min="1" max="1" width="8.88671875" style="6"/>
    <col min="2" max="2" width="29.44140625" style="6" customWidth="1"/>
    <col min="3" max="3" width="12.44140625" style="6" customWidth="1"/>
    <col min="4" max="4" width="14.44140625" style="6" customWidth="1"/>
    <col min="5" max="6" width="9" style="6" customWidth="1"/>
    <col min="7" max="7" width="11" customWidth="1"/>
    <col min="8" max="16" width="10.109375" customWidth="1"/>
    <col min="17" max="17" width="9.21875" customWidth="1"/>
    <col min="18" max="18" width="11" customWidth="1"/>
    <col min="19" max="19" width="9.44140625" customWidth="1"/>
    <col min="20" max="20" width="9.21875" customWidth="1"/>
    <col min="21" max="21" width="9.33203125" customWidth="1"/>
    <col min="22" max="22" width="8.88671875" customWidth="1"/>
    <col min="23" max="23" width="10.5546875" customWidth="1"/>
    <col min="24" max="25" width="11.33203125" customWidth="1"/>
    <col min="26" max="26" width="10.5546875" customWidth="1"/>
    <col min="27" max="30" width="11.33203125" customWidth="1"/>
  </cols>
  <sheetData>
    <row r="1" spans="1:30" ht="14.4" customHeight="1" x14ac:dyDescent="0.3">
      <c r="A1" s="68" t="s">
        <v>0</v>
      </c>
      <c r="B1" s="68"/>
      <c r="C1" s="81" t="s">
        <v>73</v>
      </c>
      <c r="D1" s="82"/>
      <c r="E1" s="82"/>
      <c r="F1" s="82"/>
      <c r="G1" s="82"/>
    </row>
    <row r="2" spans="1:30" ht="17.399999999999999" customHeight="1" x14ac:dyDescent="0.3">
      <c r="A2" s="68"/>
      <c r="B2" s="68"/>
      <c r="C2" s="19" t="s">
        <v>1</v>
      </c>
      <c r="D2" s="24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</row>
    <row r="3" spans="1:30" ht="17.399999999999999" customHeight="1" x14ac:dyDescent="0.3">
      <c r="A3" s="26"/>
      <c r="B3" s="26"/>
      <c r="C3" s="27"/>
      <c r="D3" s="26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30" ht="15" thickBot="1" x14ac:dyDescent="0.35">
      <c r="E4" s="7"/>
      <c r="F4" s="7"/>
    </row>
    <row r="5" spans="1:30" ht="36" customHeight="1" thickBot="1" x14ac:dyDescent="0.35">
      <c r="A5" s="69" t="s">
        <v>2</v>
      </c>
      <c r="B5" s="72" t="s">
        <v>3</v>
      </c>
      <c r="C5" s="75" t="s">
        <v>19</v>
      </c>
      <c r="D5" s="72" t="s">
        <v>21</v>
      </c>
      <c r="E5" s="66" t="s">
        <v>20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7"/>
    </row>
    <row r="6" spans="1:30" ht="36" customHeight="1" thickBot="1" x14ac:dyDescent="0.35">
      <c r="A6" s="70"/>
      <c r="B6" s="73"/>
      <c r="C6" s="76"/>
      <c r="D6" s="73"/>
      <c r="E6" s="63" t="s">
        <v>24</v>
      </c>
      <c r="F6" s="65" t="s">
        <v>26</v>
      </c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7"/>
      <c r="Z6" s="65" t="s">
        <v>27</v>
      </c>
      <c r="AA6" s="66"/>
      <c r="AB6" s="66"/>
      <c r="AC6" s="66"/>
      <c r="AD6" s="67"/>
    </row>
    <row r="7" spans="1:30" ht="85.8" customHeight="1" thickBot="1" x14ac:dyDescent="0.35">
      <c r="A7" s="71"/>
      <c r="B7" s="74"/>
      <c r="C7" s="77"/>
      <c r="D7" s="74"/>
      <c r="E7" s="64"/>
      <c r="F7" s="41" t="s">
        <v>25</v>
      </c>
      <c r="G7" s="56" t="s">
        <v>58</v>
      </c>
      <c r="H7" s="56" t="s">
        <v>48</v>
      </c>
      <c r="I7" s="56" t="s">
        <v>49</v>
      </c>
      <c r="J7" s="56" t="s">
        <v>50</v>
      </c>
      <c r="K7" s="56" t="s">
        <v>46</v>
      </c>
      <c r="L7" s="56" t="s">
        <v>51</v>
      </c>
      <c r="M7" s="56" t="s">
        <v>47</v>
      </c>
      <c r="N7" s="56" t="s">
        <v>52</v>
      </c>
      <c r="O7" s="56" t="s">
        <v>53</v>
      </c>
      <c r="P7" s="56" t="s">
        <v>55</v>
      </c>
      <c r="Q7" s="56" t="s">
        <v>54</v>
      </c>
      <c r="R7" s="56" t="s">
        <v>56</v>
      </c>
      <c r="S7" s="56" t="s">
        <v>57</v>
      </c>
      <c r="T7" s="56" t="s">
        <v>59</v>
      </c>
      <c r="U7" s="56" t="s">
        <v>61</v>
      </c>
      <c r="V7" s="56" t="s">
        <v>60</v>
      </c>
      <c r="W7" s="56" t="s">
        <v>11</v>
      </c>
      <c r="X7" s="56" t="s">
        <v>62</v>
      </c>
      <c r="Y7" s="56" t="s">
        <v>63</v>
      </c>
      <c r="Z7" s="42" t="s">
        <v>28</v>
      </c>
      <c r="AA7" s="57" t="s">
        <v>64</v>
      </c>
      <c r="AB7" s="57" t="s">
        <v>65</v>
      </c>
      <c r="AC7" s="57" t="s">
        <v>66</v>
      </c>
      <c r="AD7" s="57" t="s">
        <v>12</v>
      </c>
    </row>
    <row r="8" spans="1:30" ht="15" thickBot="1" x14ac:dyDescent="0.35">
      <c r="A8" s="78" t="s">
        <v>32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80"/>
    </row>
    <row r="9" spans="1:30" ht="52.8" x14ac:dyDescent="0.3">
      <c r="A9" s="22" t="s">
        <v>34</v>
      </c>
      <c r="B9" s="8" t="s">
        <v>31</v>
      </c>
      <c r="C9" s="1" t="s">
        <v>16</v>
      </c>
      <c r="D9" s="1" t="s">
        <v>16</v>
      </c>
      <c r="E9" s="35">
        <f>F9+Z9</f>
        <v>297</v>
      </c>
      <c r="F9" s="37">
        <f>SUM(G9:Y9)</f>
        <v>277</v>
      </c>
      <c r="G9" s="36">
        <f>septembris!G11+oktobris!G11+novembris!G11+decembris!G11</f>
        <v>0</v>
      </c>
      <c r="H9" s="36">
        <f>septembris!H11+oktobris!H11+novembris!H11+decembris!H11</f>
        <v>4</v>
      </c>
      <c r="I9" s="36">
        <f>septembris!I11+oktobris!I11+novembris!I11+decembris!I11</f>
        <v>8</v>
      </c>
      <c r="J9" s="36">
        <f>septembris!J11+oktobris!J11+novembris!J11+decembris!J11</f>
        <v>4</v>
      </c>
      <c r="K9" s="36">
        <f>septembris!K11+oktobris!K11+novembris!K11+decembris!K11</f>
        <v>20</v>
      </c>
      <c r="L9" s="36">
        <f>septembris!L11+oktobris!L11+novembris!L11+decembris!L11</f>
        <v>4</v>
      </c>
      <c r="M9" s="36">
        <f>septembris!M11+oktobris!M11+novembris!M11+decembris!M11</f>
        <v>4</v>
      </c>
      <c r="N9" s="36">
        <f>septembris!N11+oktobris!N11+novembris!N11+decembris!N11</f>
        <v>26</v>
      </c>
      <c r="O9" s="36">
        <f>septembris!O11+oktobris!O11+novembris!O11+decembris!O11</f>
        <v>4</v>
      </c>
      <c r="P9" s="36">
        <f>septembris!P11+oktobris!P11+novembris!P11+decembris!P11</f>
        <v>13</v>
      </c>
      <c r="Q9" s="36">
        <f>septembris!Q11+oktobris!Q11+novembris!Q11+decembris!Q11</f>
        <v>32</v>
      </c>
      <c r="R9" s="36">
        <f>septembris!R11+oktobris!R11+novembris!R11+decembris!R11</f>
        <v>15</v>
      </c>
      <c r="S9" s="36">
        <f>septembris!S11+oktobris!S11+novembris!S11+decembris!S11</f>
        <v>51</v>
      </c>
      <c r="T9" s="36">
        <f>septembris!T11+oktobris!T11+novembris!T11+decembris!T11</f>
        <v>0</v>
      </c>
      <c r="U9" s="36">
        <f>septembris!U11+oktobris!U11+novembris!U11+decembris!U11</f>
        <v>4</v>
      </c>
      <c r="V9" s="36">
        <f>septembris!V11+oktobris!V11+novembris!V11+decembris!V11</f>
        <v>30</v>
      </c>
      <c r="W9" s="36">
        <f>septembris!W11+oktobris!W11+novembris!W11+decembris!W11</f>
        <v>44</v>
      </c>
      <c r="X9" s="36">
        <f>septembris!X11+oktobris!X11+novembris!X11+decembris!X11</f>
        <v>10</v>
      </c>
      <c r="Y9" s="36">
        <f>septembris!Y11+oktobris!Y11+novembris!Y11+decembris!Y11</f>
        <v>4</v>
      </c>
      <c r="Z9" s="39">
        <f>SUM(AA9:AD9)</f>
        <v>20</v>
      </c>
      <c r="AA9" s="36">
        <f>septembris!AA11+oktobris!AA11+novembris!AA11+decembris!AA11</f>
        <v>4</v>
      </c>
      <c r="AB9" s="36">
        <f>septembris!AB11+oktobris!AB11+novembris!AB11+decembris!AB11</f>
        <v>8</v>
      </c>
      <c r="AC9" s="36">
        <f>septembris!AC11+oktobris!AC11+novembris!AC11+decembris!AC11</f>
        <v>4</v>
      </c>
      <c r="AD9" s="36">
        <f>septembris!AD11+oktobris!AD11+novembris!AD11+decembris!AD11</f>
        <v>4</v>
      </c>
    </row>
    <row r="10" spans="1:30" ht="26.4" x14ac:dyDescent="0.3">
      <c r="A10" s="22" t="s">
        <v>29</v>
      </c>
      <c r="B10" s="8" t="s">
        <v>17</v>
      </c>
      <c r="C10" s="1" t="s">
        <v>16</v>
      </c>
      <c r="D10" s="1" t="s">
        <v>16</v>
      </c>
      <c r="E10" s="35">
        <f>F10+Z10</f>
        <v>6242</v>
      </c>
      <c r="F10" s="37">
        <f>SUM(G10:Y10)</f>
        <v>5817</v>
      </c>
      <c r="G10" s="36">
        <f>septembris!G12+oktobris!G12+novembris!G12+decembris!G12</f>
        <v>0</v>
      </c>
      <c r="H10" s="36">
        <f>septembris!H12+oktobris!H12+novembris!H12+decembris!H12</f>
        <v>85</v>
      </c>
      <c r="I10" s="36">
        <f>septembris!I12+oktobris!I12+novembris!I12+decembris!I12</f>
        <v>170</v>
      </c>
      <c r="J10" s="36">
        <f>septembris!J12+oktobris!J12+novembris!J12+decembris!J12</f>
        <v>85</v>
      </c>
      <c r="K10" s="36">
        <f>septembris!K12+oktobris!K12+novembris!K12+decembris!K12</f>
        <v>425</v>
      </c>
      <c r="L10" s="36">
        <f>septembris!L12+oktobris!L12+novembris!L12+decembris!L12</f>
        <v>85</v>
      </c>
      <c r="M10" s="36">
        <f>septembris!M12+oktobris!M12+novembris!M12+decembris!M12</f>
        <v>85</v>
      </c>
      <c r="N10" s="36">
        <f>septembris!N12+oktobris!N12+novembris!N12+decembris!N12</f>
        <v>547</v>
      </c>
      <c r="O10" s="36">
        <f>septembris!O12+oktobris!O12+novembris!O12+decembris!O12</f>
        <v>85</v>
      </c>
      <c r="P10" s="36">
        <f>septembris!P12+oktobris!P12+novembris!P12+decembris!P12</f>
        <v>267</v>
      </c>
      <c r="Q10" s="36">
        <f>septembris!Q12+oktobris!Q12+novembris!Q12+decembris!Q12</f>
        <v>680</v>
      </c>
      <c r="R10" s="36">
        <f>septembris!R12+oktobris!R12+novembris!R12+decembris!R12</f>
        <v>307</v>
      </c>
      <c r="S10" s="36">
        <f>septembris!S12+oktobris!S12+novembris!S12+decembris!S12</f>
        <v>1077</v>
      </c>
      <c r="T10" s="36">
        <f>septembris!T12+oktobris!T12+novembris!T12+decembris!T12</f>
        <v>0</v>
      </c>
      <c r="U10" s="36">
        <f>septembris!U12+oktobris!U12+novembris!U12+decembris!U12</f>
        <v>85</v>
      </c>
      <c r="V10" s="36">
        <f>septembris!V12+oktobris!V12+novembris!V12+decembris!V12</f>
        <v>620</v>
      </c>
      <c r="W10" s="36">
        <f>septembris!W12+oktobris!W12+novembris!W12+decembris!W12</f>
        <v>935</v>
      </c>
      <c r="X10" s="36">
        <f>septembris!X12+oktobris!X12+novembris!X12+decembris!X12</f>
        <v>194</v>
      </c>
      <c r="Y10" s="36">
        <f>septembris!Y12+oktobris!Y12+novembris!Y12+decembris!Y12</f>
        <v>85</v>
      </c>
      <c r="Z10" s="39">
        <f>SUM(AA10:AD10)</f>
        <v>425</v>
      </c>
      <c r="AA10" s="36">
        <f>septembris!AA12+oktobris!AA12+novembris!AA12+decembris!AA12</f>
        <v>85</v>
      </c>
      <c r="AB10" s="36">
        <f>septembris!AB12+oktobris!AB12+novembris!AB12+decembris!AB12</f>
        <v>170</v>
      </c>
      <c r="AC10" s="36">
        <f>septembris!AC12+oktobris!AC12+novembris!AC12+decembris!AC12</f>
        <v>85</v>
      </c>
      <c r="AD10" s="36">
        <f>septembris!AD12+oktobris!AD12+novembris!AD12+decembris!AD12</f>
        <v>85</v>
      </c>
    </row>
    <row r="11" spans="1:30" ht="27" thickBot="1" x14ac:dyDescent="0.35">
      <c r="A11" s="52" t="s">
        <v>35</v>
      </c>
      <c r="B11" s="53" t="s">
        <v>4</v>
      </c>
      <c r="C11" s="54">
        <f>257/2</f>
        <v>128.5</v>
      </c>
      <c r="D11" s="55" t="s">
        <v>16</v>
      </c>
      <c r="E11" s="43">
        <f>F11+Z11</f>
        <v>28765</v>
      </c>
      <c r="F11" s="45">
        <f>SUM(G11:Y11)</f>
        <v>26195</v>
      </c>
      <c r="G11" s="1">
        <f>ROUNDUP(septembris!G13+oktobris!G13+novembris!G13+decembris!G13,0)</f>
        <v>0</v>
      </c>
      <c r="H11" s="1">
        <f>ROUNDUP(septembris!H13+oktobris!H13+novembris!H13+decembris!H13,0)</f>
        <v>257</v>
      </c>
      <c r="I11" s="1">
        <f>ROUNDUP(septembris!I13+oktobris!I13+novembris!I13+decembris!I13,0)</f>
        <v>722</v>
      </c>
      <c r="J11" s="1">
        <f>ROUNDUP(septembris!J13+oktobris!J13+novembris!J13+decembris!J13,0)</f>
        <v>257</v>
      </c>
      <c r="K11" s="1">
        <f>ROUNDUP(septembris!K13+oktobris!K13+novembris!K13+decembris!K13,0)</f>
        <v>1285</v>
      </c>
      <c r="L11" s="1">
        <f>ROUNDUP(septembris!L13+oktobris!L13+novembris!L13+decembris!L13,0)</f>
        <v>353</v>
      </c>
      <c r="M11" s="1">
        <f>ROUNDUP(septembris!M13+oktobris!M13+novembris!M13+decembris!M13,0)</f>
        <v>257</v>
      </c>
      <c r="N11" s="1">
        <f>ROUNDUP(septembris!N13+oktobris!N13+novembris!N13+decembris!N13,0)</f>
        <v>3311</v>
      </c>
      <c r="O11" s="1">
        <f>ROUNDUP(septembris!O13+oktobris!O13+novembris!O13+decembris!O13,0)</f>
        <v>257</v>
      </c>
      <c r="P11" s="1">
        <f>ROUNDUP(septembris!P13+oktobris!P13+novembris!P13+decembris!P13,0)</f>
        <v>771</v>
      </c>
      <c r="Q11" s="1">
        <f>ROUNDUP(septembris!Q13+oktobris!Q13+novembris!Q13+decembris!Q13,0)</f>
        <v>4112</v>
      </c>
      <c r="R11" s="1">
        <f>ROUNDUP(septembris!R13+oktobris!R13+novembris!R13+decembris!R13,0)</f>
        <v>771</v>
      </c>
      <c r="S11" s="1">
        <f>ROUNDUP(septembris!S13+oktobris!S13+novembris!S13+decembris!S13,0)</f>
        <v>3341</v>
      </c>
      <c r="T11" s="1">
        <f>ROUNDUP(septembris!T13+oktobris!T13+novembris!T13+decembris!T13,0)</f>
        <v>0</v>
      </c>
      <c r="U11" s="1">
        <f>ROUNDUP(septembris!U13+oktobris!U13+novembris!U13+decembris!U13,0)</f>
        <v>257</v>
      </c>
      <c r="V11" s="1">
        <f>ROUNDUP(septembris!V13+oktobris!V13+novembris!V13+decembris!V13,0)</f>
        <v>2907</v>
      </c>
      <c r="W11" s="1">
        <f>ROUNDUP(septembris!W13+oktobris!W13+novembris!W13+decembris!W13,0)</f>
        <v>5654</v>
      </c>
      <c r="X11" s="1">
        <f>ROUNDUP(septembris!X13+oktobris!X13+novembris!X13+decembris!X13,0)</f>
        <v>1169</v>
      </c>
      <c r="Y11" s="1">
        <f>ROUNDUP(septembris!Y13+oktobris!Y13+novembris!Y13+decembris!Y13,0)</f>
        <v>514</v>
      </c>
      <c r="Z11" s="47">
        <f>SUM(AA11:AD11)</f>
        <v>2570</v>
      </c>
      <c r="AA11" s="54">
        <f>ROUNDUP(septembris!AA13+oktobris!AA13+novembris!AA13+decembris!AA13,0)</f>
        <v>514</v>
      </c>
      <c r="AB11" s="54">
        <f>ROUNDUP(septembris!AB13+oktobris!AB13+novembris!AB13+decembris!AB13,0)</f>
        <v>1028</v>
      </c>
      <c r="AC11" s="54">
        <f>ROUNDUP(septembris!AC13+oktobris!AC13+novembris!AC13+decembris!AC13,0)</f>
        <v>514</v>
      </c>
      <c r="AD11" s="54">
        <f>ROUNDUP(septembris!AD13+oktobris!AD13+novembris!AD13+decembris!AD13,0)</f>
        <v>514</v>
      </c>
    </row>
    <row r="12" spans="1:30" ht="14.4" customHeight="1" thickBot="1" x14ac:dyDescent="0.35">
      <c r="A12" s="78" t="s">
        <v>33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80"/>
    </row>
    <row r="13" spans="1:30" ht="52.8" x14ac:dyDescent="0.3">
      <c r="A13" s="22" t="s">
        <v>36</v>
      </c>
      <c r="B13" s="8" t="s">
        <v>31</v>
      </c>
      <c r="C13" s="1" t="s">
        <v>16</v>
      </c>
      <c r="D13" s="1" t="s">
        <v>16</v>
      </c>
      <c r="E13" s="35">
        <f t="shared" ref="E13:E22" si="0">F13+Z13</f>
        <v>10</v>
      </c>
      <c r="F13" s="37">
        <f>SUM(G13:Y13)</f>
        <v>10</v>
      </c>
      <c r="G13" s="36">
        <f>septembris!G15+oktobris!G15+novembris!G15+decembris!G15</f>
        <v>2</v>
      </c>
      <c r="H13" s="36">
        <f>septembris!H15+oktobris!H15+novembris!H15+decembris!H15</f>
        <v>0</v>
      </c>
      <c r="I13" s="36">
        <f>septembris!I15+oktobris!I15+novembris!I15+decembris!I15</f>
        <v>0</v>
      </c>
      <c r="J13" s="36">
        <f>septembris!J15+oktobris!J15+novembris!J15+decembris!J15</f>
        <v>0</v>
      </c>
      <c r="K13" s="36">
        <f>septembris!K15+oktobris!K15+novembris!K15+decembris!K15</f>
        <v>0</v>
      </c>
      <c r="L13" s="36">
        <f>septembris!L15+oktobris!L15+novembris!L15+decembris!L15</f>
        <v>0</v>
      </c>
      <c r="M13" s="36">
        <f>septembris!M15+oktobris!M15+novembris!M15+decembris!M15</f>
        <v>0</v>
      </c>
      <c r="N13" s="36">
        <f>septembris!N15+oktobris!N15+novembris!N15+decembris!N15</f>
        <v>0</v>
      </c>
      <c r="O13" s="36">
        <f>septembris!O15+oktobris!O15+novembris!O15+decembris!O15</f>
        <v>0</v>
      </c>
      <c r="P13" s="36">
        <f>septembris!P15+oktobris!P15+novembris!P15+decembris!P15</f>
        <v>0</v>
      </c>
      <c r="Q13" s="36">
        <f>septembris!Q15+oktobris!Q15+novembris!Q15+decembris!Q15</f>
        <v>0</v>
      </c>
      <c r="R13" s="36">
        <f>septembris!R15+oktobris!R15+novembris!R15+decembris!R15</f>
        <v>0</v>
      </c>
      <c r="S13" s="36">
        <f>septembris!S15+oktobris!S15+novembris!S15+decembris!S15</f>
        <v>0</v>
      </c>
      <c r="T13" s="36">
        <f>septembris!T15+oktobris!T15+novembris!T15+decembris!T15</f>
        <v>4</v>
      </c>
      <c r="U13" s="36">
        <f>septembris!U15+oktobris!U15+novembris!U15+decembris!U15</f>
        <v>0</v>
      </c>
      <c r="V13" s="36">
        <f>septembris!V15+oktobris!V15+novembris!V15+decembris!V15</f>
        <v>0</v>
      </c>
      <c r="W13" s="36">
        <f>septembris!W15+oktobris!W15+novembris!W15+decembris!W15</f>
        <v>0</v>
      </c>
      <c r="X13" s="36">
        <f>septembris!X15+oktobris!X15+novembris!X15+decembris!X15</f>
        <v>4</v>
      </c>
      <c r="Y13" s="36">
        <f>septembris!Y15+oktobris!Y15+novembris!Y15+decembris!Y15</f>
        <v>0</v>
      </c>
      <c r="Z13" s="39">
        <f t="shared" ref="Z13:Z23" si="1">SUM(AA13:AD13)</f>
        <v>0</v>
      </c>
      <c r="AA13" s="36">
        <f>septembris!AA15+oktobris!AA15+novembris!AA15+decembris!AA15</f>
        <v>0</v>
      </c>
      <c r="AB13" s="36">
        <f>septembris!AB15+oktobris!AB15+novembris!AB15+decembris!AB15</f>
        <v>0</v>
      </c>
      <c r="AC13" s="36">
        <f>septembris!AC15+oktobris!AC15+novembris!AC15+decembris!AC15</f>
        <v>0</v>
      </c>
      <c r="AD13" s="36">
        <f>septembris!AD15+oktobris!AD15+novembris!AD15+decembris!AD15</f>
        <v>0</v>
      </c>
    </row>
    <row r="14" spans="1:30" ht="52.8" x14ac:dyDescent="0.3">
      <c r="A14" s="22" t="s">
        <v>37</v>
      </c>
      <c r="B14" s="8" t="s">
        <v>30</v>
      </c>
      <c r="C14" s="1" t="s">
        <v>16</v>
      </c>
      <c r="D14" s="1" t="s">
        <v>16</v>
      </c>
      <c r="E14" s="35">
        <f t="shared" si="0"/>
        <v>3</v>
      </c>
      <c r="F14" s="37">
        <f t="shared" ref="F14:F15" si="2">SUM(G14:Y14)</f>
        <v>3</v>
      </c>
      <c r="G14" s="36">
        <f>septembris!G16+oktobris!G16+novembris!G16+decembris!G16</f>
        <v>1</v>
      </c>
      <c r="H14" s="36">
        <f>septembris!H16+oktobris!H16+novembris!H16+decembris!H16</f>
        <v>0</v>
      </c>
      <c r="I14" s="36">
        <f>septembris!I16+oktobris!I16+novembris!I16+decembris!I16</f>
        <v>0</v>
      </c>
      <c r="J14" s="36">
        <f>septembris!J16+oktobris!J16+novembris!J16+decembris!J16</f>
        <v>0</v>
      </c>
      <c r="K14" s="36">
        <f>septembris!K16+oktobris!K16+novembris!K16+decembris!K16</f>
        <v>0</v>
      </c>
      <c r="L14" s="36">
        <f>septembris!L16+oktobris!L16+novembris!L16+decembris!L16</f>
        <v>0</v>
      </c>
      <c r="M14" s="36">
        <f>septembris!M16+oktobris!M16+novembris!M16+decembris!M16</f>
        <v>0</v>
      </c>
      <c r="N14" s="36">
        <f>septembris!N16+oktobris!N16+novembris!N16+decembris!N16</f>
        <v>0</v>
      </c>
      <c r="O14" s="36">
        <f>septembris!O16+oktobris!O16+novembris!O16+decembris!O16</f>
        <v>0</v>
      </c>
      <c r="P14" s="36">
        <f>septembris!P16+oktobris!P16+novembris!P16+decembris!P16</f>
        <v>0</v>
      </c>
      <c r="Q14" s="36">
        <f>septembris!Q16+oktobris!Q16+novembris!Q16+decembris!Q16</f>
        <v>0</v>
      </c>
      <c r="R14" s="36">
        <f>septembris!R16+oktobris!R16+novembris!R16+decembris!R16</f>
        <v>0</v>
      </c>
      <c r="S14" s="36">
        <f>septembris!S16+oktobris!S16+novembris!S16+decembris!S16</f>
        <v>0</v>
      </c>
      <c r="T14" s="36">
        <f>septembris!T16+oktobris!T16+novembris!T16+decembris!T16</f>
        <v>1</v>
      </c>
      <c r="U14" s="36">
        <f>septembris!U16+oktobris!U16+novembris!U16+decembris!U16</f>
        <v>0</v>
      </c>
      <c r="V14" s="36">
        <f>septembris!V16+oktobris!V16+novembris!V16+decembris!V16</f>
        <v>0</v>
      </c>
      <c r="W14" s="36">
        <f>septembris!W16+oktobris!W16+novembris!W16+decembris!W16</f>
        <v>0</v>
      </c>
      <c r="X14" s="36">
        <f>septembris!X16+oktobris!X16+novembris!X16+decembris!X16</f>
        <v>1</v>
      </c>
      <c r="Y14" s="36">
        <f>septembris!Y16+oktobris!Y16+novembris!Y16+decembris!Y16</f>
        <v>0</v>
      </c>
      <c r="Z14" s="39">
        <f t="shared" si="1"/>
        <v>0</v>
      </c>
      <c r="AA14" s="36">
        <f>septembris!AA16+oktobris!AA16+novembris!AA16+decembris!AA16</f>
        <v>0</v>
      </c>
      <c r="AB14" s="36">
        <f>septembris!AB16+oktobris!AB16+novembris!AB16+decembris!AB16</f>
        <v>0</v>
      </c>
      <c r="AC14" s="36">
        <f>septembris!AC16+oktobris!AC16+novembris!AC16+decembris!AC16</f>
        <v>0</v>
      </c>
      <c r="AD14" s="36">
        <f>septembris!AD16+oktobris!AD16+novembris!AD16+decembris!AD16</f>
        <v>0</v>
      </c>
    </row>
    <row r="15" spans="1:30" ht="26.4" x14ac:dyDescent="0.3">
      <c r="A15" s="22" t="s">
        <v>38</v>
      </c>
      <c r="B15" s="8" t="s">
        <v>18</v>
      </c>
      <c r="C15" s="1" t="s">
        <v>16</v>
      </c>
      <c r="D15" s="1" t="s">
        <v>16</v>
      </c>
      <c r="E15" s="35">
        <f t="shared" si="0"/>
        <v>230</v>
      </c>
      <c r="F15" s="37">
        <f t="shared" si="2"/>
        <v>230</v>
      </c>
      <c r="G15" s="36">
        <f>septembris!G17+oktobris!G17+novembris!G17+decembris!G17</f>
        <v>40</v>
      </c>
      <c r="H15" s="36">
        <f>septembris!H17+oktobris!H17+novembris!H17+decembris!H17</f>
        <v>0</v>
      </c>
      <c r="I15" s="36">
        <f>septembris!I17+oktobris!I17+novembris!I17+decembris!I17</f>
        <v>0</v>
      </c>
      <c r="J15" s="36">
        <f>septembris!J17+oktobris!J17+novembris!J17+decembris!J17</f>
        <v>0</v>
      </c>
      <c r="K15" s="36">
        <f>septembris!K17+oktobris!K17+novembris!K17+decembris!K17</f>
        <v>0</v>
      </c>
      <c r="L15" s="36">
        <f>septembris!L17+oktobris!L17+novembris!L17+decembris!L17</f>
        <v>0</v>
      </c>
      <c r="M15" s="36">
        <f>septembris!M17+oktobris!M17+novembris!M17+decembris!M17</f>
        <v>0</v>
      </c>
      <c r="N15" s="36">
        <f>septembris!N17+oktobris!N17+novembris!N17+decembris!N17</f>
        <v>0</v>
      </c>
      <c r="O15" s="36">
        <f>septembris!O17+oktobris!O17+novembris!O17+decembris!O17</f>
        <v>0</v>
      </c>
      <c r="P15" s="36">
        <f>septembris!P17+oktobris!P17+novembris!P17+decembris!P17</f>
        <v>0</v>
      </c>
      <c r="Q15" s="36">
        <f>septembris!Q17+oktobris!Q17+novembris!Q17+decembris!Q17</f>
        <v>0</v>
      </c>
      <c r="R15" s="36">
        <f>septembris!R17+oktobris!R17+novembris!R17+decembris!R17</f>
        <v>0</v>
      </c>
      <c r="S15" s="36">
        <f>septembris!S17+oktobris!S17+novembris!S17+decembris!S17</f>
        <v>0</v>
      </c>
      <c r="T15" s="36">
        <f>septembris!T17+oktobris!T17+novembris!T17+decembris!T17</f>
        <v>91</v>
      </c>
      <c r="U15" s="36">
        <f>septembris!U17+oktobris!U17+novembris!U17+decembris!U17</f>
        <v>0</v>
      </c>
      <c r="V15" s="36">
        <f>septembris!V17+oktobris!V17+novembris!V17+decembris!V17</f>
        <v>0</v>
      </c>
      <c r="W15" s="36">
        <f>septembris!W17+oktobris!W17+novembris!W17+decembris!W17</f>
        <v>0</v>
      </c>
      <c r="X15" s="36">
        <f>septembris!X17+oktobris!X17+novembris!X17+decembris!X17</f>
        <v>99</v>
      </c>
      <c r="Y15" s="36">
        <f>septembris!Y17+oktobris!Y17+novembris!Y17+decembris!Y17</f>
        <v>0</v>
      </c>
      <c r="Z15" s="39">
        <f t="shared" si="1"/>
        <v>0</v>
      </c>
      <c r="AA15" s="36">
        <f>septembris!AA17+oktobris!AA17+novembris!AA17+decembris!AA17</f>
        <v>0</v>
      </c>
      <c r="AB15" s="36">
        <f>septembris!AB17+oktobris!AB17+novembris!AB17+decembris!AB17</f>
        <v>0</v>
      </c>
      <c r="AC15" s="36">
        <f>septembris!AC17+oktobris!AC17+novembris!AC17+decembris!AC17</f>
        <v>0</v>
      </c>
      <c r="AD15" s="36">
        <f>septembris!AD17+oktobris!AD17+novembris!AD17+decembris!AD17</f>
        <v>0</v>
      </c>
    </row>
    <row r="16" spans="1:30" ht="26.4" x14ac:dyDescent="0.3">
      <c r="A16" s="22" t="s">
        <v>39</v>
      </c>
      <c r="B16" s="8" t="s">
        <v>17</v>
      </c>
      <c r="C16" s="1" t="s">
        <v>16</v>
      </c>
      <c r="D16" s="1" t="s">
        <v>16</v>
      </c>
      <c r="E16" s="35">
        <f t="shared" si="0"/>
        <v>208</v>
      </c>
      <c r="F16" s="37">
        <f>SUM(G16:Y16)</f>
        <v>208</v>
      </c>
      <c r="G16" s="36">
        <f>septembris!G18+oktobris!G18+novembris!G18+decembris!G18</f>
        <v>28</v>
      </c>
      <c r="H16" s="36">
        <f>septembris!H18+oktobris!H18+novembris!H18+decembris!H18</f>
        <v>0</v>
      </c>
      <c r="I16" s="36">
        <f>septembris!I18+oktobris!I18+novembris!I18+decembris!I18</f>
        <v>0</v>
      </c>
      <c r="J16" s="36">
        <f>septembris!J18+oktobris!J18+novembris!J18+decembris!J18</f>
        <v>0</v>
      </c>
      <c r="K16" s="36">
        <f>septembris!K18+oktobris!K18+novembris!K18+decembris!K18</f>
        <v>0</v>
      </c>
      <c r="L16" s="36">
        <f>septembris!L18+oktobris!L18+novembris!L18+decembris!L18</f>
        <v>0</v>
      </c>
      <c r="M16" s="36">
        <f>septembris!M18+oktobris!M18+novembris!M18+decembris!M18</f>
        <v>0</v>
      </c>
      <c r="N16" s="36">
        <f>septembris!N18+oktobris!N18+novembris!N18+decembris!N18</f>
        <v>0</v>
      </c>
      <c r="O16" s="36">
        <f>septembris!O18+oktobris!O18+novembris!O18+decembris!O18</f>
        <v>0</v>
      </c>
      <c r="P16" s="36">
        <f>septembris!P18+oktobris!P18+novembris!P18+decembris!P18</f>
        <v>0</v>
      </c>
      <c r="Q16" s="36">
        <f>septembris!Q18+oktobris!Q18+novembris!Q18+decembris!Q18</f>
        <v>0</v>
      </c>
      <c r="R16" s="36">
        <f>septembris!R18+oktobris!R18+novembris!R18+decembris!R18</f>
        <v>0</v>
      </c>
      <c r="S16" s="36">
        <f>septembris!S18+oktobris!S18+novembris!S18+decembris!S18</f>
        <v>0</v>
      </c>
      <c r="T16" s="36">
        <f>septembris!T18+oktobris!T18+novembris!T18+decembris!T18</f>
        <v>84</v>
      </c>
      <c r="U16" s="36">
        <f>septembris!U18+oktobris!U18+novembris!U18+decembris!U18</f>
        <v>0</v>
      </c>
      <c r="V16" s="36">
        <f>septembris!V18+oktobris!V18+novembris!V18+decembris!V18</f>
        <v>0</v>
      </c>
      <c r="W16" s="36">
        <f>septembris!W18+oktobris!W18+novembris!W18+decembris!W18</f>
        <v>0</v>
      </c>
      <c r="X16" s="36">
        <f>septembris!X18+oktobris!X18+novembris!X18+decembris!X18</f>
        <v>96</v>
      </c>
      <c r="Y16" s="36">
        <f>septembris!Y18+oktobris!Y18+novembris!Y18+decembris!Y18</f>
        <v>0</v>
      </c>
      <c r="Z16" s="39">
        <f t="shared" si="1"/>
        <v>0</v>
      </c>
      <c r="AA16" s="36">
        <f>septembris!AA18+oktobris!AA18+novembris!AA18+decembris!AA18</f>
        <v>0</v>
      </c>
      <c r="AB16" s="36">
        <f>septembris!AB18+oktobris!AB18+novembris!AB18+decembris!AB18</f>
        <v>0</v>
      </c>
      <c r="AC16" s="36">
        <f>septembris!AC18+oktobris!AC18+novembris!AC18+decembris!AC18</f>
        <v>0</v>
      </c>
      <c r="AD16" s="36">
        <f>septembris!AD18+oktobris!AD18+novembris!AD18+decembris!AD18</f>
        <v>0</v>
      </c>
    </row>
    <row r="17" spans="1:30" ht="26.4" x14ac:dyDescent="0.3">
      <c r="A17" s="22" t="s">
        <v>40</v>
      </c>
      <c r="B17" s="8" t="s">
        <v>4</v>
      </c>
      <c r="C17" s="1">
        <v>257</v>
      </c>
      <c r="D17" s="31" t="s">
        <v>16</v>
      </c>
      <c r="E17" s="9">
        <f>F17+Z17</f>
        <v>1484</v>
      </c>
      <c r="F17" s="38">
        <f>SUM(G17:Y17)</f>
        <v>1484</v>
      </c>
      <c r="G17" s="1">
        <f>ROUNDUP(septembris!G19+oktobris!G19+novembris!G19+decembris!G19,0)</f>
        <v>0</v>
      </c>
      <c r="H17" s="1">
        <f>ROUNDUP(septembris!H19+oktobris!H19+novembris!H19+decembris!H19,0)</f>
        <v>0</v>
      </c>
      <c r="I17" s="1">
        <f>ROUNDUP(septembris!I19+oktobris!I19+novembris!I19+decembris!I19,0)</f>
        <v>0</v>
      </c>
      <c r="J17" s="1">
        <f>ROUNDUP(septembris!J19+oktobris!J19+novembris!J19+decembris!J19,0)</f>
        <v>0</v>
      </c>
      <c r="K17" s="1">
        <f>ROUNDUP(septembris!K19+oktobris!K19+novembris!K19+decembris!K19,0)</f>
        <v>0</v>
      </c>
      <c r="L17" s="1">
        <f>ROUNDUP(septembris!L19+oktobris!L19+novembris!L19+decembris!L19,0)</f>
        <v>0</v>
      </c>
      <c r="M17" s="1">
        <f>ROUNDUP(septembris!M19+oktobris!M19+novembris!M19+decembris!M19,0)</f>
        <v>0</v>
      </c>
      <c r="N17" s="1">
        <f>ROUNDUP(septembris!N19+oktobris!N19+novembris!N19+decembris!N19,0)</f>
        <v>0</v>
      </c>
      <c r="O17" s="1">
        <f>ROUNDUP(septembris!O19+oktobris!O19+novembris!O19+decembris!O19,0)</f>
        <v>0</v>
      </c>
      <c r="P17" s="1">
        <f>ROUNDUP(septembris!P19+oktobris!P19+novembris!P19+decembris!P19,0)</f>
        <v>0</v>
      </c>
      <c r="Q17" s="1">
        <f>ROUNDUP(septembris!Q19+oktobris!Q19+novembris!Q19+decembris!Q19,0)</f>
        <v>0</v>
      </c>
      <c r="R17" s="1">
        <f>ROUNDUP(septembris!R19+oktobris!R19+novembris!R19+decembris!R19,0)</f>
        <v>0</v>
      </c>
      <c r="S17" s="1">
        <f>ROUNDUP(septembris!S19+oktobris!S19+novembris!S19+decembris!S19,0)</f>
        <v>0</v>
      </c>
      <c r="T17" s="1">
        <f>ROUNDUP(septembris!T19+oktobris!T19+novembris!T19+decembris!T19,0)</f>
        <v>514</v>
      </c>
      <c r="U17" s="1">
        <f>ROUNDUP(septembris!U19+oktobris!U19+novembris!U19+decembris!U19,0)</f>
        <v>0</v>
      </c>
      <c r="V17" s="1">
        <f>ROUNDUP(septembris!V19+oktobris!V19+novembris!V19+decembris!V19,0)</f>
        <v>0</v>
      </c>
      <c r="W17" s="1">
        <f>ROUNDUP(septembris!W19+oktobris!W19+novembris!W19+decembris!W19,0)</f>
        <v>0</v>
      </c>
      <c r="X17" s="1">
        <f>ROUNDUP(septembris!X19+oktobris!X19+novembris!X19+decembris!X19,0)</f>
        <v>970</v>
      </c>
      <c r="Y17" s="1">
        <f>ROUNDUP(septembris!Y19+oktobris!Y19+novembris!Y19+decembris!Y19,0)</f>
        <v>0</v>
      </c>
      <c r="Z17" s="40">
        <f t="shared" si="1"/>
        <v>0</v>
      </c>
      <c r="AA17" s="1">
        <f>ROUNDUP(septembris!AA19+oktobris!AA19+novembris!AA19+decembris!AA19,0)</f>
        <v>0</v>
      </c>
      <c r="AB17" s="1">
        <f>ROUNDUP(septembris!AB19+oktobris!AB19+novembris!AB19+decembris!AB19,0)</f>
        <v>0</v>
      </c>
      <c r="AC17" s="1">
        <f>ROUNDUP(septembris!AC19+oktobris!AC19+novembris!AC19+decembris!AC19,0)</f>
        <v>0</v>
      </c>
      <c r="AD17" s="1">
        <f>ROUNDUP(septembris!AD19+oktobris!AD19+novembris!AD19+decembris!AD19,0)</f>
        <v>0</v>
      </c>
    </row>
    <row r="18" spans="1:30" ht="52.8" x14ac:dyDescent="0.3">
      <c r="A18" s="22" t="s">
        <v>41</v>
      </c>
      <c r="B18" s="8" t="s">
        <v>5</v>
      </c>
      <c r="C18" s="1">
        <v>50</v>
      </c>
      <c r="D18" s="31" t="s">
        <v>16</v>
      </c>
      <c r="E18" s="9">
        <f t="shared" si="0"/>
        <v>0</v>
      </c>
      <c r="F18" s="38">
        <f>SUM(G18:Y18)</f>
        <v>0</v>
      </c>
      <c r="G18" s="1">
        <f>ROUNDUP(septembris!G20+oktobris!G20+novembris!G20+decembris!G20,0)</f>
        <v>0</v>
      </c>
      <c r="H18" s="1">
        <f>ROUNDUP(septembris!H20+oktobris!H20+novembris!H20+decembris!H20,0)</f>
        <v>0</v>
      </c>
      <c r="I18" s="1">
        <f>ROUNDUP(septembris!I20+oktobris!I20+novembris!I20+decembris!I20,0)</f>
        <v>0</v>
      </c>
      <c r="J18" s="1">
        <f>ROUNDUP(septembris!J20+oktobris!J20+novembris!J20+decembris!J20,0)</f>
        <v>0</v>
      </c>
      <c r="K18" s="1">
        <f>ROUNDUP(septembris!K20+oktobris!K20+novembris!K20+decembris!K20,0)</f>
        <v>0</v>
      </c>
      <c r="L18" s="1">
        <f>ROUNDUP(septembris!L20+oktobris!L20+novembris!L20+decembris!L20,0)</f>
        <v>0</v>
      </c>
      <c r="M18" s="1">
        <f>ROUNDUP(septembris!M20+oktobris!M20+novembris!M20+decembris!M20,0)</f>
        <v>0</v>
      </c>
      <c r="N18" s="1">
        <f>ROUNDUP(septembris!N20+oktobris!N20+novembris!N20+decembris!N20,0)</f>
        <v>0</v>
      </c>
      <c r="O18" s="1">
        <f>ROUNDUP(septembris!O20+oktobris!O20+novembris!O20+decembris!O20,0)</f>
        <v>0</v>
      </c>
      <c r="P18" s="1">
        <f>ROUNDUP(septembris!P20+oktobris!P20+novembris!P20+decembris!P20,0)</f>
        <v>0</v>
      </c>
      <c r="Q18" s="1">
        <f>ROUNDUP(septembris!Q20+oktobris!Q20+novembris!Q20+decembris!Q20,0)</f>
        <v>0</v>
      </c>
      <c r="R18" s="1">
        <f>ROUNDUP(septembris!R20+oktobris!R20+novembris!R20+decembris!R20,0)</f>
        <v>0</v>
      </c>
      <c r="S18" s="1">
        <f>ROUNDUP(septembris!S20+oktobris!S20+novembris!S20+decembris!S20,0)</f>
        <v>0</v>
      </c>
      <c r="T18" s="1">
        <f>ROUNDUP(septembris!T20+oktobris!T20+novembris!T20+decembris!T20,0)</f>
        <v>0</v>
      </c>
      <c r="U18" s="1">
        <f>ROUNDUP(septembris!U20+oktobris!U20+novembris!U20+decembris!U20,0)</f>
        <v>0</v>
      </c>
      <c r="V18" s="1">
        <f>ROUNDUP(septembris!V20+oktobris!V20+novembris!V20+decembris!V20,0)</f>
        <v>0</v>
      </c>
      <c r="W18" s="1">
        <f>ROUNDUP(septembris!W20+oktobris!W20+novembris!W20+decembris!W20,0)</f>
        <v>0</v>
      </c>
      <c r="X18" s="1">
        <f>ROUNDUP(septembris!X20+oktobris!X20+novembris!X20+decembris!X20,0)</f>
        <v>0</v>
      </c>
      <c r="Y18" s="1">
        <f>ROUNDUP(septembris!Y20+oktobris!Y20+novembris!Y20+decembris!Y20,0)</f>
        <v>0</v>
      </c>
      <c r="Z18" s="40">
        <f t="shared" si="1"/>
        <v>0</v>
      </c>
      <c r="AA18" s="1">
        <f>ROUNDUP(septembris!AA20+oktobris!AA20+novembris!AA20+decembris!AA20,0)</f>
        <v>0</v>
      </c>
      <c r="AB18" s="1">
        <f>ROUNDUP(septembris!AB20+oktobris!AB20+novembris!AB20+decembris!AB20,0)</f>
        <v>0</v>
      </c>
      <c r="AC18" s="1">
        <f>ROUNDUP(septembris!AC20+oktobris!AC20+novembris!AC20+decembris!AC20,0)</f>
        <v>0</v>
      </c>
      <c r="AD18" s="1">
        <f>ROUNDUP(septembris!AD20+oktobris!AD20+novembris!AD20+decembris!AD20,0)</f>
        <v>0</v>
      </c>
    </row>
    <row r="19" spans="1:30" x14ac:dyDescent="0.3">
      <c r="A19" s="22" t="s">
        <v>42</v>
      </c>
      <c r="B19" s="10" t="s">
        <v>6</v>
      </c>
      <c r="C19" s="1">
        <v>15</v>
      </c>
      <c r="D19" s="31" t="s">
        <v>16</v>
      </c>
      <c r="E19" s="9">
        <f t="shared" si="0"/>
        <v>108</v>
      </c>
      <c r="F19" s="38">
        <f>SUM(G19:Y19)</f>
        <v>108</v>
      </c>
      <c r="G19" s="1">
        <f>ROUNDUP(septembris!G21+oktobris!G21+novembris!G21+decembris!G21,0)</f>
        <v>0</v>
      </c>
      <c r="H19" s="1">
        <f>ROUNDUP(septembris!H21+oktobris!H21+novembris!H21+decembris!H21,0)</f>
        <v>0</v>
      </c>
      <c r="I19" s="1">
        <f>ROUNDUP(septembris!I21+oktobris!I21+novembris!I21+decembris!I21,0)</f>
        <v>0</v>
      </c>
      <c r="J19" s="1">
        <f>ROUNDUP(septembris!J21+oktobris!J21+novembris!J21+decembris!J21,0)</f>
        <v>0</v>
      </c>
      <c r="K19" s="1">
        <f>ROUNDUP(septembris!K21+oktobris!K21+novembris!K21+decembris!K21,0)</f>
        <v>0</v>
      </c>
      <c r="L19" s="1">
        <f>ROUNDUP(septembris!L21+oktobris!L21+novembris!L21+decembris!L21,0)</f>
        <v>0</v>
      </c>
      <c r="M19" s="1">
        <f>ROUNDUP(septembris!M21+oktobris!M21+novembris!M21+decembris!M21,0)</f>
        <v>0</v>
      </c>
      <c r="N19" s="1">
        <f>ROUNDUP(septembris!N21+oktobris!N21+novembris!N21+decembris!N21,0)</f>
        <v>0</v>
      </c>
      <c r="O19" s="1">
        <f>ROUNDUP(septembris!O21+oktobris!O21+novembris!O21+decembris!O21,0)</f>
        <v>0</v>
      </c>
      <c r="P19" s="1">
        <f>ROUNDUP(septembris!P21+oktobris!P21+novembris!P21+decembris!P21,0)</f>
        <v>0</v>
      </c>
      <c r="Q19" s="1">
        <f>ROUNDUP(septembris!Q21+oktobris!Q21+novembris!Q21+decembris!Q21,0)</f>
        <v>0</v>
      </c>
      <c r="R19" s="1">
        <f>ROUNDUP(septembris!R21+oktobris!R21+novembris!R21+decembris!R21,0)</f>
        <v>0</v>
      </c>
      <c r="S19" s="1">
        <f>ROUNDUP(septembris!S21+oktobris!S21+novembris!S21+decembris!S21,0)</f>
        <v>0</v>
      </c>
      <c r="T19" s="1">
        <f>ROUNDUP(septembris!T21+oktobris!T21+novembris!T21+decembris!T21,0)</f>
        <v>51</v>
      </c>
      <c r="U19" s="1">
        <f>ROUNDUP(septembris!U21+oktobris!U21+novembris!U21+decembris!U21,0)</f>
        <v>0</v>
      </c>
      <c r="V19" s="1">
        <f>ROUNDUP(septembris!V21+oktobris!V21+novembris!V21+decembris!V21,0)</f>
        <v>0</v>
      </c>
      <c r="W19" s="1">
        <f>ROUNDUP(septembris!W21+oktobris!W21+novembris!W21+decembris!W21,0)</f>
        <v>0</v>
      </c>
      <c r="X19" s="1">
        <f>ROUNDUP(septembris!X21+oktobris!X21+novembris!X21+decembris!X21,0)</f>
        <v>57</v>
      </c>
      <c r="Y19" s="1">
        <f>ROUNDUP(septembris!Y21+oktobris!Y21+novembris!Y21+decembris!Y21,0)</f>
        <v>0</v>
      </c>
      <c r="Z19" s="40">
        <f t="shared" si="1"/>
        <v>0</v>
      </c>
      <c r="AA19" s="1">
        <f>ROUNDUP(septembris!AA21+oktobris!AA21+novembris!AA21+decembris!AA21,0)</f>
        <v>0</v>
      </c>
      <c r="AB19" s="1">
        <f>ROUNDUP(septembris!AB21+oktobris!AB21+novembris!AB21+decembris!AB21,0)</f>
        <v>0</v>
      </c>
      <c r="AC19" s="1">
        <f>ROUNDUP(septembris!AC21+oktobris!AC21+novembris!AC21+decembris!AC21,0)</f>
        <v>0</v>
      </c>
      <c r="AD19" s="1">
        <f>ROUNDUP(septembris!AD21+oktobris!AD21+novembris!AD21+decembris!AD21,0)</f>
        <v>0</v>
      </c>
    </row>
    <row r="20" spans="1:30" ht="26.4" x14ac:dyDescent="0.3">
      <c r="A20" s="22" t="s">
        <v>43</v>
      </c>
      <c r="B20" s="8" t="s">
        <v>7</v>
      </c>
      <c r="C20" s="21">
        <f>SUM(C21:C22)</f>
        <v>184.39999999999998</v>
      </c>
      <c r="D20" s="32" t="s">
        <v>16</v>
      </c>
      <c r="E20" s="9">
        <f t="shared" si="0"/>
        <v>440</v>
      </c>
      <c r="F20" s="38">
        <f t="shared" ref="F20:F22" si="3">SUM(G20:Y20)</f>
        <v>440</v>
      </c>
      <c r="G20" s="21">
        <f t="shared" ref="G20:Y20" si="4">G21+G22</f>
        <v>0</v>
      </c>
      <c r="H20" s="21">
        <f t="shared" si="4"/>
        <v>0</v>
      </c>
      <c r="I20" s="21">
        <f t="shared" si="4"/>
        <v>0</v>
      </c>
      <c r="J20" s="21">
        <f t="shared" si="4"/>
        <v>0</v>
      </c>
      <c r="K20" s="21">
        <f t="shared" si="4"/>
        <v>0</v>
      </c>
      <c r="L20" s="21">
        <f t="shared" si="4"/>
        <v>0</v>
      </c>
      <c r="M20" s="21">
        <f t="shared" si="4"/>
        <v>0</v>
      </c>
      <c r="N20" s="21">
        <f t="shared" si="4"/>
        <v>0</v>
      </c>
      <c r="O20" s="21">
        <f t="shared" si="4"/>
        <v>0</v>
      </c>
      <c r="P20" s="21">
        <f t="shared" si="4"/>
        <v>0</v>
      </c>
      <c r="Q20" s="21">
        <f t="shared" si="4"/>
        <v>0</v>
      </c>
      <c r="R20" s="21">
        <f t="shared" si="4"/>
        <v>0</v>
      </c>
      <c r="S20" s="21">
        <f t="shared" si="4"/>
        <v>0</v>
      </c>
      <c r="T20" s="21">
        <f t="shared" si="4"/>
        <v>153</v>
      </c>
      <c r="U20" s="21">
        <f t="shared" si="4"/>
        <v>0</v>
      </c>
      <c r="V20" s="21">
        <f t="shared" si="4"/>
        <v>0</v>
      </c>
      <c r="W20" s="21">
        <f t="shared" si="4"/>
        <v>0</v>
      </c>
      <c r="X20" s="21">
        <f t="shared" si="4"/>
        <v>287</v>
      </c>
      <c r="Y20" s="21">
        <f t="shared" si="4"/>
        <v>0</v>
      </c>
      <c r="Z20" s="40">
        <f t="shared" si="1"/>
        <v>0</v>
      </c>
      <c r="AA20" s="21">
        <f t="shared" ref="AA20" si="5">AA21+AA22</f>
        <v>0</v>
      </c>
      <c r="AB20" s="21">
        <f>AB21+AB22</f>
        <v>0</v>
      </c>
      <c r="AC20" s="21">
        <f t="shared" ref="AC20:AD20" si="6">AC21+AC22</f>
        <v>0</v>
      </c>
      <c r="AD20" s="21">
        <f t="shared" si="6"/>
        <v>0</v>
      </c>
    </row>
    <row r="21" spans="1:30" ht="26.4" x14ac:dyDescent="0.3">
      <c r="A21" s="23" t="s">
        <v>44</v>
      </c>
      <c r="B21" s="11" t="s">
        <v>8</v>
      </c>
      <c r="C21" s="2">
        <v>76.08</v>
      </c>
      <c r="D21" s="33" t="s">
        <v>16</v>
      </c>
      <c r="E21" s="59">
        <f t="shared" si="0"/>
        <v>440</v>
      </c>
      <c r="F21" s="58">
        <f t="shared" si="3"/>
        <v>440</v>
      </c>
      <c r="G21" s="2">
        <f>ROUNDUP(septembris!G23+oktobris!G23+novembris!G23+decembris!G23,0)</f>
        <v>0</v>
      </c>
      <c r="H21" s="2">
        <f>ROUNDUP(septembris!H23+oktobris!H23+novembris!H23+decembris!H23,0)</f>
        <v>0</v>
      </c>
      <c r="I21" s="2">
        <f>ROUNDUP(septembris!I23+oktobris!I23+novembris!I23+decembris!I23,0)</f>
        <v>0</v>
      </c>
      <c r="J21" s="2">
        <f>ROUNDUP(septembris!J23+oktobris!J23+novembris!J23+decembris!J23,0)</f>
        <v>0</v>
      </c>
      <c r="K21" s="2">
        <f>ROUNDUP(septembris!K23+oktobris!K23+novembris!K23+decembris!K23,0)</f>
        <v>0</v>
      </c>
      <c r="L21" s="2">
        <f>ROUNDUP(septembris!L23+oktobris!L23+novembris!L23+decembris!L23,0)</f>
        <v>0</v>
      </c>
      <c r="M21" s="2">
        <f>ROUNDUP(septembris!M23+oktobris!M23+novembris!M23+decembris!M23,0)</f>
        <v>0</v>
      </c>
      <c r="N21" s="2">
        <f>ROUNDUP(septembris!N23+oktobris!N23+novembris!N23+decembris!N23,0)</f>
        <v>0</v>
      </c>
      <c r="O21" s="2">
        <f>ROUNDUP(septembris!O23+oktobris!O23+novembris!O23+decembris!O23,0)</f>
        <v>0</v>
      </c>
      <c r="P21" s="2">
        <f>ROUNDUP(septembris!P23+oktobris!P23+novembris!P23+decembris!P23,0)</f>
        <v>0</v>
      </c>
      <c r="Q21" s="2">
        <f>ROUNDUP(septembris!Q23+oktobris!Q23+novembris!Q23+decembris!Q23,0)</f>
        <v>0</v>
      </c>
      <c r="R21" s="2">
        <f>ROUNDUP(septembris!R23+oktobris!R23+novembris!R23+decembris!R23,0)</f>
        <v>0</v>
      </c>
      <c r="S21" s="2">
        <f>ROUNDUP(septembris!S23+oktobris!S23+novembris!S23+decembris!S23,0)</f>
        <v>0</v>
      </c>
      <c r="T21" s="2">
        <f>ROUNDUP(septembris!T23+oktobris!T23+novembris!T23+decembris!T23,0)</f>
        <v>153</v>
      </c>
      <c r="U21" s="2">
        <f>ROUNDUP(septembris!U23+oktobris!U23+novembris!U23+decembris!U23,0)</f>
        <v>0</v>
      </c>
      <c r="V21" s="2">
        <f>ROUNDUP(septembris!V23+oktobris!V23+novembris!V23+decembris!V23,0)</f>
        <v>0</v>
      </c>
      <c r="W21" s="2">
        <f>ROUNDUP(septembris!W23+oktobris!W23+novembris!W23+decembris!W23,0)</f>
        <v>0</v>
      </c>
      <c r="X21" s="2">
        <f>ROUNDUP(septembris!X23+oktobris!X23+novembris!X23+decembris!X23,0)</f>
        <v>287</v>
      </c>
      <c r="Y21" s="2">
        <f>ROUNDUP(septembris!Y23+oktobris!Y23+novembris!Y23+decembris!Y23,0)</f>
        <v>0</v>
      </c>
      <c r="Z21" s="40">
        <f t="shared" si="1"/>
        <v>0</v>
      </c>
      <c r="AA21" s="2">
        <f>ROUNDUP(septembris!AA23+oktobris!AA23+novembris!AA23+decembris!AA23,0)</f>
        <v>0</v>
      </c>
      <c r="AB21" s="2">
        <f>ROUNDUP(septembris!AB23+oktobris!AB23+novembris!AB23+decembris!AB23,0)</f>
        <v>0</v>
      </c>
      <c r="AC21" s="2">
        <f>ROUNDUP(septembris!AC23+oktobris!AC23+novembris!AC23+decembris!AC23,0)</f>
        <v>0</v>
      </c>
      <c r="AD21" s="2">
        <f>ROUNDUP(septembris!AD23+oktobris!AD23+novembris!AD23+decembris!AD23,0)</f>
        <v>0</v>
      </c>
    </row>
    <row r="22" spans="1:30" ht="15" thickBot="1" x14ac:dyDescent="0.35">
      <c r="A22" s="48" t="s">
        <v>45</v>
      </c>
      <c r="B22" s="49" t="s">
        <v>9</v>
      </c>
      <c r="C22" s="2">
        <v>108.32</v>
      </c>
      <c r="D22" s="33" t="s">
        <v>16</v>
      </c>
      <c r="E22" s="60">
        <f t="shared" si="0"/>
        <v>0</v>
      </c>
      <c r="F22" s="58">
        <f t="shared" si="3"/>
        <v>0</v>
      </c>
      <c r="G22" s="2">
        <f>ROUNDUP(septembris!G24+oktobris!G24+novembris!G24+decembris!G24,0)</f>
        <v>0</v>
      </c>
      <c r="H22" s="2">
        <f>ROUNDUP(septembris!H24+oktobris!H24+novembris!H24+decembris!H24,0)</f>
        <v>0</v>
      </c>
      <c r="I22" s="2">
        <f>ROUNDUP(septembris!I24+oktobris!I24+novembris!I24+decembris!I24,0)</f>
        <v>0</v>
      </c>
      <c r="J22" s="2">
        <f>ROUNDUP(septembris!J24+oktobris!J24+novembris!J24+decembris!J24,0)</f>
        <v>0</v>
      </c>
      <c r="K22" s="2">
        <f>ROUNDUP(septembris!K24+oktobris!K24+novembris!K24+decembris!K24,0)</f>
        <v>0</v>
      </c>
      <c r="L22" s="2">
        <f>ROUNDUP(septembris!L24+oktobris!L24+novembris!L24+decembris!L24,0)</f>
        <v>0</v>
      </c>
      <c r="M22" s="2">
        <f>ROUNDUP(septembris!M24+oktobris!M24+novembris!M24+decembris!M24,0)</f>
        <v>0</v>
      </c>
      <c r="N22" s="2">
        <f>ROUNDUP(septembris!N24+oktobris!N24+novembris!N24+decembris!N24,0)</f>
        <v>0</v>
      </c>
      <c r="O22" s="2">
        <f>ROUNDUP(septembris!O24+oktobris!O24+novembris!O24+decembris!O24,0)</f>
        <v>0</v>
      </c>
      <c r="P22" s="2">
        <f>ROUNDUP(septembris!P24+oktobris!P24+novembris!P24+decembris!P24,0)</f>
        <v>0</v>
      </c>
      <c r="Q22" s="2">
        <f>ROUNDUP(septembris!Q24+oktobris!Q24+novembris!Q24+decembris!Q24,0)</f>
        <v>0</v>
      </c>
      <c r="R22" s="2">
        <f>ROUNDUP(septembris!R24+oktobris!R24+novembris!R24+decembris!R24,0)</f>
        <v>0</v>
      </c>
      <c r="S22" s="2">
        <f>ROUNDUP(septembris!S24+oktobris!S24+novembris!S24+decembris!S24,0)</f>
        <v>0</v>
      </c>
      <c r="T22" s="2">
        <f>ROUNDUP(septembris!T24+oktobris!T24+novembris!T24+decembris!T24,0)</f>
        <v>0</v>
      </c>
      <c r="U22" s="2">
        <f>ROUNDUP(septembris!U24+oktobris!U24+novembris!U24+decembris!U24,0)</f>
        <v>0</v>
      </c>
      <c r="V22" s="2">
        <f>ROUNDUP(septembris!V24+oktobris!V24+novembris!V24+decembris!V24,0)</f>
        <v>0</v>
      </c>
      <c r="W22" s="2">
        <f>ROUNDUP(septembris!W24+oktobris!W24+novembris!W24+decembris!W24,0)</f>
        <v>0</v>
      </c>
      <c r="X22" s="2">
        <f>ROUNDUP(septembris!X24+oktobris!X24+novembris!X24+decembris!X24,0)</f>
        <v>0</v>
      </c>
      <c r="Y22" s="2">
        <f>ROUNDUP(septembris!Y24+oktobris!Y24+novembris!Y24+decembris!Y24,0)</f>
        <v>0</v>
      </c>
      <c r="Z22" s="47">
        <f t="shared" si="1"/>
        <v>0</v>
      </c>
      <c r="AA22" s="2">
        <f>ROUNDUP(septembris!AA24+oktobris!AA24+novembris!AA24+decembris!AA24,0)</f>
        <v>0</v>
      </c>
      <c r="AB22" s="2">
        <f>ROUNDUP(septembris!AB24+oktobris!AB24+novembris!AB24+decembris!AB24,0)</f>
        <v>0</v>
      </c>
      <c r="AC22" s="2">
        <f>ROUNDUP(septembris!AC24+oktobris!AC24+novembris!AC24+decembris!AC24,0)</f>
        <v>0</v>
      </c>
      <c r="AD22" s="2">
        <f>ROUNDUP(septembris!AD24+oktobris!AD24+novembris!AD24+decembris!AD24,0)</f>
        <v>0</v>
      </c>
    </row>
    <row r="23" spans="1:30" ht="15" thickBot="1" x14ac:dyDescent="0.35">
      <c r="A23" s="61" t="s">
        <v>10</v>
      </c>
      <c r="B23" s="62"/>
      <c r="C23" s="12"/>
      <c r="D23" s="12"/>
      <c r="E23" s="44">
        <f>F23+Z23</f>
        <v>30797</v>
      </c>
      <c r="F23" s="46">
        <f>SUM(G23:Y23)</f>
        <v>28227</v>
      </c>
      <c r="G23" s="3">
        <f>G11+G17+G18+G19+G20</f>
        <v>0</v>
      </c>
      <c r="H23" s="3">
        <f t="shared" ref="H23:J23" si="7">H11+H17+H18+H19+H20</f>
        <v>257</v>
      </c>
      <c r="I23" s="3">
        <f t="shared" si="7"/>
        <v>722</v>
      </c>
      <c r="J23" s="3">
        <f t="shared" si="7"/>
        <v>257</v>
      </c>
      <c r="K23" s="3">
        <f>K11+K17+K18+K19+K20</f>
        <v>1285</v>
      </c>
      <c r="L23" s="3">
        <f t="shared" ref="L23:AC23" si="8">L11+L17+L18+L19+L20</f>
        <v>353</v>
      </c>
      <c r="M23" s="3">
        <f t="shared" si="8"/>
        <v>257</v>
      </c>
      <c r="N23" s="3">
        <f>N11+N17+N18+N19+N20</f>
        <v>3311</v>
      </c>
      <c r="O23" s="3">
        <f t="shared" si="8"/>
        <v>257</v>
      </c>
      <c r="P23" s="3">
        <f t="shared" si="8"/>
        <v>771</v>
      </c>
      <c r="Q23" s="3">
        <f t="shared" si="8"/>
        <v>4112</v>
      </c>
      <c r="R23" s="3">
        <f t="shared" si="8"/>
        <v>771</v>
      </c>
      <c r="S23" s="3">
        <f t="shared" si="8"/>
        <v>3341</v>
      </c>
      <c r="T23" s="3">
        <f t="shared" si="8"/>
        <v>718</v>
      </c>
      <c r="U23" s="3">
        <f t="shared" si="8"/>
        <v>257</v>
      </c>
      <c r="V23" s="3">
        <f t="shared" si="8"/>
        <v>2907</v>
      </c>
      <c r="W23" s="3">
        <f t="shared" si="8"/>
        <v>5654</v>
      </c>
      <c r="X23" s="3">
        <f t="shared" si="8"/>
        <v>2483</v>
      </c>
      <c r="Y23" s="3">
        <f t="shared" si="8"/>
        <v>514</v>
      </c>
      <c r="Z23" s="50">
        <f t="shared" si="1"/>
        <v>2570</v>
      </c>
      <c r="AA23" s="3">
        <f>AA11+AA17+AA18+AA19+AA20</f>
        <v>514</v>
      </c>
      <c r="AB23" s="3">
        <f t="shared" si="8"/>
        <v>1028</v>
      </c>
      <c r="AC23" s="3">
        <f t="shared" si="8"/>
        <v>514</v>
      </c>
      <c r="AD23" s="3">
        <f>AD11+AD17+AD18+AD19+AD20</f>
        <v>514</v>
      </c>
    </row>
    <row r="24" spans="1:30" x14ac:dyDescent="0.3">
      <c r="A24" s="25"/>
      <c r="B24" s="16"/>
      <c r="C24" s="16"/>
      <c r="D24" s="16"/>
      <c r="E24" s="16"/>
      <c r="F24" s="16"/>
    </row>
    <row r="25" spans="1:30" x14ac:dyDescent="0.3">
      <c r="A25" s="17"/>
      <c r="B25" s="16"/>
      <c r="C25" s="16"/>
      <c r="D25" s="16"/>
      <c r="E25" s="18"/>
      <c r="F25" s="18"/>
    </row>
  </sheetData>
  <mergeCells count="13">
    <mergeCell ref="A23:B23"/>
    <mergeCell ref="E6:E7"/>
    <mergeCell ref="F6:Y6"/>
    <mergeCell ref="A1:B2"/>
    <mergeCell ref="A5:A7"/>
    <mergeCell ref="B5:B7"/>
    <mergeCell ref="C5:C7"/>
    <mergeCell ref="D5:D7"/>
    <mergeCell ref="E5:AD5"/>
    <mergeCell ref="Z6:AD6"/>
    <mergeCell ref="A8:AD8"/>
    <mergeCell ref="A12:AD12"/>
    <mergeCell ref="C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"/>
  <sheetViews>
    <sheetView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AC1" sqref="AC1:AC1048576"/>
    </sheetView>
  </sheetViews>
  <sheetFormatPr defaultRowHeight="14.4" x14ac:dyDescent="0.3"/>
  <cols>
    <col min="1" max="1" width="9.109375" style="6"/>
    <col min="2" max="2" width="29.44140625" style="6" customWidth="1"/>
    <col min="3" max="3" width="12.44140625" style="6" customWidth="1"/>
    <col min="4" max="4" width="14.44140625" style="6" customWidth="1"/>
    <col min="5" max="6" width="11.44140625" style="6" customWidth="1"/>
    <col min="7" max="7" width="10.88671875" customWidth="1"/>
    <col min="8" max="8" width="10.109375" customWidth="1"/>
    <col min="9" max="9" width="9.21875" customWidth="1"/>
    <col min="10" max="13" width="10.109375" customWidth="1"/>
    <col min="14" max="14" width="9.44140625" customWidth="1"/>
    <col min="15" max="15" width="9.21875" customWidth="1"/>
    <col min="16" max="16" width="9.33203125" customWidth="1"/>
    <col min="17" max="17" width="8.88671875" customWidth="1"/>
    <col min="18" max="19" width="10.5546875" customWidth="1"/>
    <col min="20" max="20" width="12.5546875" customWidth="1"/>
    <col min="21" max="30" width="11.33203125" customWidth="1"/>
  </cols>
  <sheetData>
    <row r="1" spans="1:30" x14ac:dyDescent="0.3">
      <c r="A1" s="68" t="s">
        <v>0</v>
      </c>
      <c r="B1" s="68"/>
      <c r="C1" s="85" t="s">
        <v>67</v>
      </c>
      <c r="D1" s="86"/>
    </row>
    <row r="2" spans="1:30" ht="17.399999999999999" customHeight="1" x14ac:dyDescent="0.3">
      <c r="A2" s="68"/>
      <c r="B2" s="68"/>
      <c r="C2" s="19" t="s">
        <v>1</v>
      </c>
      <c r="D2" s="24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30" ht="17.399999999999999" customHeight="1" x14ac:dyDescent="0.3">
      <c r="A3" s="26"/>
      <c r="B3" s="26"/>
      <c r="C3" s="27"/>
      <c r="D3" s="26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30" ht="17.399999999999999" customHeight="1" x14ac:dyDescent="0.3">
      <c r="A4" s="26"/>
      <c r="B4" s="29" t="s">
        <v>71</v>
      </c>
      <c r="C4" s="30">
        <v>30</v>
      </c>
      <c r="D4" s="26"/>
      <c r="G4" s="20"/>
      <c r="H4" s="20"/>
      <c r="I4" s="20"/>
      <c r="J4" s="34"/>
      <c r="K4" s="34"/>
      <c r="L4" s="34"/>
      <c r="M4" s="34"/>
      <c r="N4" s="20"/>
      <c r="O4" s="20"/>
      <c r="P4" s="20"/>
      <c r="Q4" s="20"/>
      <c r="R4" s="20"/>
      <c r="S4" s="20"/>
      <c r="T4" s="20"/>
    </row>
    <row r="5" spans="1:30" x14ac:dyDescent="0.3">
      <c r="A5" s="4"/>
      <c r="B5" s="28" t="s">
        <v>72</v>
      </c>
      <c r="C5" s="5">
        <v>22</v>
      </c>
      <c r="D5" s="5"/>
      <c r="E5" s="5"/>
      <c r="F5" s="5"/>
    </row>
    <row r="6" spans="1:30" ht="15" thickBot="1" x14ac:dyDescent="0.35">
      <c r="E6" s="7"/>
      <c r="F6" s="7"/>
    </row>
    <row r="7" spans="1:30" ht="15" thickBot="1" x14ac:dyDescent="0.35">
      <c r="A7" s="69" t="s">
        <v>2</v>
      </c>
      <c r="B7" s="72" t="s">
        <v>3</v>
      </c>
      <c r="C7" s="75" t="s">
        <v>19</v>
      </c>
      <c r="D7" s="72" t="s">
        <v>21</v>
      </c>
      <c r="E7" s="65" t="s">
        <v>20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7"/>
    </row>
    <row r="8" spans="1:30" ht="15" thickBot="1" x14ac:dyDescent="0.35">
      <c r="A8" s="70"/>
      <c r="B8" s="73"/>
      <c r="C8" s="76"/>
      <c r="D8" s="73"/>
      <c r="E8" s="83" t="s">
        <v>13</v>
      </c>
      <c r="F8" s="65" t="s">
        <v>22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7"/>
      <c r="Z8" s="65" t="s">
        <v>23</v>
      </c>
      <c r="AA8" s="66"/>
      <c r="AB8" s="66"/>
      <c r="AC8" s="66"/>
      <c r="AD8" s="67"/>
    </row>
    <row r="9" spans="1:30" ht="93" thickBot="1" x14ac:dyDescent="0.35">
      <c r="A9" s="71"/>
      <c r="B9" s="74"/>
      <c r="C9" s="77"/>
      <c r="D9" s="74"/>
      <c r="E9" s="84"/>
      <c r="F9" s="41" t="s">
        <v>25</v>
      </c>
      <c r="G9" s="56" t="s">
        <v>58</v>
      </c>
      <c r="H9" s="56" t="s">
        <v>48</v>
      </c>
      <c r="I9" s="56" t="s">
        <v>49</v>
      </c>
      <c r="J9" s="56" t="s">
        <v>50</v>
      </c>
      <c r="K9" s="56" t="s">
        <v>46</v>
      </c>
      <c r="L9" s="56" t="s">
        <v>51</v>
      </c>
      <c r="M9" s="56" t="s">
        <v>47</v>
      </c>
      <c r="N9" s="56" t="s">
        <v>52</v>
      </c>
      <c r="O9" s="56" t="s">
        <v>53</v>
      </c>
      <c r="P9" s="56" t="s">
        <v>55</v>
      </c>
      <c r="Q9" s="56" t="s">
        <v>54</v>
      </c>
      <c r="R9" s="56" t="s">
        <v>56</v>
      </c>
      <c r="S9" s="56" t="s">
        <v>57</v>
      </c>
      <c r="T9" s="56" t="s">
        <v>59</v>
      </c>
      <c r="U9" s="56" t="s">
        <v>61</v>
      </c>
      <c r="V9" s="56" t="s">
        <v>60</v>
      </c>
      <c r="W9" s="56" t="s">
        <v>11</v>
      </c>
      <c r="X9" s="56" t="s">
        <v>62</v>
      </c>
      <c r="Y9" s="56" t="s">
        <v>63</v>
      </c>
      <c r="Z9" s="42" t="s">
        <v>28</v>
      </c>
      <c r="AA9" s="57" t="s">
        <v>64</v>
      </c>
      <c r="AB9" s="57" t="s">
        <v>65</v>
      </c>
      <c r="AC9" s="57" t="s">
        <v>66</v>
      </c>
      <c r="AD9" s="57" t="s">
        <v>12</v>
      </c>
    </row>
    <row r="10" spans="1:30" ht="15" thickBot="1" x14ac:dyDescent="0.35">
      <c r="A10" s="78" t="s">
        <v>32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80"/>
    </row>
    <row r="11" spans="1:30" ht="52.8" x14ac:dyDescent="0.3">
      <c r="A11" s="22" t="s">
        <v>34</v>
      </c>
      <c r="B11" s="8" t="s">
        <v>31</v>
      </c>
      <c r="C11" s="1" t="s">
        <v>16</v>
      </c>
      <c r="D11" s="1" t="s">
        <v>16</v>
      </c>
      <c r="E11" s="35">
        <f>F11+Z11</f>
        <v>76</v>
      </c>
      <c r="F11" s="37">
        <f>SUM(G11:Y11)</f>
        <v>71</v>
      </c>
      <c r="G11" s="36">
        <v>0</v>
      </c>
      <c r="H11" s="36">
        <v>1</v>
      </c>
      <c r="I11" s="36">
        <v>2</v>
      </c>
      <c r="J11" s="36">
        <v>1</v>
      </c>
      <c r="K11" s="36">
        <v>5</v>
      </c>
      <c r="L11" s="36">
        <v>1</v>
      </c>
      <c r="M11" s="36">
        <v>1</v>
      </c>
      <c r="N11" s="36">
        <v>6</v>
      </c>
      <c r="O11" s="36">
        <v>1</v>
      </c>
      <c r="P11" s="36">
        <v>4</v>
      </c>
      <c r="Q11" s="36">
        <v>8</v>
      </c>
      <c r="R11" s="36">
        <v>5</v>
      </c>
      <c r="S11" s="36">
        <v>12</v>
      </c>
      <c r="T11" s="36">
        <v>0</v>
      </c>
      <c r="U11" s="36">
        <v>1</v>
      </c>
      <c r="V11" s="36">
        <v>8</v>
      </c>
      <c r="W11" s="36">
        <v>11</v>
      </c>
      <c r="X11" s="36">
        <v>3</v>
      </c>
      <c r="Y11" s="36">
        <v>1</v>
      </c>
      <c r="Z11" s="39">
        <f>SUM(AA11:AD11)</f>
        <v>5</v>
      </c>
      <c r="AA11" s="36">
        <v>1</v>
      </c>
      <c r="AB11" s="36">
        <v>2</v>
      </c>
      <c r="AC11" s="36">
        <v>1</v>
      </c>
      <c r="AD11" s="36">
        <v>1</v>
      </c>
    </row>
    <row r="12" spans="1:30" ht="26.4" x14ac:dyDescent="0.3">
      <c r="A12" s="22" t="s">
        <v>29</v>
      </c>
      <c r="B12" s="8" t="s">
        <v>17</v>
      </c>
      <c r="C12" s="1" t="s">
        <v>16</v>
      </c>
      <c r="D12" s="1" t="s">
        <v>16</v>
      </c>
      <c r="E12" s="35">
        <f>F12+Z12</f>
        <v>1654</v>
      </c>
      <c r="F12" s="37">
        <f>SUM(G12:Y12)</f>
        <v>1544</v>
      </c>
      <c r="G12" s="36">
        <v>0</v>
      </c>
      <c r="H12" s="36">
        <v>22</v>
      </c>
      <c r="I12" s="36">
        <v>44</v>
      </c>
      <c r="J12" s="36">
        <v>22</v>
      </c>
      <c r="K12" s="36">
        <f>K11*C5</f>
        <v>110</v>
      </c>
      <c r="L12" s="36">
        <v>22</v>
      </c>
      <c r="M12" s="36">
        <v>22</v>
      </c>
      <c r="N12" s="36">
        <f>6*22</f>
        <v>132</v>
      </c>
      <c r="O12" s="36">
        <v>22</v>
      </c>
      <c r="P12" s="36">
        <v>78</v>
      </c>
      <c r="Q12" s="36">
        <f>Q11*C5</f>
        <v>176</v>
      </c>
      <c r="R12" s="36">
        <f>4*22+14</f>
        <v>102</v>
      </c>
      <c r="S12" s="36">
        <f>S11*C5</f>
        <v>264</v>
      </c>
      <c r="T12" s="36">
        <v>0</v>
      </c>
      <c r="U12" s="36">
        <v>22</v>
      </c>
      <c r="V12" s="36">
        <f>8*22</f>
        <v>176</v>
      </c>
      <c r="W12" s="36">
        <v>242</v>
      </c>
      <c r="X12" s="36">
        <v>66</v>
      </c>
      <c r="Y12" s="36">
        <v>22</v>
      </c>
      <c r="Z12" s="39">
        <f>SUM(AA12:AD12)</f>
        <v>110</v>
      </c>
      <c r="AA12" s="36">
        <v>22</v>
      </c>
      <c r="AB12" s="36">
        <v>44</v>
      </c>
      <c r="AC12" s="36">
        <v>22</v>
      </c>
      <c r="AD12" s="36">
        <v>22</v>
      </c>
    </row>
    <row r="13" spans="1:30" ht="27" thickBot="1" x14ac:dyDescent="0.35">
      <c r="A13" s="52" t="s">
        <v>35</v>
      </c>
      <c r="B13" s="53" t="s">
        <v>4</v>
      </c>
      <c r="C13" s="54">
        <f>257/2</f>
        <v>128.5</v>
      </c>
      <c r="D13" s="55">
        <f>C13/C5</f>
        <v>5.8409090909090908</v>
      </c>
      <c r="E13" s="43">
        <f>F13+Z13</f>
        <v>5013.727272727273</v>
      </c>
      <c r="F13" s="45">
        <f>SUM(G13:Y13)</f>
        <v>4371.227272727273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46.727272727272727</v>
      </c>
      <c r="M13" s="54">
        <v>0</v>
      </c>
      <c r="N13" s="54">
        <v>771</v>
      </c>
      <c r="O13" s="54">
        <v>0</v>
      </c>
      <c r="P13" s="54">
        <v>0</v>
      </c>
      <c r="Q13" s="54">
        <v>1028</v>
      </c>
      <c r="R13" s="54">
        <v>0</v>
      </c>
      <c r="S13" s="54">
        <v>0</v>
      </c>
      <c r="T13" s="54">
        <v>0</v>
      </c>
      <c r="U13" s="54">
        <v>0</v>
      </c>
      <c r="V13" s="54">
        <v>598</v>
      </c>
      <c r="W13" s="54">
        <v>1413.5</v>
      </c>
      <c r="X13" s="54">
        <v>385.5</v>
      </c>
      <c r="Y13" s="54">
        <v>128.5</v>
      </c>
      <c r="Z13" s="47">
        <f>SUM(AA13:AD13)</f>
        <v>642.5</v>
      </c>
      <c r="AA13" s="54">
        <f>C13</f>
        <v>128.5</v>
      </c>
      <c r="AB13" s="54">
        <v>257</v>
      </c>
      <c r="AC13" s="54">
        <f>C13</f>
        <v>128.5</v>
      </c>
      <c r="AD13" s="54">
        <v>128.5</v>
      </c>
    </row>
    <row r="14" spans="1:30" ht="14.4" customHeight="1" thickBot="1" x14ac:dyDescent="0.35">
      <c r="A14" s="78" t="s">
        <v>33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80"/>
    </row>
    <row r="15" spans="1:30" ht="52.8" x14ac:dyDescent="0.3">
      <c r="A15" s="22" t="s">
        <v>36</v>
      </c>
      <c r="B15" s="8" t="s">
        <v>31</v>
      </c>
      <c r="C15" s="1" t="s">
        <v>16</v>
      </c>
      <c r="D15" s="1" t="s">
        <v>16</v>
      </c>
      <c r="E15" s="35">
        <f t="shared" ref="E15:E25" si="0">F15+Z15</f>
        <v>3</v>
      </c>
      <c r="F15" s="37">
        <f t="shared" ref="F15:F25" si="1">SUM(G15:Y15)</f>
        <v>3</v>
      </c>
      <c r="G15" s="36">
        <v>1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1</v>
      </c>
      <c r="U15" s="36">
        <v>0</v>
      </c>
      <c r="V15" s="36">
        <v>0</v>
      </c>
      <c r="W15" s="36">
        <v>0</v>
      </c>
      <c r="X15" s="36">
        <v>1</v>
      </c>
      <c r="Y15" s="36">
        <v>0</v>
      </c>
      <c r="Z15" s="39">
        <f t="shared" ref="Z15:Z25" si="2">SUM(AA15:AD15)</f>
        <v>0</v>
      </c>
      <c r="AA15" s="36">
        <v>0</v>
      </c>
      <c r="AB15" s="36">
        <v>0</v>
      </c>
      <c r="AC15" s="36">
        <v>0</v>
      </c>
      <c r="AD15" s="36">
        <v>0</v>
      </c>
    </row>
    <row r="16" spans="1:30" ht="52.8" x14ac:dyDescent="0.3">
      <c r="A16" s="22" t="s">
        <v>37</v>
      </c>
      <c r="B16" s="8" t="s">
        <v>30</v>
      </c>
      <c r="C16" s="1" t="s">
        <v>16</v>
      </c>
      <c r="D16" s="1" t="s">
        <v>16</v>
      </c>
      <c r="E16" s="35">
        <f t="shared" si="0"/>
        <v>3</v>
      </c>
      <c r="F16" s="37">
        <f t="shared" si="1"/>
        <v>3</v>
      </c>
      <c r="G16" s="36">
        <v>1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1</v>
      </c>
      <c r="U16" s="36">
        <v>0</v>
      </c>
      <c r="V16" s="36">
        <v>0</v>
      </c>
      <c r="W16" s="36">
        <v>0</v>
      </c>
      <c r="X16" s="36">
        <v>1</v>
      </c>
      <c r="Y16" s="36">
        <v>0</v>
      </c>
      <c r="Z16" s="39">
        <f t="shared" si="2"/>
        <v>0</v>
      </c>
      <c r="AA16" s="36">
        <v>0</v>
      </c>
      <c r="AB16" s="36">
        <v>0</v>
      </c>
      <c r="AC16" s="36">
        <v>0</v>
      </c>
      <c r="AD16" s="36">
        <v>0</v>
      </c>
    </row>
    <row r="17" spans="1:30" ht="26.4" x14ac:dyDescent="0.3">
      <c r="A17" s="22" t="s">
        <v>38</v>
      </c>
      <c r="B17" s="8" t="s">
        <v>18</v>
      </c>
      <c r="C17" s="1" t="s">
        <v>16</v>
      </c>
      <c r="D17" s="1" t="s">
        <v>16</v>
      </c>
      <c r="E17" s="35">
        <f t="shared" si="0"/>
        <v>42</v>
      </c>
      <c r="F17" s="37">
        <f t="shared" si="1"/>
        <v>42</v>
      </c>
      <c r="G17" s="36">
        <v>16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9</v>
      </c>
      <c r="U17" s="36">
        <v>0</v>
      </c>
      <c r="V17" s="36">
        <v>0</v>
      </c>
      <c r="W17" s="36">
        <v>0</v>
      </c>
      <c r="X17" s="36">
        <v>17</v>
      </c>
      <c r="Y17" s="36">
        <v>0</v>
      </c>
      <c r="Z17" s="39">
        <f t="shared" si="2"/>
        <v>0</v>
      </c>
      <c r="AA17" s="36">
        <v>0</v>
      </c>
      <c r="AB17" s="36">
        <v>0</v>
      </c>
      <c r="AC17" s="36">
        <v>0</v>
      </c>
      <c r="AD17" s="36">
        <v>0</v>
      </c>
    </row>
    <row r="18" spans="1:30" ht="26.4" x14ac:dyDescent="0.3">
      <c r="A18" s="22" t="s">
        <v>39</v>
      </c>
      <c r="B18" s="8" t="s">
        <v>17</v>
      </c>
      <c r="C18" s="1" t="s">
        <v>16</v>
      </c>
      <c r="D18" s="1" t="s">
        <v>16</v>
      </c>
      <c r="E18" s="35">
        <f t="shared" si="0"/>
        <v>46</v>
      </c>
      <c r="F18" s="37">
        <f t="shared" si="1"/>
        <v>46</v>
      </c>
      <c r="G18" s="36">
        <v>12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11</v>
      </c>
      <c r="U18" s="36">
        <v>0</v>
      </c>
      <c r="V18" s="36">
        <v>0</v>
      </c>
      <c r="W18" s="36">
        <v>0</v>
      </c>
      <c r="X18" s="36">
        <v>23</v>
      </c>
      <c r="Y18" s="36">
        <v>0</v>
      </c>
      <c r="Z18" s="39">
        <f t="shared" si="2"/>
        <v>0</v>
      </c>
      <c r="AA18" s="36">
        <v>0</v>
      </c>
      <c r="AB18" s="36">
        <v>0</v>
      </c>
      <c r="AC18" s="36">
        <v>0</v>
      </c>
      <c r="AD18" s="36">
        <v>0</v>
      </c>
    </row>
    <row r="19" spans="1:30" ht="26.4" x14ac:dyDescent="0.3">
      <c r="A19" s="22" t="s">
        <v>40</v>
      </c>
      <c r="B19" s="8" t="s">
        <v>4</v>
      </c>
      <c r="C19" s="1">
        <v>257</v>
      </c>
      <c r="D19" s="31">
        <f>C19/C5</f>
        <v>11.681818181818182</v>
      </c>
      <c r="E19" s="9">
        <f t="shared" si="0"/>
        <v>198.59090909090909</v>
      </c>
      <c r="F19" s="38">
        <f t="shared" si="1"/>
        <v>198.59090909090909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198.59090909090909</v>
      </c>
      <c r="Y19" s="1">
        <v>0</v>
      </c>
      <c r="Z19" s="40">
        <f t="shared" si="2"/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ht="52.8" x14ac:dyDescent="0.3">
      <c r="A20" s="22" t="s">
        <v>41</v>
      </c>
      <c r="B20" s="8" t="s">
        <v>5</v>
      </c>
      <c r="C20" s="1">
        <v>50</v>
      </c>
      <c r="D20" s="31" t="s">
        <v>16</v>
      </c>
      <c r="E20" s="9">
        <f t="shared" si="0"/>
        <v>0</v>
      </c>
      <c r="F20" s="38">
        <f t="shared" si="1"/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40">
        <f t="shared" si="2"/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3">
      <c r="A21" s="22" t="s">
        <v>42</v>
      </c>
      <c r="B21" s="10" t="s">
        <v>6</v>
      </c>
      <c r="C21" s="1">
        <v>15</v>
      </c>
      <c r="D21" s="31">
        <f>C21/C4</f>
        <v>0.5</v>
      </c>
      <c r="E21" s="9">
        <f t="shared" si="0"/>
        <v>17</v>
      </c>
      <c r="F21" s="38">
        <f t="shared" si="1"/>
        <v>17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5.5</v>
      </c>
      <c r="U21" s="1">
        <v>0</v>
      </c>
      <c r="V21" s="1">
        <v>0</v>
      </c>
      <c r="W21" s="1">
        <v>0</v>
      </c>
      <c r="X21" s="1">
        <v>11.5</v>
      </c>
      <c r="Y21" s="1">
        <v>0</v>
      </c>
      <c r="Z21" s="40">
        <f t="shared" si="2"/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ht="26.4" x14ac:dyDescent="0.3">
      <c r="A22" s="22" t="s">
        <v>43</v>
      </c>
      <c r="B22" s="8" t="s">
        <v>7</v>
      </c>
      <c r="C22" s="21">
        <f>SUM(C23:C24)</f>
        <v>184.39999999999998</v>
      </c>
      <c r="D22" s="32" t="s">
        <v>16</v>
      </c>
      <c r="E22" s="9">
        <f t="shared" si="0"/>
        <v>58.328000000000003</v>
      </c>
      <c r="F22" s="38">
        <f t="shared" si="1"/>
        <v>58.328000000000003</v>
      </c>
      <c r="G22" s="21">
        <f>G23+G24</f>
        <v>0</v>
      </c>
      <c r="H22" s="21">
        <f t="shared" ref="H22:Y22" si="3">H23+H24</f>
        <v>0</v>
      </c>
      <c r="I22" s="21">
        <f t="shared" si="3"/>
        <v>0</v>
      </c>
      <c r="J22" s="21">
        <f t="shared" si="3"/>
        <v>0</v>
      </c>
      <c r="K22" s="21">
        <f t="shared" si="3"/>
        <v>0</v>
      </c>
      <c r="L22" s="21">
        <f t="shared" si="3"/>
        <v>0</v>
      </c>
      <c r="M22" s="21">
        <f t="shared" si="3"/>
        <v>0</v>
      </c>
      <c r="N22" s="21">
        <f t="shared" si="3"/>
        <v>0</v>
      </c>
      <c r="O22" s="21">
        <f t="shared" si="3"/>
        <v>0</v>
      </c>
      <c r="P22" s="21">
        <f t="shared" si="3"/>
        <v>0</v>
      </c>
      <c r="Q22" s="21">
        <f t="shared" si="3"/>
        <v>0</v>
      </c>
      <c r="R22" s="21">
        <f t="shared" si="3"/>
        <v>0</v>
      </c>
      <c r="S22" s="21">
        <f t="shared" si="3"/>
        <v>0</v>
      </c>
      <c r="T22" s="21">
        <f t="shared" si="3"/>
        <v>0</v>
      </c>
      <c r="U22" s="21">
        <f t="shared" si="3"/>
        <v>0</v>
      </c>
      <c r="V22" s="21">
        <f t="shared" si="3"/>
        <v>0</v>
      </c>
      <c r="W22" s="21">
        <f t="shared" si="3"/>
        <v>0</v>
      </c>
      <c r="X22" s="21">
        <f t="shared" si="3"/>
        <v>58.328000000000003</v>
      </c>
      <c r="Y22" s="21">
        <f t="shared" si="3"/>
        <v>0</v>
      </c>
      <c r="Z22" s="40">
        <f t="shared" si="2"/>
        <v>0</v>
      </c>
      <c r="AA22" s="21">
        <f t="shared" ref="AA22" si="4">AA23+AA24</f>
        <v>0</v>
      </c>
      <c r="AB22" s="21">
        <f t="shared" ref="AB22" si="5">AB23+AB24</f>
        <v>0</v>
      </c>
      <c r="AC22" s="21">
        <f t="shared" ref="AC22" si="6">AC23+AC24</f>
        <v>0</v>
      </c>
      <c r="AD22" s="21">
        <f t="shared" ref="AD22" si="7">AD23+AD24</f>
        <v>0</v>
      </c>
    </row>
    <row r="23" spans="1:30" ht="26.4" x14ac:dyDescent="0.3">
      <c r="A23" s="23" t="s">
        <v>44</v>
      </c>
      <c r="B23" s="11" t="s">
        <v>8</v>
      </c>
      <c r="C23" s="2">
        <v>76.08</v>
      </c>
      <c r="D23" s="33">
        <f>C23/C4</f>
        <v>2.536</v>
      </c>
      <c r="E23" s="9">
        <f t="shared" si="0"/>
        <v>58.328000000000003</v>
      </c>
      <c r="F23" s="38">
        <f t="shared" si="1"/>
        <v>58.328000000000003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58.328000000000003</v>
      </c>
      <c r="Y23" s="2">
        <v>0</v>
      </c>
      <c r="Z23" s="40">
        <f t="shared" si="2"/>
        <v>0</v>
      </c>
      <c r="AA23" s="2">
        <v>0</v>
      </c>
      <c r="AB23" s="2">
        <v>0</v>
      </c>
      <c r="AC23" s="2">
        <v>0</v>
      </c>
      <c r="AD23" s="2">
        <v>0</v>
      </c>
    </row>
    <row r="24" spans="1:30" ht="15" thickBot="1" x14ac:dyDescent="0.35">
      <c r="A24" s="48" t="s">
        <v>45</v>
      </c>
      <c r="B24" s="49" t="s">
        <v>9</v>
      </c>
      <c r="C24" s="2">
        <v>108.32</v>
      </c>
      <c r="D24" s="33">
        <f>C24/C4</f>
        <v>3.6106666666666665</v>
      </c>
      <c r="E24" s="43">
        <f t="shared" si="0"/>
        <v>0</v>
      </c>
      <c r="F24" s="38">
        <f t="shared" si="1"/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47">
        <f t="shared" si="2"/>
        <v>0</v>
      </c>
      <c r="AA24" s="2">
        <v>0</v>
      </c>
      <c r="AB24" s="2">
        <v>0</v>
      </c>
      <c r="AC24" s="2">
        <v>0</v>
      </c>
      <c r="AD24" s="2">
        <v>0</v>
      </c>
    </row>
    <row r="25" spans="1:30" ht="15" thickBot="1" x14ac:dyDescent="0.35">
      <c r="A25" s="61" t="s">
        <v>10</v>
      </c>
      <c r="B25" s="62"/>
      <c r="C25" s="12"/>
      <c r="D25" s="12"/>
      <c r="E25" s="44">
        <f t="shared" si="0"/>
        <v>5287.6461818181824</v>
      </c>
      <c r="F25" s="46">
        <f t="shared" si="1"/>
        <v>4645.1461818181824</v>
      </c>
      <c r="G25" s="3">
        <f>G13+G19+G20+G21+G22</f>
        <v>0</v>
      </c>
      <c r="H25" s="3">
        <f t="shared" ref="H25:J25" si="8">H13+H19+H20+H21+H22</f>
        <v>0</v>
      </c>
      <c r="I25" s="3">
        <f t="shared" si="8"/>
        <v>0</v>
      </c>
      <c r="J25" s="3">
        <f t="shared" si="8"/>
        <v>0</v>
      </c>
      <c r="K25" s="3">
        <f>K13+K19+K20+K21+K22</f>
        <v>0</v>
      </c>
      <c r="L25" s="3">
        <f t="shared" ref="L25:AC25" si="9">L13+L19+L20+L21+L22</f>
        <v>46.727272727272727</v>
      </c>
      <c r="M25" s="3">
        <f t="shared" si="9"/>
        <v>0</v>
      </c>
      <c r="N25" s="3">
        <f t="shared" si="9"/>
        <v>771</v>
      </c>
      <c r="O25" s="3">
        <f t="shared" si="9"/>
        <v>0</v>
      </c>
      <c r="P25" s="3">
        <f t="shared" si="9"/>
        <v>0</v>
      </c>
      <c r="Q25" s="3">
        <f t="shared" si="9"/>
        <v>1028</v>
      </c>
      <c r="R25" s="3">
        <f t="shared" si="9"/>
        <v>0</v>
      </c>
      <c r="S25" s="3">
        <f t="shared" si="9"/>
        <v>0</v>
      </c>
      <c r="T25" s="3">
        <f t="shared" si="9"/>
        <v>5.5</v>
      </c>
      <c r="U25" s="3">
        <f t="shared" si="9"/>
        <v>0</v>
      </c>
      <c r="V25" s="3">
        <f t="shared" si="9"/>
        <v>598</v>
      </c>
      <c r="W25" s="3">
        <f t="shared" si="9"/>
        <v>1413.5</v>
      </c>
      <c r="X25" s="3">
        <f t="shared" si="9"/>
        <v>653.9189090909091</v>
      </c>
      <c r="Y25" s="3">
        <f t="shared" si="9"/>
        <v>128.5</v>
      </c>
      <c r="Z25" s="50">
        <f t="shared" si="2"/>
        <v>642.5</v>
      </c>
      <c r="AA25" s="3">
        <f t="shared" si="9"/>
        <v>128.5</v>
      </c>
      <c r="AB25" s="3">
        <f t="shared" si="9"/>
        <v>257</v>
      </c>
      <c r="AC25" s="3">
        <f t="shared" si="9"/>
        <v>128.5</v>
      </c>
      <c r="AD25" s="3">
        <f>AD13+AD19+AD20+AD21+AD22</f>
        <v>128.5</v>
      </c>
    </row>
    <row r="27" spans="1:30" x14ac:dyDescent="0.3">
      <c r="A27" s="25" t="s">
        <v>15</v>
      </c>
      <c r="B27" s="13"/>
      <c r="C27" s="13"/>
      <c r="D27" s="13"/>
      <c r="E27" s="13"/>
      <c r="F27" s="13"/>
    </row>
    <row r="28" spans="1:30" x14ac:dyDescent="0.3">
      <c r="A28" s="25" t="s">
        <v>14</v>
      </c>
      <c r="B28" s="14"/>
      <c r="C28" s="14"/>
      <c r="D28" s="14"/>
      <c r="E28" s="13"/>
      <c r="F28" s="13"/>
    </row>
    <row r="29" spans="1:30" x14ac:dyDescent="0.3">
      <c r="A29" s="25"/>
      <c r="B29" s="15"/>
      <c r="C29" s="15"/>
      <c r="D29" s="15"/>
      <c r="E29" s="16"/>
      <c r="F29" s="16"/>
    </row>
    <row r="30" spans="1:30" x14ac:dyDescent="0.3">
      <c r="A30" s="13"/>
      <c r="B30" s="15"/>
      <c r="C30" s="15"/>
      <c r="D30" s="15"/>
      <c r="E30" s="16"/>
      <c r="F30" s="16"/>
    </row>
    <row r="31" spans="1:30" x14ac:dyDescent="0.3">
      <c r="A31" s="13"/>
      <c r="B31" s="15"/>
      <c r="C31" s="15"/>
      <c r="D31" s="51"/>
      <c r="E31" s="16"/>
      <c r="F31" s="16"/>
    </row>
    <row r="32" spans="1:30" x14ac:dyDescent="0.3">
      <c r="A32" s="13"/>
      <c r="B32" s="15"/>
      <c r="C32" s="15"/>
      <c r="D32" s="15"/>
      <c r="E32" s="16"/>
      <c r="F32" s="16"/>
    </row>
    <row r="33" spans="1:6" x14ac:dyDescent="0.3">
      <c r="A33" s="13"/>
      <c r="B33" s="13"/>
      <c r="C33" s="13"/>
      <c r="D33" s="13"/>
      <c r="E33" s="13"/>
      <c r="F33" s="13"/>
    </row>
    <row r="34" spans="1:6" x14ac:dyDescent="0.3">
      <c r="A34" s="17"/>
      <c r="B34" s="16"/>
      <c r="C34" s="16"/>
      <c r="D34" s="16"/>
      <c r="E34" s="16"/>
      <c r="F34" s="16"/>
    </row>
    <row r="35" spans="1:6" x14ac:dyDescent="0.3">
      <c r="A35" s="17"/>
      <c r="B35" s="16"/>
      <c r="C35" s="16"/>
      <c r="D35" s="16"/>
      <c r="E35" s="18"/>
      <c r="F35" s="18"/>
    </row>
  </sheetData>
  <mergeCells count="13">
    <mergeCell ref="A1:B2"/>
    <mergeCell ref="A25:B25"/>
    <mergeCell ref="E7:AD7"/>
    <mergeCell ref="D7:D9"/>
    <mergeCell ref="C7:C9"/>
    <mergeCell ref="B7:B9"/>
    <mergeCell ref="A7:A9"/>
    <mergeCell ref="E8:E9"/>
    <mergeCell ref="Z8:AD8"/>
    <mergeCell ref="F8:Y8"/>
    <mergeCell ref="A10:AD10"/>
    <mergeCell ref="A14:AD14"/>
    <mergeCell ref="C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"/>
  <sheetViews>
    <sheetView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AC1" sqref="AC1:AC1048576"/>
    </sheetView>
  </sheetViews>
  <sheetFormatPr defaultRowHeight="14.4" x14ac:dyDescent="0.3"/>
  <cols>
    <col min="1" max="1" width="8.88671875" style="6"/>
    <col min="2" max="2" width="29.44140625" style="6" customWidth="1"/>
    <col min="3" max="3" width="12.44140625" style="6" customWidth="1"/>
    <col min="4" max="4" width="14.44140625" style="6" customWidth="1"/>
    <col min="5" max="6" width="11.44140625" style="6" customWidth="1"/>
    <col min="7" max="7" width="10.88671875" customWidth="1"/>
    <col min="8" max="8" width="10.109375" customWidth="1"/>
    <col min="9" max="9" width="9.21875" customWidth="1"/>
    <col min="10" max="13" width="10.109375" customWidth="1"/>
    <col min="14" max="14" width="9.44140625" customWidth="1"/>
    <col min="15" max="15" width="9.21875" customWidth="1"/>
    <col min="16" max="16" width="9.33203125" customWidth="1"/>
    <col min="17" max="17" width="8.88671875" customWidth="1"/>
    <col min="18" max="20" width="10.5546875" customWidth="1"/>
    <col min="21" max="30" width="11.33203125" customWidth="1"/>
  </cols>
  <sheetData>
    <row r="1" spans="1:30" x14ac:dyDescent="0.3">
      <c r="A1" s="68" t="s">
        <v>0</v>
      </c>
      <c r="B1" s="68"/>
      <c r="C1" s="85" t="s">
        <v>68</v>
      </c>
      <c r="D1" s="86"/>
    </row>
    <row r="2" spans="1:30" ht="17.399999999999999" customHeight="1" x14ac:dyDescent="0.3">
      <c r="A2" s="68"/>
      <c r="B2" s="68"/>
      <c r="C2" s="19" t="s">
        <v>1</v>
      </c>
      <c r="D2" s="24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30" ht="17.399999999999999" customHeight="1" x14ac:dyDescent="0.3">
      <c r="A3" s="26"/>
      <c r="B3" s="26"/>
      <c r="C3" s="27"/>
      <c r="D3" s="26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30" ht="17.399999999999999" customHeight="1" x14ac:dyDescent="0.3">
      <c r="A4" s="26"/>
      <c r="B4" s="29" t="s">
        <v>71</v>
      </c>
      <c r="C4" s="30">
        <v>31</v>
      </c>
      <c r="D4" s="26"/>
      <c r="G4" s="20"/>
      <c r="H4" s="20"/>
      <c r="I4" s="20"/>
      <c r="J4" s="34"/>
      <c r="K4" s="34"/>
      <c r="L4" s="34"/>
      <c r="M4" s="34"/>
      <c r="N4" s="20"/>
      <c r="O4" s="20"/>
      <c r="P4" s="20"/>
      <c r="Q4" s="20"/>
      <c r="R4" s="20"/>
      <c r="S4" s="20"/>
      <c r="T4" s="20"/>
    </row>
    <row r="5" spans="1:30" x14ac:dyDescent="0.3">
      <c r="A5" s="4"/>
      <c r="B5" s="28" t="s">
        <v>72</v>
      </c>
      <c r="C5" s="5">
        <v>21</v>
      </c>
      <c r="D5" s="5"/>
      <c r="E5" s="5"/>
      <c r="F5" s="5"/>
    </row>
    <row r="6" spans="1:30" ht="15" thickBot="1" x14ac:dyDescent="0.35">
      <c r="E6" s="7"/>
      <c r="F6" s="7"/>
    </row>
    <row r="7" spans="1:30" ht="15" thickBot="1" x14ac:dyDescent="0.35">
      <c r="A7" s="69" t="s">
        <v>2</v>
      </c>
      <c r="B7" s="72" t="s">
        <v>3</v>
      </c>
      <c r="C7" s="75" t="s">
        <v>19</v>
      </c>
      <c r="D7" s="72" t="s">
        <v>21</v>
      </c>
      <c r="E7" s="65" t="s">
        <v>20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7"/>
    </row>
    <row r="8" spans="1:30" ht="15" thickBot="1" x14ac:dyDescent="0.35">
      <c r="A8" s="70"/>
      <c r="B8" s="73"/>
      <c r="C8" s="76"/>
      <c r="D8" s="73"/>
      <c r="E8" s="83" t="s">
        <v>13</v>
      </c>
      <c r="F8" s="65" t="s">
        <v>22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7"/>
      <c r="Z8" s="65" t="s">
        <v>23</v>
      </c>
      <c r="AA8" s="66"/>
      <c r="AB8" s="66"/>
      <c r="AC8" s="66"/>
      <c r="AD8" s="67"/>
    </row>
    <row r="9" spans="1:30" ht="69.599999999999994" customHeight="1" thickBot="1" x14ac:dyDescent="0.35">
      <c r="A9" s="71"/>
      <c r="B9" s="74"/>
      <c r="C9" s="77"/>
      <c r="D9" s="74"/>
      <c r="E9" s="84"/>
      <c r="F9" s="41" t="s">
        <v>25</v>
      </c>
      <c r="G9" s="56" t="s">
        <v>58</v>
      </c>
      <c r="H9" s="56" t="s">
        <v>48</v>
      </c>
      <c r="I9" s="56" t="s">
        <v>49</v>
      </c>
      <c r="J9" s="56" t="s">
        <v>50</v>
      </c>
      <c r="K9" s="56" t="s">
        <v>46</v>
      </c>
      <c r="L9" s="56" t="s">
        <v>51</v>
      </c>
      <c r="M9" s="56" t="s">
        <v>47</v>
      </c>
      <c r="N9" s="56" t="s">
        <v>52</v>
      </c>
      <c r="O9" s="56" t="s">
        <v>53</v>
      </c>
      <c r="P9" s="56" t="s">
        <v>55</v>
      </c>
      <c r="Q9" s="56" t="s">
        <v>54</v>
      </c>
      <c r="R9" s="56" t="s">
        <v>56</v>
      </c>
      <c r="S9" s="56" t="s">
        <v>57</v>
      </c>
      <c r="T9" s="56" t="s">
        <v>59</v>
      </c>
      <c r="U9" s="56" t="s">
        <v>61</v>
      </c>
      <c r="V9" s="56" t="s">
        <v>60</v>
      </c>
      <c r="W9" s="56" t="s">
        <v>11</v>
      </c>
      <c r="X9" s="56" t="s">
        <v>62</v>
      </c>
      <c r="Y9" s="56" t="s">
        <v>63</v>
      </c>
      <c r="Z9" s="42" t="s">
        <v>28</v>
      </c>
      <c r="AA9" s="57" t="s">
        <v>64</v>
      </c>
      <c r="AB9" s="57" t="s">
        <v>65</v>
      </c>
      <c r="AC9" s="57" t="s">
        <v>66</v>
      </c>
      <c r="AD9" s="57" t="s">
        <v>12</v>
      </c>
    </row>
    <row r="10" spans="1:30" ht="15" thickBot="1" x14ac:dyDescent="0.35">
      <c r="A10" s="78" t="s">
        <v>32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80"/>
    </row>
    <row r="11" spans="1:30" ht="52.8" x14ac:dyDescent="0.3">
      <c r="A11" s="22" t="s">
        <v>34</v>
      </c>
      <c r="B11" s="8" t="s">
        <v>31</v>
      </c>
      <c r="C11" s="1" t="s">
        <v>16</v>
      </c>
      <c r="D11" s="1" t="s">
        <v>16</v>
      </c>
      <c r="E11" s="35">
        <f>F11+Z11</f>
        <v>75</v>
      </c>
      <c r="F11" s="37">
        <f>SUM(G11:Y11)</f>
        <v>70</v>
      </c>
      <c r="G11" s="36">
        <v>0</v>
      </c>
      <c r="H11" s="36">
        <v>1</v>
      </c>
      <c r="I11" s="36">
        <v>2</v>
      </c>
      <c r="J11" s="36">
        <v>1</v>
      </c>
      <c r="K11" s="36">
        <v>5</v>
      </c>
      <c r="L11" s="36">
        <v>1</v>
      </c>
      <c r="M11" s="36">
        <v>1</v>
      </c>
      <c r="N11" s="36">
        <v>6</v>
      </c>
      <c r="O11" s="36">
        <v>1</v>
      </c>
      <c r="P11" s="36">
        <v>3</v>
      </c>
      <c r="Q11" s="36">
        <v>8</v>
      </c>
      <c r="R11" s="36">
        <v>4</v>
      </c>
      <c r="S11" s="36">
        <v>13</v>
      </c>
      <c r="T11" s="36">
        <v>0</v>
      </c>
      <c r="U11" s="36">
        <v>1</v>
      </c>
      <c r="V11" s="36">
        <v>8</v>
      </c>
      <c r="W11" s="36">
        <v>11</v>
      </c>
      <c r="X11" s="36">
        <v>3</v>
      </c>
      <c r="Y11" s="36">
        <v>1</v>
      </c>
      <c r="Z11" s="39">
        <f>SUM(AA11:AD11)</f>
        <v>5</v>
      </c>
      <c r="AA11" s="36">
        <v>1</v>
      </c>
      <c r="AB11" s="36">
        <v>2</v>
      </c>
      <c r="AC11" s="36">
        <v>1</v>
      </c>
      <c r="AD11" s="36">
        <v>1</v>
      </c>
    </row>
    <row r="12" spans="1:30" ht="26.4" x14ac:dyDescent="0.3">
      <c r="A12" s="22" t="s">
        <v>29</v>
      </c>
      <c r="B12" s="8" t="s">
        <v>17</v>
      </c>
      <c r="C12" s="1" t="s">
        <v>16</v>
      </c>
      <c r="D12" s="1" t="s">
        <v>16</v>
      </c>
      <c r="E12" s="35">
        <f>F12+Z12</f>
        <v>1527</v>
      </c>
      <c r="F12" s="37">
        <f>SUM(G12:Y12)</f>
        <v>1422</v>
      </c>
      <c r="G12" s="36">
        <v>0</v>
      </c>
      <c r="H12" s="36">
        <v>21</v>
      </c>
      <c r="I12" s="36">
        <v>42</v>
      </c>
      <c r="J12" s="36">
        <v>21</v>
      </c>
      <c r="K12" s="36">
        <f>K11*C5</f>
        <v>105</v>
      </c>
      <c r="L12" s="36">
        <v>21</v>
      </c>
      <c r="M12" s="36">
        <v>21</v>
      </c>
      <c r="N12" s="36">
        <f>6*21</f>
        <v>126</v>
      </c>
      <c r="O12" s="36">
        <v>21</v>
      </c>
      <c r="P12" s="36">
        <f>P11*C5</f>
        <v>63</v>
      </c>
      <c r="Q12" s="36">
        <f>Q11*C5</f>
        <v>168</v>
      </c>
      <c r="R12" s="36">
        <f>3*21+16</f>
        <v>79</v>
      </c>
      <c r="S12" s="36">
        <v>267</v>
      </c>
      <c r="T12" s="36">
        <v>0</v>
      </c>
      <c r="U12" s="36">
        <v>21</v>
      </c>
      <c r="V12" s="36">
        <f>21*7+3</f>
        <v>150</v>
      </c>
      <c r="W12" s="36">
        <v>231</v>
      </c>
      <c r="X12" s="36">
        <v>44</v>
      </c>
      <c r="Y12" s="36">
        <v>21</v>
      </c>
      <c r="Z12" s="39">
        <f>SUM(AA12:AD12)</f>
        <v>105</v>
      </c>
      <c r="AA12" s="36">
        <v>21</v>
      </c>
      <c r="AB12" s="36">
        <v>42</v>
      </c>
      <c r="AC12" s="36">
        <v>21</v>
      </c>
      <c r="AD12" s="36">
        <v>21</v>
      </c>
    </row>
    <row r="13" spans="1:30" ht="27" thickBot="1" x14ac:dyDescent="0.35">
      <c r="A13" s="52" t="s">
        <v>35</v>
      </c>
      <c r="B13" s="53" t="s">
        <v>4</v>
      </c>
      <c r="C13" s="54">
        <f>257/2</f>
        <v>128.5</v>
      </c>
      <c r="D13" s="55">
        <f>C13/C5</f>
        <v>6.1190476190476186</v>
      </c>
      <c r="E13" s="43">
        <f>F13+Z13</f>
        <v>5018.9404761904761</v>
      </c>
      <c r="F13" s="45">
        <f>SUM(G13:Y13)</f>
        <v>4376.4404761904761</v>
      </c>
      <c r="G13" s="54">
        <v>0</v>
      </c>
      <c r="H13" s="54">
        <v>0</v>
      </c>
      <c r="I13" s="54">
        <v>207.25</v>
      </c>
      <c r="J13" s="54">
        <v>0</v>
      </c>
      <c r="K13" s="54">
        <v>0</v>
      </c>
      <c r="L13" s="54">
        <v>48.952380952380949</v>
      </c>
      <c r="M13" s="54">
        <v>0</v>
      </c>
      <c r="N13" s="54">
        <v>771</v>
      </c>
      <c r="O13" s="54">
        <v>0</v>
      </c>
      <c r="P13" s="54">
        <v>0</v>
      </c>
      <c r="Q13" s="54">
        <v>1028</v>
      </c>
      <c r="R13" s="54">
        <v>0</v>
      </c>
      <c r="S13" s="54">
        <v>0</v>
      </c>
      <c r="T13" s="54">
        <v>0</v>
      </c>
      <c r="U13" s="54">
        <v>0</v>
      </c>
      <c r="V13" s="54">
        <v>510</v>
      </c>
      <c r="W13" s="54">
        <v>1413.5</v>
      </c>
      <c r="X13" s="54">
        <v>269.23809523809524</v>
      </c>
      <c r="Y13" s="54">
        <v>128.5</v>
      </c>
      <c r="Z13" s="47">
        <f>SUM(AA13:AD13)</f>
        <v>642.5</v>
      </c>
      <c r="AA13" s="54">
        <f>C13</f>
        <v>128.5</v>
      </c>
      <c r="AB13" s="54">
        <v>257</v>
      </c>
      <c r="AC13" s="54">
        <f>C13</f>
        <v>128.5</v>
      </c>
      <c r="AD13" s="54">
        <v>128.5</v>
      </c>
    </row>
    <row r="14" spans="1:30" ht="14.4" customHeight="1" thickBot="1" x14ac:dyDescent="0.35">
      <c r="A14" s="78" t="s">
        <v>33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80"/>
    </row>
    <row r="15" spans="1:30" ht="52.8" x14ac:dyDescent="0.3">
      <c r="A15" s="22" t="s">
        <v>36</v>
      </c>
      <c r="B15" s="8" t="s">
        <v>31</v>
      </c>
      <c r="C15" s="1" t="s">
        <v>16</v>
      </c>
      <c r="D15" s="1" t="s">
        <v>16</v>
      </c>
      <c r="E15" s="35">
        <f t="shared" ref="E15:E24" si="0">F15+Z15</f>
        <v>3</v>
      </c>
      <c r="F15" s="37">
        <f>SUM(G15:Y15)</f>
        <v>3</v>
      </c>
      <c r="G15" s="36">
        <v>1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1</v>
      </c>
      <c r="U15" s="36">
        <v>0</v>
      </c>
      <c r="V15" s="36">
        <v>0</v>
      </c>
      <c r="W15" s="36">
        <v>0</v>
      </c>
      <c r="X15" s="36">
        <v>1</v>
      </c>
      <c r="Y15" s="36">
        <v>0</v>
      </c>
      <c r="Z15" s="39">
        <f t="shared" ref="Z15:Z25" si="1">SUM(AA15:AD15)</f>
        <v>0</v>
      </c>
      <c r="AA15" s="36">
        <v>0</v>
      </c>
      <c r="AB15" s="36">
        <v>0</v>
      </c>
      <c r="AC15" s="36">
        <v>0</v>
      </c>
      <c r="AD15" s="36">
        <v>0</v>
      </c>
    </row>
    <row r="16" spans="1:30" ht="52.8" x14ac:dyDescent="0.3">
      <c r="A16" s="22" t="s">
        <v>37</v>
      </c>
      <c r="B16" s="8" t="s">
        <v>30</v>
      </c>
      <c r="C16" s="1" t="s">
        <v>16</v>
      </c>
      <c r="D16" s="1" t="s">
        <v>16</v>
      </c>
      <c r="E16" s="35">
        <f t="shared" si="0"/>
        <v>0</v>
      </c>
      <c r="F16" s="37">
        <f t="shared" ref="F16:F17" si="2">SUM(G16:Y16)</f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9">
        <f t="shared" si="1"/>
        <v>0</v>
      </c>
      <c r="AA16" s="36">
        <v>0</v>
      </c>
      <c r="AB16" s="36">
        <v>0</v>
      </c>
      <c r="AC16" s="36">
        <v>0</v>
      </c>
      <c r="AD16" s="36">
        <v>0</v>
      </c>
    </row>
    <row r="17" spans="1:30" ht="26.4" x14ac:dyDescent="0.3">
      <c r="A17" s="22" t="s">
        <v>38</v>
      </c>
      <c r="B17" s="8" t="s">
        <v>18</v>
      </c>
      <c r="C17" s="1" t="s">
        <v>16</v>
      </c>
      <c r="D17" s="1" t="s">
        <v>16</v>
      </c>
      <c r="E17" s="35">
        <f t="shared" si="0"/>
        <v>66</v>
      </c>
      <c r="F17" s="37">
        <f t="shared" si="2"/>
        <v>66</v>
      </c>
      <c r="G17" s="36">
        <v>24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21</v>
      </c>
      <c r="U17" s="36">
        <v>0</v>
      </c>
      <c r="V17" s="36">
        <v>0</v>
      </c>
      <c r="W17" s="36">
        <v>0</v>
      </c>
      <c r="X17" s="36">
        <v>21</v>
      </c>
      <c r="Y17" s="36">
        <v>0</v>
      </c>
      <c r="Z17" s="39">
        <f t="shared" si="1"/>
        <v>0</v>
      </c>
      <c r="AA17" s="36">
        <v>0</v>
      </c>
      <c r="AB17" s="36">
        <v>0</v>
      </c>
      <c r="AC17" s="36">
        <v>0</v>
      </c>
      <c r="AD17" s="36">
        <v>0</v>
      </c>
    </row>
    <row r="18" spans="1:30" ht="26.4" x14ac:dyDescent="0.3">
      <c r="A18" s="22" t="s">
        <v>39</v>
      </c>
      <c r="B18" s="8" t="s">
        <v>17</v>
      </c>
      <c r="C18" s="1" t="s">
        <v>16</v>
      </c>
      <c r="D18" s="1" t="s">
        <v>16</v>
      </c>
      <c r="E18" s="35">
        <f t="shared" si="0"/>
        <v>78</v>
      </c>
      <c r="F18" s="37">
        <f>SUM(G18:Y18)</f>
        <v>78</v>
      </c>
      <c r="G18" s="36">
        <v>16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31</v>
      </c>
      <c r="U18" s="36">
        <v>0</v>
      </c>
      <c r="V18" s="36">
        <v>0</v>
      </c>
      <c r="W18" s="36">
        <v>0</v>
      </c>
      <c r="X18" s="36">
        <v>31</v>
      </c>
      <c r="Y18" s="36">
        <v>0</v>
      </c>
      <c r="Z18" s="39">
        <f t="shared" si="1"/>
        <v>0</v>
      </c>
      <c r="AA18" s="36">
        <v>0</v>
      </c>
      <c r="AB18" s="36">
        <v>0</v>
      </c>
      <c r="AC18" s="36">
        <v>0</v>
      </c>
      <c r="AD18" s="36">
        <v>0</v>
      </c>
    </row>
    <row r="19" spans="1:30" ht="26.4" x14ac:dyDescent="0.3">
      <c r="A19" s="22" t="s">
        <v>40</v>
      </c>
      <c r="B19" s="8" t="s">
        <v>4</v>
      </c>
      <c r="C19" s="1">
        <v>257</v>
      </c>
      <c r="D19" s="31">
        <f>C19/C5</f>
        <v>12.238095238095237</v>
      </c>
      <c r="E19" s="9">
        <f t="shared" si="0"/>
        <v>257</v>
      </c>
      <c r="F19" s="38">
        <f>SUM(G19:Y19)</f>
        <v>257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257</v>
      </c>
      <c r="Y19" s="1">
        <v>0</v>
      </c>
      <c r="Z19" s="40">
        <f t="shared" si="1"/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ht="52.8" x14ac:dyDescent="0.3">
      <c r="A20" s="22" t="s">
        <v>41</v>
      </c>
      <c r="B20" s="8" t="s">
        <v>5</v>
      </c>
      <c r="C20" s="1">
        <v>50</v>
      </c>
      <c r="D20" s="31" t="s">
        <v>16</v>
      </c>
      <c r="E20" s="9">
        <f t="shared" si="0"/>
        <v>0</v>
      </c>
      <c r="F20" s="38">
        <f>SUM(G20:Y20)</f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40">
        <f t="shared" si="1"/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3">
      <c r="A21" s="22" t="s">
        <v>42</v>
      </c>
      <c r="B21" s="10" t="s">
        <v>6</v>
      </c>
      <c r="C21" s="1">
        <v>15</v>
      </c>
      <c r="D21" s="31">
        <f>C21/C4</f>
        <v>0.4838709677419355</v>
      </c>
      <c r="E21" s="9">
        <f t="shared" si="0"/>
        <v>30</v>
      </c>
      <c r="F21" s="38">
        <f>SUM(G21:Y21)</f>
        <v>30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15</v>
      </c>
      <c r="U21" s="1">
        <v>0</v>
      </c>
      <c r="V21" s="1">
        <v>0</v>
      </c>
      <c r="W21" s="1">
        <v>0</v>
      </c>
      <c r="X21" s="1">
        <v>15</v>
      </c>
      <c r="Y21" s="1">
        <v>0</v>
      </c>
      <c r="Z21" s="40">
        <f t="shared" si="1"/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ht="26.4" x14ac:dyDescent="0.3">
      <c r="A22" s="22" t="s">
        <v>43</v>
      </c>
      <c r="B22" s="8" t="s">
        <v>7</v>
      </c>
      <c r="C22" s="21">
        <f>SUM(C23:C24)</f>
        <v>184.39999999999998</v>
      </c>
      <c r="D22" s="32" t="s">
        <v>16</v>
      </c>
      <c r="E22" s="9">
        <f t="shared" si="0"/>
        <v>76.08</v>
      </c>
      <c r="F22" s="38">
        <f t="shared" ref="F22:F24" si="3">SUM(G22:Y22)</f>
        <v>76.08</v>
      </c>
      <c r="G22" s="21">
        <f>G23+G24</f>
        <v>0</v>
      </c>
      <c r="H22" s="21">
        <f t="shared" ref="H22:Y22" si="4">H23+H24</f>
        <v>0</v>
      </c>
      <c r="I22" s="21">
        <f t="shared" si="4"/>
        <v>0</v>
      </c>
      <c r="J22" s="21">
        <f t="shared" si="4"/>
        <v>0</v>
      </c>
      <c r="K22" s="21">
        <f t="shared" si="4"/>
        <v>0</v>
      </c>
      <c r="L22" s="21">
        <f t="shared" si="4"/>
        <v>0</v>
      </c>
      <c r="M22" s="21">
        <f t="shared" si="4"/>
        <v>0</v>
      </c>
      <c r="N22" s="21">
        <f t="shared" si="4"/>
        <v>0</v>
      </c>
      <c r="O22" s="21">
        <f t="shared" si="4"/>
        <v>0</v>
      </c>
      <c r="P22" s="21">
        <f t="shared" si="4"/>
        <v>0</v>
      </c>
      <c r="Q22" s="21">
        <f t="shared" si="4"/>
        <v>0</v>
      </c>
      <c r="R22" s="21">
        <f t="shared" si="4"/>
        <v>0</v>
      </c>
      <c r="S22" s="21">
        <f t="shared" si="4"/>
        <v>0</v>
      </c>
      <c r="T22" s="21">
        <f t="shared" si="4"/>
        <v>0</v>
      </c>
      <c r="U22" s="21">
        <f t="shared" si="4"/>
        <v>0</v>
      </c>
      <c r="V22" s="21">
        <f t="shared" si="4"/>
        <v>0</v>
      </c>
      <c r="W22" s="21">
        <f t="shared" si="4"/>
        <v>0</v>
      </c>
      <c r="X22" s="21">
        <f t="shared" si="4"/>
        <v>76.08</v>
      </c>
      <c r="Y22" s="21">
        <f t="shared" si="4"/>
        <v>0</v>
      </c>
      <c r="Z22" s="40">
        <f t="shared" si="1"/>
        <v>0</v>
      </c>
      <c r="AA22" s="21">
        <f t="shared" ref="AA22:AD22" si="5">AA23+AA24</f>
        <v>0</v>
      </c>
      <c r="AB22" s="21">
        <f t="shared" si="5"/>
        <v>0</v>
      </c>
      <c r="AC22" s="21">
        <f t="shared" si="5"/>
        <v>0</v>
      </c>
      <c r="AD22" s="21">
        <f t="shared" si="5"/>
        <v>0</v>
      </c>
    </row>
    <row r="23" spans="1:30" ht="26.4" x14ac:dyDescent="0.3">
      <c r="A23" s="23" t="s">
        <v>44</v>
      </c>
      <c r="B23" s="11" t="s">
        <v>8</v>
      </c>
      <c r="C23" s="2">
        <v>76.08</v>
      </c>
      <c r="D23" s="33">
        <f>C23/C4</f>
        <v>2.4541935483870967</v>
      </c>
      <c r="E23" s="9">
        <f t="shared" si="0"/>
        <v>76.08</v>
      </c>
      <c r="F23" s="38">
        <f t="shared" si="3"/>
        <v>76.08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76.08</v>
      </c>
      <c r="Y23" s="2">
        <v>0</v>
      </c>
      <c r="Z23" s="40">
        <f t="shared" si="1"/>
        <v>0</v>
      </c>
      <c r="AA23" s="2">
        <v>0</v>
      </c>
      <c r="AB23" s="2">
        <v>0</v>
      </c>
      <c r="AC23" s="2">
        <v>0</v>
      </c>
      <c r="AD23" s="2">
        <v>0</v>
      </c>
    </row>
    <row r="24" spans="1:30" ht="15" thickBot="1" x14ac:dyDescent="0.35">
      <c r="A24" s="48" t="s">
        <v>45</v>
      </c>
      <c r="B24" s="49" t="s">
        <v>9</v>
      </c>
      <c r="C24" s="2">
        <v>108.32</v>
      </c>
      <c r="D24" s="33">
        <f>C24/C4</f>
        <v>3.4941935483870967</v>
      </c>
      <c r="E24" s="43">
        <f t="shared" si="0"/>
        <v>0</v>
      </c>
      <c r="F24" s="38">
        <f t="shared" si="3"/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47">
        <f t="shared" si="1"/>
        <v>0</v>
      </c>
      <c r="AA24" s="2">
        <v>0</v>
      </c>
      <c r="AB24" s="2">
        <v>0</v>
      </c>
      <c r="AC24" s="2">
        <v>0</v>
      </c>
      <c r="AD24" s="2">
        <v>0</v>
      </c>
    </row>
    <row r="25" spans="1:30" ht="15" thickBot="1" x14ac:dyDescent="0.35">
      <c r="A25" s="61" t="s">
        <v>10</v>
      </c>
      <c r="B25" s="62"/>
      <c r="C25" s="12"/>
      <c r="D25" s="12"/>
      <c r="E25" s="44">
        <f>F25+Z25</f>
        <v>5382.0204761904761</v>
      </c>
      <c r="F25" s="46">
        <f>SUM(G25:Y25)</f>
        <v>4739.5204761904761</v>
      </c>
      <c r="G25" s="3">
        <f>G13+G19+G20+G21+G22</f>
        <v>0</v>
      </c>
      <c r="H25" s="3">
        <f t="shared" ref="H25:J25" si="6">H13+H19+H20+H21+H22</f>
        <v>0</v>
      </c>
      <c r="I25" s="3">
        <f t="shared" si="6"/>
        <v>207.25</v>
      </c>
      <c r="J25" s="3">
        <f t="shared" si="6"/>
        <v>0</v>
      </c>
      <c r="K25" s="3">
        <f>K13+K19+K20+K21+K22</f>
        <v>0</v>
      </c>
      <c r="L25" s="3">
        <f t="shared" ref="L25:AC25" si="7">L13+L19+L20+L21+L22</f>
        <v>48.952380952380949</v>
      </c>
      <c r="M25" s="3">
        <f t="shared" si="7"/>
        <v>0</v>
      </c>
      <c r="N25" s="3">
        <f t="shared" si="7"/>
        <v>771</v>
      </c>
      <c r="O25" s="3">
        <f t="shared" si="7"/>
        <v>0</v>
      </c>
      <c r="P25" s="3">
        <f t="shared" si="7"/>
        <v>0</v>
      </c>
      <c r="Q25" s="3">
        <f t="shared" si="7"/>
        <v>1028</v>
      </c>
      <c r="R25" s="3">
        <f t="shared" si="7"/>
        <v>0</v>
      </c>
      <c r="S25" s="3">
        <f t="shared" si="7"/>
        <v>0</v>
      </c>
      <c r="T25" s="3">
        <f t="shared" si="7"/>
        <v>15</v>
      </c>
      <c r="U25" s="3">
        <f t="shared" si="7"/>
        <v>0</v>
      </c>
      <c r="V25" s="3">
        <f t="shared" si="7"/>
        <v>510</v>
      </c>
      <c r="W25" s="3">
        <f t="shared" si="7"/>
        <v>1413.5</v>
      </c>
      <c r="X25" s="3">
        <f t="shared" si="7"/>
        <v>617.31809523809522</v>
      </c>
      <c r="Y25" s="3">
        <f t="shared" si="7"/>
        <v>128.5</v>
      </c>
      <c r="Z25" s="50">
        <f t="shared" si="1"/>
        <v>642.5</v>
      </c>
      <c r="AA25" s="3">
        <f t="shared" si="7"/>
        <v>128.5</v>
      </c>
      <c r="AB25" s="3">
        <f t="shared" si="7"/>
        <v>257</v>
      </c>
      <c r="AC25" s="3">
        <f t="shared" si="7"/>
        <v>128.5</v>
      </c>
      <c r="AD25" s="3">
        <f>AD13+AD19+AD20+AD21+AD22</f>
        <v>128.5</v>
      </c>
    </row>
    <row r="27" spans="1:30" x14ac:dyDescent="0.3">
      <c r="A27" s="25" t="s">
        <v>15</v>
      </c>
      <c r="B27" s="13"/>
      <c r="C27" s="13"/>
      <c r="D27" s="13"/>
      <c r="E27" s="13"/>
      <c r="F27" s="13"/>
    </row>
    <row r="28" spans="1:30" x14ac:dyDescent="0.3">
      <c r="A28" s="25" t="s">
        <v>14</v>
      </c>
      <c r="B28" s="14"/>
      <c r="C28" s="14"/>
      <c r="D28" s="14"/>
      <c r="E28" s="13"/>
      <c r="F28" s="13"/>
    </row>
    <row r="29" spans="1:30" x14ac:dyDescent="0.3">
      <c r="A29" s="25"/>
      <c r="B29" s="15"/>
      <c r="C29" s="15"/>
      <c r="D29" s="15"/>
      <c r="E29" s="16"/>
      <c r="F29" s="16"/>
    </row>
    <row r="30" spans="1:30" x14ac:dyDescent="0.3">
      <c r="A30" s="13"/>
      <c r="B30" s="15"/>
      <c r="C30" s="15"/>
      <c r="D30" s="15"/>
      <c r="E30" s="16"/>
      <c r="F30" s="16"/>
    </row>
    <row r="31" spans="1:30" x14ac:dyDescent="0.3">
      <c r="A31" s="13"/>
      <c r="B31" s="15"/>
      <c r="C31" s="15"/>
      <c r="D31" s="51"/>
      <c r="E31" s="16"/>
      <c r="F31" s="16"/>
    </row>
    <row r="32" spans="1:30" x14ac:dyDescent="0.3">
      <c r="A32" s="13"/>
      <c r="B32" s="15"/>
      <c r="C32" s="15"/>
      <c r="D32" s="15"/>
      <c r="E32" s="16"/>
      <c r="F32" s="16"/>
    </row>
    <row r="33" spans="1:6" x14ac:dyDescent="0.3">
      <c r="A33" s="13"/>
      <c r="B33" s="13"/>
      <c r="C33" s="13"/>
      <c r="D33" s="13"/>
      <c r="E33" s="13"/>
      <c r="F33" s="13"/>
    </row>
    <row r="34" spans="1:6" x14ac:dyDescent="0.3">
      <c r="A34" s="17"/>
      <c r="B34" s="16"/>
      <c r="C34" s="16"/>
      <c r="D34" s="16"/>
      <c r="E34" s="16"/>
      <c r="F34" s="16"/>
    </row>
    <row r="35" spans="1:6" x14ac:dyDescent="0.3">
      <c r="A35" s="17"/>
      <c r="B35" s="16"/>
      <c r="C35" s="16"/>
      <c r="D35" s="16"/>
      <c r="E35" s="18"/>
      <c r="F35" s="18"/>
    </row>
  </sheetData>
  <mergeCells count="13">
    <mergeCell ref="A25:B25"/>
    <mergeCell ref="E7:AD7"/>
    <mergeCell ref="E8:E9"/>
    <mergeCell ref="F8:Y8"/>
    <mergeCell ref="Z8:AD8"/>
    <mergeCell ref="A10:AD10"/>
    <mergeCell ref="A14:AD14"/>
    <mergeCell ref="A1:B2"/>
    <mergeCell ref="C1:D1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35"/>
  <sheetViews>
    <sheetView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AC1" sqref="AC1:AC1048576"/>
    </sheetView>
  </sheetViews>
  <sheetFormatPr defaultRowHeight="14.4" x14ac:dyDescent="0.3"/>
  <cols>
    <col min="1" max="1" width="8.88671875" style="6"/>
    <col min="2" max="2" width="29.44140625" style="6" customWidth="1"/>
    <col min="3" max="3" width="12.44140625" style="6" customWidth="1"/>
    <col min="4" max="4" width="14.44140625" style="6" customWidth="1"/>
    <col min="5" max="6" width="11.44140625" style="6" customWidth="1"/>
    <col min="7" max="7" width="10.88671875" customWidth="1"/>
    <col min="8" max="8" width="10.109375" customWidth="1"/>
    <col min="9" max="9" width="9.21875" customWidth="1"/>
    <col min="10" max="13" width="10.109375" customWidth="1"/>
    <col min="14" max="14" width="9.44140625" customWidth="1"/>
    <col min="15" max="15" width="9.21875" customWidth="1"/>
    <col min="16" max="16" width="9.33203125" customWidth="1"/>
    <col min="17" max="17" width="8.88671875" customWidth="1"/>
    <col min="18" max="20" width="10.5546875" customWidth="1"/>
    <col min="21" max="30" width="11.33203125" customWidth="1"/>
  </cols>
  <sheetData>
    <row r="1" spans="1:30" x14ac:dyDescent="0.3">
      <c r="A1" s="68" t="s">
        <v>0</v>
      </c>
      <c r="B1" s="68"/>
      <c r="C1" s="85" t="s">
        <v>69</v>
      </c>
      <c r="D1" s="86"/>
    </row>
    <row r="2" spans="1:30" ht="17.399999999999999" customHeight="1" x14ac:dyDescent="0.3">
      <c r="A2" s="68"/>
      <c r="B2" s="68"/>
      <c r="C2" s="19" t="s">
        <v>1</v>
      </c>
      <c r="D2" s="24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30" ht="17.399999999999999" customHeight="1" x14ac:dyDescent="0.3">
      <c r="A3" s="26"/>
      <c r="B3" s="26"/>
      <c r="C3" s="27"/>
      <c r="D3" s="26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30" ht="17.399999999999999" customHeight="1" x14ac:dyDescent="0.3">
      <c r="A4" s="26"/>
      <c r="B4" s="29" t="s">
        <v>71</v>
      </c>
      <c r="C4" s="30">
        <v>30</v>
      </c>
      <c r="D4" s="26"/>
      <c r="G4" s="20"/>
      <c r="H4" s="20"/>
      <c r="I4" s="20"/>
      <c r="J4" s="34"/>
      <c r="K4" s="34"/>
      <c r="L4" s="34"/>
      <c r="M4" s="34"/>
      <c r="N4" s="20"/>
      <c r="O4" s="20"/>
      <c r="P4" s="20"/>
      <c r="Q4" s="20"/>
      <c r="R4" s="20"/>
      <c r="S4" s="20"/>
      <c r="T4" s="20"/>
    </row>
    <row r="5" spans="1:30" x14ac:dyDescent="0.3">
      <c r="A5" s="4"/>
      <c r="B5" s="28" t="s">
        <v>72</v>
      </c>
      <c r="C5" s="5">
        <v>21</v>
      </c>
      <c r="D5" s="5"/>
      <c r="E5" s="5"/>
      <c r="F5" s="5"/>
    </row>
    <row r="6" spans="1:30" ht="15" thickBot="1" x14ac:dyDescent="0.35">
      <c r="E6" s="7"/>
      <c r="F6" s="7"/>
    </row>
    <row r="7" spans="1:30" ht="15" thickBot="1" x14ac:dyDescent="0.35">
      <c r="A7" s="69" t="s">
        <v>2</v>
      </c>
      <c r="B7" s="72" t="s">
        <v>3</v>
      </c>
      <c r="C7" s="75" t="s">
        <v>19</v>
      </c>
      <c r="D7" s="72" t="s">
        <v>21</v>
      </c>
      <c r="E7" s="65" t="s">
        <v>20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7"/>
    </row>
    <row r="8" spans="1:30" ht="15" thickBot="1" x14ac:dyDescent="0.35">
      <c r="A8" s="70"/>
      <c r="B8" s="73"/>
      <c r="C8" s="76"/>
      <c r="D8" s="73"/>
      <c r="E8" s="83" t="s">
        <v>13</v>
      </c>
      <c r="F8" s="65" t="s">
        <v>22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7"/>
      <c r="Z8" s="65" t="s">
        <v>23</v>
      </c>
      <c r="AA8" s="66"/>
      <c r="AB8" s="66"/>
      <c r="AC8" s="66"/>
      <c r="AD8" s="67"/>
    </row>
    <row r="9" spans="1:30" ht="69.599999999999994" customHeight="1" thickBot="1" x14ac:dyDescent="0.35">
      <c r="A9" s="71"/>
      <c r="B9" s="74"/>
      <c r="C9" s="77"/>
      <c r="D9" s="74"/>
      <c r="E9" s="84"/>
      <c r="F9" s="41" t="s">
        <v>25</v>
      </c>
      <c r="G9" s="56" t="s">
        <v>58</v>
      </c>
      <c r="H9" s="56" t="s">
        <v>48</v>
      </c>
      <c r="I9" s="56" t="s">
        <v>49</v>
      </c>
      <c r="J9" s="56" t="s">
        <v>50</v>
      </c>
      <c r="K9" s="56" t="s">
        <v>46</v>
      </c>
      <c r="L9" s="56" t="s">
        <v>51</v>
      </c>
      <c r="M9" s="56" t="s">
        <v>47</v>
      </c>
      <c r="N9" s="56" t="s">
        <v>52</v>
      </c>
      <c r="O9" s="56" t="s">
        <v>53</v>
      </c>
      <c r="P9" s="56" t="s">
        <v>55</v>
      </c>
      <c r="Q9" s="56" t="s">
        <v>54</v>
      </c>
      <c r="R9" s="56" t="s">
        <v>56</v>
      </c>
      <c r="S9" s="56" t="s">
        <v>57</v>
      </c>
      <c r="T9" s="56" t="s">
        <v>59</v>
      </c>
      <c r="U9" s="56" t="s">
        <v>61</v>
      </c>
      <c r="V9" s="56" t="s">
        <v>60</v>
      </c>
      <c r="W9" s="56" t="s">
        <v>11</v>
      </c>
      <c r="X9" s="56" t="s">
        <v>62</v>
      </c>
      <c r="Y9" s="56" t="s">
        <v>63</v>
      </c>
      <c r="Z9" s="42" t="s">
        <v>28</v>
      </c>
      <c r="AA9" s="57" t="s">
        <v>64</v>
      </c>
      <c r="AB9" s="57" t="s">
        <v>65</v>
      </c>
      <c r="AC9" s="57" t="s">
        <v>66</v>
      </c>
      <c r="AD9" s="57" t="s">
        <v>12</v>
      </c>
    </row>
    <row r="10" spans="1:30" ht="15" thickBot="1" x14ac:dyDescent="0.35">
      <c r="A10" s="78" t="s">
        <v>32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80"/>
    </row>
    <row r="11" spans="1:30" ht="52.8" x14ac:dyDescent="0.3">
      <c r="A11" s="22" t="s">
        <v>34</v>
      </c>
      <c r="B11" s="8" t="s">
        <v>31</v>
      </c>
      <c r="C11" s="1" t="s">
        <v>16</v>
      </c>
      <c r="D11" s="1" t="s">
        <v>16</v>
      </c>
      <c r="E11" s="35">
        <f>F11+Z11</f>
        <v>73</v>
      </c>
      <c r="F11" s="37">
        <f>SUM(G11:Y11)</f>
        <v>68</v>
      </c>
      <c r="G11" s="36">
        <v>0</v>
      </c>
      <c r="H11" s="36">
        <v>1</v>
      </c>
      <c r="I11" s="36">
        <v>2</v>
      </c>
      <c r="J11" s="36">
        <v>1</v>
      </c>
      <c r="K11" s="36">
        <v>5</v>
      </c>
      <c r="L11" s="36">
        <v>1</v>
      </c>
      <c r="M11" s="36">
        <v>1</v>
      </c>
      <c r="N11" s="36">
        <v>7</v>
      </c>
      <c r="O11" s="36">
        <v>1</v>
      </c>
      <c r="P11" s="36">
        <v>3</v>
      </c>
      <c r="Q11" s="36">
        <v>8</v>
      </c>
      <c r="R11" s="36">
        <v>3</v>
      </c>
      <c r="S11" s="36">
        <v>13</v>
      </c>
      <c r="T11" s="36">
        <v>0</v>
      </c>
      <c r="U11" s="36">
        <v>1</v>
      </c>
      <c r="V11" s="36">
        <v>7</v>
      </c>
      <c r="W11" s="36">
        <v>11</v>
      </c>
      <c r="X11" s="36">
        <v>2</v>
      </c>
      <c r="Y11" s="36">
        <v>1</v>
      </c>
      <c r="Z11" s="39">
        <f>SUM(AA11:AD11)</f>
        <v>5</v>
      </c>
      <c r="AA11" s="36">
        <v>1</v>
      </c>
      <c r="AB11" s="36">
        <v>2</v>
      </c>
      <c r="AC11" s="36">
        <v>1</v>
      </c>
      <c r="AD11" s="36">
        <v>1</v>
      </c>
    </row>
    <row r="12" spans="1:30" ht="26.4" x14ac:dyDescent="0.3">
      <c r="A12" s="22" t="s">
        <v>29</v>
      </c>
      <c r="B12" s="8" t="s">
        <v>17</v>
      </c>
      <c r="C12" s="1" t="s">
        <v>16</v>
      </c>
      <c r="D12" s="1" t="s">
        <v>16</v>
      </c>
      <c r="E12" s="35">
        <f>F12+Z12</f>
        <v>1528</v>
      </c>
      <c r="F12" s="37">
        <f>SUM(G12:Y12)</f>
        <v>1423</v>
      </c>
      <c r="G12" s="36">
        <v>0</v>
      </c>
      <c r="H12" s="36">
        <v>21</v>
      </c>
      <c r="I12" s="36">
        <f>I11*C5</f>
        <v>42</v>
      </c>
      <c r="J12" s="36">
        <v>21</v>
      </c>
      <c r="K12" s="36">
        <f>K11*C5</f>
        <v>105</v>
      </c>
      <c r="L12" s="36">
        <v>21</v>
      </c>
      <c r="M12" s="36">
        <v>21</v>
      </c>
      <c r="N12" s="36">
        <f>6*21+16</f>
        <v>142</v>
      </c>
      <c r="O12" s="36">
        <v>21</v>
      </c>
      <c r="P12" s="36">
        <f>P11*C5</f>
        <v>63</v>
      </c>
      <c r="Q12" s="36">
        <f>Q11*C5</f>
        <v>168</v>
      </c>
      <c r="R12" s="36">
        <f>3*C5</f>
        <v>63</v>
      </c>
      <c r="S12" s="36">
        <f>S11*C5</f>
        <v>273</v>
      </c>
      <c r="T12" s="36">
        <v>0</v>
      </c>
      <c r="U12" s="36">
        <v>21</v>
      </c>
      <c r="V12" s="36">
        <f>V11*C5</f>
        <v>147</v>
      </c>
      <c r="W12" s="36">
        <f>W11*C5</f>
        <v>231</v>
      </c>
      <c r="X12" s="36">
        <v>42</v>
      </c>
      <c r="Y12" s="36">
        <v>21</v>
      </c>
      <c r="Z12" s="39">
        <f>SUM(AA12:AD12)</f>
        <v>105</v>
      </c>
      <c r="AA12" s="36">
        <v>21</v>
      </c>
      <c r="AB12" s="36">
        <v>42</v>
      </c>
      <c r="AC12" s="36">
        <v>21</v>
      </c>
      <c r="AD12" s="36">
        <v>21</v>
      </c>
    </row>
    <row r="13" spans="1:30" ht="27" thickBot="1" x14ac:dyDescent="0.35">
      <c r="A13" s="52" t="s">
        <v>35</v>
      </c>
      <c r="B13" s="53" t="s">
        <v>4</v>
      </c>
      <c r="C13" s="54">
        <f>257/2</f>
        <v>128.5</v>
      </c>
      <c r="D13" s="55">
        <f>C13/C5</f>
        <v>6.1190476190476186</v>
      </c>
      <c r="E13" s="43">
        <f>F13+Z13</f>
        <v>9349.9047619047615</v>
      </c>
      <c r="F13" s="45">
        <f>SUM(G13:Y13)</f>
        <v>8707.4047619047615</v>
      </c>
      <c r="G13" s="54">
        <f t="shared" ref="G13" si="0">G12*$D$13</f>
        <v>0</v>
      </c>
      <c r="H13" s="54">
        <f t="shared" ref="H13" si="1">H12*$D$13</f>
        <v>128.5</v>
      </c>
      <c r="I13" s="54">
        <f t="shared" ref="I13" si="2">I12*$D$13</f>
        <v>257</v>
      </c>
      <c r="J13" s="54">
        <f t="shared" ref="J13:M13" si="3">J12*$D$13</f>
        <v>128.5</v>
      </c>
      <c r="K13" s="54">
        <f t="shared" si="3"/>
        <v>642.5</v>
      </c>
      <c r="L13" s="54">
        <f t="shared" si="3"/>
        <v>128.5</v>
      </c>
      <c r="M13" s="54">
        <f t="shared" si="3"/>
        <v>128.5</v>
      </c>
      <c r="N13" s="54">
        <f>N12*$D$13</f>
        <v>868.90476190476181</v>
      </c>
      <c r="O13" s="54">
        <f t="shared" ref="O13:AD13" si="4">O12*$D$13</f>
        <v>128.5</v>
      </c>
      <c r="P13" s="54">
        <f t="shared" si="4"/>
        <v>385.5</v>
      </c>
      <c r="Q13" s="54">
        <f t="shared" si="4"/>
        <v>1028</v>
      </c>
      <c r="R13" s="54">
        <f t="shared" si="4"/>
        <v>385.5</v>
      </c>
      <c r="S13" s="54">
        <f t="shared" si="4"/>
        <v>1670.4999999999998</v>
      </c>
      <c r="T13" s="54">
        <f t="shared" si="4"/>
        <v>0</v>
      </c>
      <c r="U13" s="54">
        <f t="shared" si="4"/>
        <v>128.5</v>
      </c>
      <c r="V13" s="54">
        <f t="shared" si="4"/>
        <v>899.49999999999989</v>
      </c>
      <c r="W13" s="54">
        <f t="shared" si="4"/>
        <v>1413.5</v>
      </c>
      <c r="X13" s="54">
        <f t="shared" si="4"/>
        <v>257</v>
      </c>
      <c r="Y13" s="54">
        <f t="shared" si="4"/>
        <v>128.5</v>
      </c>
      <c r="Z13" s="47">
        <f>SUM(AA13:AD13)</f>
        <v>642.5</v>
      </c>
      <c r="AA13" s="54">
        <f t="shared" si="4"/>
        <v>128.5</v>
      </c>
      <c r="AB13" s="54">
        <f t="shared" si="4"/>
        <v>257</v>
      </c>
      <c r="AC13" s="54">
        <f t="shared" si="4"/>
        <v>128.5</v>
      </c>
      <c r="AD13" s="54">
        <f t="shared" si="4"/>
        <v>128.5</v>
      </c>
    </row>
    <row r="14" spans="1:30" ht="14.4" customHeight="1" thickBot="1" x14ac:dyDescent="0.35">
      <c r="A14" s="78" t="s">
        <v>33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80"/>
    </row>
    <row r="15" spans="1:30" ht="52.8" x14ac:dyDescent="0.3">
      <c r="A15" s="22" t="s">
        <v>36</v>
      </c>
      <c r="B15" s="8" t="s">
        <v>31</v>
      </c>
      <c r="C15" s="1" t="s">
        <v>16</v>
      </c>
      <c r="D15" s="1" t="s">
        <v>16</v>
      </c>
      <c r="E15" s="35">
        <f t="shared" ref="E15:E24" si="5">F15+Z15</f>
        <v>2</v>
      </c>
      <c r="F15" s="37">
        <f>SUM(G15:Y15)</f>
        <v>2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1</v>
      </c>
      <c r="U15" s="36">
        <v>0</v>
      </c>
      <c r="V15" s="36">
        <v>0</v>
      </c>
      <c r="W15" s="36">
        <v>0</v>
      </c>
      <c r="X15" s="36">
        <v>1</v>
      </c>
      <c r="Y15" s="36">
        <v>0</v>
      </c>
      <c r="Z15" s="39">
        <f t="shared" ref="Z15:Z25" si="6">SUM(AA15:AD15)</f>
        <v>0</v>
      </c>
      <c r="AA15" s="36">
        <v>0</v>
      </c>
      <c r="AB15" s="36">
        <v>0</v>
      </c>
      <c r="AC15" s="36">
        <v>0</v>
      </c>
      <c r="AD15" s="36">
        <v>0</v>
      </c>
    </row>
    <row r="16" spans="1:30" ht="52.8" x14ac:dyDescent="0.3">
      <c r="A16" s="22" t="s">
        <v>37</v>
      </c>
      <c r="B16" s="8" t="s">
        <v>30</v>
      </c>
      <c r="C16" s="1" t="s">
        <v>16</v>
      </c>
      <c r="D16" s="1" t="s">
        <v>16</v>
      </c>
      <c r="E16" s="35">
        <f t="shared" si="5"/>
        <v>0</v>
      </c>
      <c r="F16" s="37">
        <f t="shared" ref="F16:F17" si="7">SUM(G16:Y16)</f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9">
        <f t="shared" si="6"/>
        <v>0</v>
      </c>
      <c r="AA16" s="36">
        <v>0</v>
      </c>
      <c r="AB16" s="36">
        <v>0</v>
      </c>
      <c r="AC16" s="36">
        <v>0</v>
      </c>
      <c r="AD16" s="36">
        <v>0</v>
      </c>
    </row>
    <row r="17" spans="1:30" ht="26.4" x14ac:dyDescent="0.3">
      <c r="A17" s="22" t="s">
        <v>38</v>
      </c>
      <c r="B17" s="8" t="s">
        <v>18</v>
      </c>
      <c r="C17" s="1" t="s">
        <v>16</v>
      </c>
      <c r="D17" s="1" t="s">
        <v>16</v>
      </c>
      <c r="E17" s="35">
        <f t="shared" si="5"/>
        <v>60</v>
      </c>
      <c r="F17" s="37">
        <f t="shared" si="7"/>
        <v>60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30</v>
      </c>
      <c r="U17" s="36">
        <v>0</v>
      </c>
      <c r="V17" s="36">
        <v>0</v>
      </c>
      <c r="W17" s="36">
        <v>0</v>
      </c>
      <c r="X17" s="36">
        <v>30</v>
      </c>
      <c r="Y17" s="36">
        <v>0</v>
      </c>
      <c r="Z17" s="39">
        <f t="shared" si="6"/>
        <v>0</v>
      </c>
      <c r="AA17" s="36">
        <v>0</v>
      </c>
      <c r="AB17" s="36">
        <v>0</v>
      </c>
      <c r="AC17" s="36">
        <v>0</v>
      </c>
      <c r="AD17" s="36">
        <v>0</v>
      </c>
    </row>
    <row r="18" spans="1:30" ht="26.4" x14ac:dyDescent="0.3">
      <c r="A18" s="22" t="s">
        <v>39</v>
      </c>
      <c r="B18" s="8" t="s">
        <v>17</v>
      </c>
      <c r="C18" s="1" t="s">
        <v>16</v>
      </c>
      <c r="D18" s="1" t="s">
        <v>16</v>
      </c>
      <c r="E18" s="35">
        <f t="shared" si="5"/>
        <v>42</v>
      </c>
      <c r="F18" s="37">
        <f>SUM(G18:Y18)</f>
        <v>42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21</v>
      </c>
      <c r="U18" s="36">
        <v>0</v>
      </c>
      <c r="V18" s="36">
        <v>0</v>
      </c>
      <c r="W18" s="36">
        <v>0</v>
      </c>
      <c r="X18" s="36">
        <v>21</v>
      </c>
      <c r="Y18" s="36">
        <v>0</v>
      </c>
      <c r="Z18" s="39">
        <f t="shared" si="6"/>
        <v>0</v>
      </c>
      <c r="AA18" s="36">
        <v>0</v>
      </c>
      <c r="AB18" s="36">
        <v>0</v>
      </c>
      <c r="AC18" s="36">
        <v>0</v>
      </c>
      <c r="AD18" s="36">
        <v>0</v>
      </c>
    </row>
    <row r="19" spans="1:30" ht="26.4" x14ac:dyDescent="0.3">
      <c r="A19" s="22" t="s">
        <v>40</v>
      </c>
      <c r="B19" s="8" t="s">
        <v>4</v>
      </c>
      <c r="C19" s="1">
        <v>257</v>
      </c>
      <c r="D19" s="31">
        <f>C19/C5</f>
        <v>12.238095238095237</v>
      </c>
      <c r="E19" s="9">
        <f t="shared" si="5"/>
        <v>514</v>
      </c>
      <c r="F19" s="38">
        <f>SUM(G19:Y19)</f>
        <v>514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257</v>
      </c>
      <c r="U19" s="1">
        <v>0</v>
      </c>
      <c r="V19" s="1">
        <v>0</v>
      </c>
      <c r="W19" s="1">
        <v>0</v>
      </c>
      <c r="X19" s="1">
        <v>257</v>
      </c>
      <c r="Y19" s="1">
        <v>0</v>
      </c>
      <c r="Z19" s="40">
        <f t="shared" si="6"/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ht="52.8" x14ac:dyDescent="0.3">
      <c r="A20" s="22" t="s">
        <v>41</v>
      </c>
      <c r="B20" s="8" t="s">
        <v>5</v>
      </c>
      <c r="C20" s="1">
        <v>50</v>
      </c>
      <c r="D20" s="31" t="s">
        <v>16</v>
      </c>
      <c r="E20" s="9">
        <f t="shared" si="5"/>
        <v>0</v>
      </c>
      <c r="F20" s="38">
        <f>SUM(G20:Y20)</f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40">
        <f t="shared" si="6"/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3">
      <c r="A21" s="22" t="s">
        <v>42</v>
      </c>
      <c r="B21" s="10" t="s">
        <v>6</v>
      </c>
      <c r="C21" s="1">
        <v>15</v>
      </c>
      <c r="D21" s="31">
        <f>C21/C4</f>
        <v>0.5</v>
      </c>
      <c r="E21" s="9">
        <f t="shared" si="5"/>
        <v>30</v>
      </c>
      <c r="F21" s="38">
        <f>SUM(G21:Y21)</f>
        <v>30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15</v>
      </c>
      <c r="U21" s="1">
        <v>0</v>
      </c>
      <c r="V21" s="1">
        <v>0</v>
      </c>
      <c r="W21" s="1">
        <v>0</v>
      </c>
      <c r="X21" s="1">
        <v>15</v>
      </c>
      <c r="Y21" s="1">
        <v>0</v>
      </c>
      <c r="Z21" s="40">
        <f t="shared" si="6"/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ht="26.4" x14ac:dyDescent="0.3">
      <c r="A22" s="22" t="s">
        <v>43</v>
      </c>
      <c r="B22" s="8" t="s">
        <v>7</v>
      </c>
      <c r="C22" s="21">
        <f>SUM(C23:C24)</f>
        <v>184.39999999999998</v>
      </c>
      <c r="D22" s="32" t="s">
        <v>16</v>
      </c>
      <c r="E22" s="9">
        <f t="shared" si="5"/>
        <v>152.16</v>
      </c>
      <c r="F22" s="38">
        <f t="shared" ref="F22:F24" si="8">SUM(G22:Y22)</f>
        <v>152.16</v>
      </c>
      <c r="G22" s="21">
        <f>G23+G24</f>
        <v>0</v>
      </c>
      <c r="H22" s="21">
        <f t="shared" ref="H22:Y22" si="9">H23+H24</f>
        <v>0</v>
      </c>
      <c r="I22" s="21">
        <f t="shared" si="9"/>
        <v>0</v>
      </c>
      <c r="J22" s="21">
        <f t="shared" si="9"/>
        <v>0</v>
      </c>
      <c r="K22" s="21">
        <f t="shared" si="9"/>
        <v>0</v>
      </c>
      <c r="L22" s="21">
        <f t="shared" si="9"/>
        <v>0</v>
      </c>
      <c r="M22" s="21">
        <f t="shared" si="9"/>
        <v>0</v>
      </c>
      <c r="N22" s="21">
        <f t="shared" si="9"/>
        <v>0</v>
      </c>
      <c r="O22" s="21">
        <f t="shared" si="9"/>
        <v>0</v>
      </c>
      <c r="P22" s="21">
        <f t="shared" si="9"/>
        <v>0</v>
      </c>
      <c r="Q22" s="21">
        <f t="shared" si="9"/>
        <v>0</v>
      </c>
      <c r="R22" s="21">
        <f t="shared" si="9"/>
        <v>0</v>
      </c>
      <c r="S22" s="21">
        <f t="shared" si="9"/>
        <v>0</v>
      </c>
      <c r="T22" s="21">
        <f t="shared" si="9"/>
        <v>76.08</v>
      </c>
      <c r="U22" s="21">
        <f t="shared" si="9"/>
        <v>0</v>
      </c>
      <c r="V22" s="21">
        <f t="shared" si="9"/>
        <v>0</v>
      </c>
      <c r="W22" s="21">
        <f t="shared" si="9"/>
        <v>0</v>
      </c>
      <c r="X22" s="21">
        <f t="shared" si="9"/>
        <v>76.08</v>
      </c>
      <c r="Y22" s="21">
        <f t="shared" si="9"/>
        <v>0</v>
      </c>
      <c r="Z22" s="40">
        <f t="shared" si="6"/>
        <v>0</v>
      </c>
      <c r="AA22" s="21">
        <f t="shared" ref="AA22:AD22" si="10">AA23+AA24</f>
        <v>0</v>
      </c>
      <c r="AB22" s="21">
        <f t="shared" si="10"/>
        <v>0</v>
      </c>
      <c r="AC22" s="21">
        <f t="shared" si="10"/>
        <v>0</v>
      </c>
      <c r="AD22" s="21">
        <f t="shared" si="10"/>
        <v>0</v>
      </c>
    </row>
    <row r="23" spans="1:30" ht="26.4" x14ac:dyDescent="0.3">
      <c r="A23" s="23" t="s">
        <v>44</v>
      </c>
      <c r="B23" s="11" t="s">
        <v>8</v>
      </c>
      <c r="C23" s="2">
        <v>76.08</v>
      </c>
      <c r="D23" s="33">
        <f>C23/C4</f>
        <v>2.536</v>
      </c>
      <c r="E23" s="9">
        <f t="shared" si="5"/>
        <v>152.16</v>
      </c>
      <c r="F23" s="38">
        <f t="shared" si="8"/>
        <v>152.16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76.08</v>
      </c>
      <c r="U23" s="2">
        <v>0</v>
      </c>
      <c r="V23" s="2">
        <v>0</v>
      </c>
      <c r="W23" s="2">
        <v>0</v>
      </c>
      <c r="X23" s="2">
        <v>76.08</v>
      </c>
      <c r="Y23" s="2">
        <v>0</v>
      </c>
      <c r="Z23" s="40">
        <f t="shared" si="6"/>
        <v>0</v>
      </c>
      <c r="AA23" s="2">
        <v>0</v>
      </c>
      <c r="AB23" s="2">
        <v>0</v>
      </c>
      <c r="AC23" s="2">
        <v>0</v>
      </c>
      <c r="AD23" s="2">
        <v>0</v>
      </c>
    </row>
    <row r="24" spans="1:30" ht="15" thickBot="1" x14ac:dyDescent="0.35">
      <c r="A24" s="48" t="s">
        <v>45</v>
      </c>
      <c r="B24" s="49" t="s">
        <v>9</v>
      </c>
      <c r="C24" s="2">
        <v>108.32</v>
      </c>
      <c r="D24" s="33">
        <f>C24/C4</f>
        <v>3.6106666666666665</v>
      </c>
      <c r="E24" s="43">
        <f t="shared" si="5"/>
        <v>0</v>
      </c>
      <c r="F24" s="38">
        <f t="shared" si="8"/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47">
        <f t="shared" si="6"/>
        <v>0</v>
      </c>
      <c r="AA24" s="2">
        <v>0</v>
      </c>
      <c r="AB24" s="2">
        <v>0</v>
      </c>
      <c r="AC24" s="2">
        <v>0</v>
      </c>
      <c r="AD24" s="2">
        <v>0</v>
      </c>
    </row>
    <row r="25" spans="1:30" ht="15" thickBot="1" x14ac:dyDescent="0.35">
      <c r="A25" s="61" t="s">
        <v>10</v>
      </c>
      <c r="B25" s="62"/>
      <c r="C25" s="12"/>
      <c r="D25" s="12"/>
      <c r="E25" s="44">
        <f>F25+Z25</f>
        <v>10046.064761904761</v>
      </c>
      <c r="F25" s="46">
        <f>SUM(G25:Y25)</f>
        <v>9403.5647619047613</v>
      </c>
      <c r="G25" s="3">
        <f>G13+G19+G20+G21+G22</f>
        <v>0</v>
      </c>
      <c r="H25" s="3">
        <f t="shared" ref="H25:J25" si="11">H13+H19+H20+H21+H22</f>
        <v>128.5</v>
      </c>
      <c r="I25" s="3">
        <f t="shared" si="11"/>
        <v>257</v>
      </c>
      <c r="J25" s="3">
        <f t="shared" si="11"/>
        <v>128.5</v>
      </c>
      <c r="K25" s="3">
        <f>K13+K19+K20+K21+K22</f>
        <v>642.5</v>
      </c>
      <c r="L25" s="3">
        <f t="shared" ref="L25:AC25" si="12">L13+L19+L20+L21+L22</f>
        <v>128.5</v>
      </c>
      <c r="M25" s="3">
        <f t="shared" si="12"/>
        <v>128.5</v>
      </c>
      <c r="N25" s="3">
        <f t="shared" si="12"/>
        <v>868.90476190476181</v>
      </c>
      <c r="O25" s="3">
        <f t="shared" si="12"/>
        <v>128.5</v>
      </c>
      <c r="P25" s="3">
        <f t="shared" si="12"/>
        <v>385.5</v>
      </c>
      <c r="Q25" s="3">
        <f t="shared" si="12"/>
        <v>1028</v>
      </c>
      <c r="R25" s="3">
        <f t="shared" si="12"/>
        <v>385.5</v>
      </c>
      <c r="S25" s="3">
        <f t="shared" si="12"/>
        <v>1670.4999999999998</v>
      </c>
      <c r="T25" s="3">
        <f t="shared" si="12"/>
        <v>348.08</v>
      </c>
      <c r="U25" s="3">
        <f t="shared" si="12"/>
        <v>128.5</v>
      </c>
      <c r="V25" s="3">
        <f t="shared" si="12"/>
        <v>899.49999999999989</v>
      </c>
      <c r="W25" s="3">
        <f t="shared" si="12"/>
        <v>1413.5</v>
      </c>
      <c r="X25" s="3">
        <f t="shared" si="12"/>
        <v>605.08000000000004</v>
      </c>
      <c r="Y25" s="3">
        <f t="shared" si="12"/>
        <v>128.5</v>
      </c>
      <c r="Z25" s="50">
        <f t="shared" si="6"/>
        <v>642.5</v>
      </c>
      <c r="AA25" s="3">
        <f t="shared" si="12"/>
        <v>128.5</v>
      </c>
      <c r="AB25" s="3">
        <f t="shared" si="12"/>
        <v>257</v>
      </c>
      <c r="AC25" s="3">
        <f t="shared" si="12"/>
        <v>128.5</v>
      </c>
      <c r="AD25" s="3">
        <f>AD13+AD19+AD20+AD21+AD22</f>
        <v>128.5</v>
      </c>
    </row>
    <row r="27" spans="1:30" x14ac:dyDescent="0.3">
      <c r="A27" s="25" t="s">
        <v>15</v>
      </c>
      <c r="B27" s="13"/>
      <c r="C27" s="13"/>
      <c r="D27" s="13"/>
      <c r="E27" s="13"/>
      <c r="F27" s="13"/>
    </row>
    <row r="28" spans="1:30" x14ac:dyDescent="0.3">
      <c r="A28" s="25" t="s">
        <v>14</v>
      </c>
      <c r="B28" s="14"/>
      <c r="C28" s="14"/>
      <c r="D28" s="14"/>
      <c r="E28" s="13"/>
      <c r="F28" s="13"/>
    </row>
    <row r="29" spans="1:30" x14ac:dyDescent="0.3">
      <c r="A29" s="25"/>
      <c r="B29" s="15"/>
      <c r="C29" s="15"/>
      <c r="D29" s="15"/>
      <c r="E29" s="16"/>
      <c r="F29" s="16"/>
    </row>
    <row r="30" spans="1:30" x14ac:dyDescent="0.3">
      <c r="A30" s="13"/>
      <c r="B30" s="15"/>
      <c r="C30" s="15"/>
      <c r="D30" s="15"/>
      <c r="E30" s="16"/>
      <c r="F30" s="16"/>
    </row>
    <row r="31" spans="1:30" x14ac:dyDescent="0.3">
      <c r="A31" s="13"/>
      <c r="B31" s="15"/>
      <c r="C31" s="15"/>
      <c r="D31" s="51"/>
      <c r="E31" s="16"/>
      <c r="F31" s="16"/>
    </row>
    <row r="32" spans="1:30" x14ac:dyDescent="0.3">
      <c r="A32" s="13"/>
      <c r="B32" s="15"/>
      <c r="C32" s="15"/>
      <c r="D32" s="15"/>
      <c r="E32" s="16"/>
      <c r="F32" s="16"/>
    </row>
    <row r="33" spans="1:6" x14ac:dyDescent="0.3">
      <c r="A33" s="13"/>
      <c r="B33" s="13"/>
      <c r="C33" s="13"/>
      <c r="D33" s="13"/>
      <c r="E33" s="13"/>
      <c r="F33" s="13"/>
    </row>
    <row r="34" spans="1:6" x14ac:dyDescent="0.3">
      <c r="A34" s="17"/>
      <c r="B34" s="16"/>
      <c r="C34" s="16"/>
      <c r="D34" s="16"/>
      <c r="E34" s="16"/>
      <c r="F34" s="16"/>
    </row>
    <row r="35" spans="1:6" x14ac:dyDescent="0.3">
      <c r="A35" s="17"/>
      <c r="B35" s="16"/>
      <c r="C35" s="16"/>
      <c r="D35" s="16"/>
      <c r="E35" s="18"/>
      <c r="F35" s="18"/>
    </row>
  </sheetData>
  <mergeCells count="13">
    <mergeCell ref="A25:B25"/>
    <mergeCell ref="E7:AD7"/>
    <mergeCell ref="E8:E9"/>
    <mergeCell ref="F8:Y8"/>
    <mergeCell ref="Z8:AD8"/>
    <mergeCell ref="A10:AD10"/>
    <mergeCell ref="A14:AD14"/>
    <mergeCell ref="A1:B2"/>
    <mergeCell ref="C1:D1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35"/>
  <sheetViews>
    <sheetView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AD26" sqref="D26:AD26"/>
    </sheetView>
  </sheetViews>
  <sheetFormatPr defaultRowHeight="14.4" x14ac:dyDescent="0.3"/>
  <cols>
    <col min="1" max="1" width="8.88671875" style="6"/>
    <col min="2" max="2" width="29.44140625" style="6" customWidth="1"/>
    <col min="3" max="3" width="12.44140625" style="6" customWidth="1"/>
    <col min="4" max="4" width="14.44140625" style="6" customWidth="1"/>
    <col min="5" max="6" width="11.44140625" style="6" customWidth="1"/>
    <col min="7" max="7" width="10.88671875" customWidth="1"/>
    <col min="8" max="8" width="10.109375" customWidth="1"/>
    <col min="9" max="9" width="9.21875" customWidth="1"/>
    <col min="10" max="13" width="10.109375" customWidth="1"/>
    <col min="14" max="14" width="9.44140625" customWidth="1"/>
    <col min="15" max="15" width="9.21875" customWidth="1"/>
    <col min="16" max="16" width="9.33203125" customWidth="1"/>
    <col min="17" max="17" width="8.88671875" customWidth="1"/>
    <col min="18" max="20" width="10.5546875" customWidth="1"/>
    <col min="21" max="30" width="11.33203125" customWidth="1"/>
  </cols>
  <sheetData>
    <row r="1" spans="1:30" x14ac:dyDescent="0.3">
      <c r="A1" s="68" t="s">
        <v>0</v>
      </c>
      <c r="B1" s="68"/>
      <c r="C1" s="85" t="s">
        <v>70</v>
      </c>
      <c r="D1" s="86"/>
    </row>
    <row r="2" spans="1:30" ht="17.399999999999999" customHeight="1" x14ac:dyDescent="0.3">
      <c r="A2" s="68"/>
      <c r="B2" s="68"/>
      <c r="C2" s="19" t="s">
        <v>1</v>
      </c>
      <c r="D2" s="24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30" ht="17.399999999999999" customHeight="1" x14ac:dyDescent="0.3">
      <c r="A3" s="26"/>
      <c r="B3" s="26"/>
      <c r="C3" s="27"/>
      <c r="D3" s="26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30" ht="17.399999999999999" customHeight="1" x14ac:dyDescent="0.3">
      <c r="A4" s="26"/>
      <c r="B4" s="29" t="s">
        <v>71</v>
      </c>
      <c r="C4" s="30">
        <v>31</v>
      </c>
      <c r="D4" s="26"/>
      <c r="G4" s="20"/>
      <c r="H4" s="20"/>
      <c r="I4" s="20"/>
      <c r="J4" s="34"/>
      <c r="K4" s="34"/>
      <c r="L4" s="34"/>
      <c r="M4" s="34"/>
      <c r="N4" s="20"/>
      <c r="O4" s="20"/>
      <c r="P4" s="20"/>
      <c r="Q4" s="20"/>
      <c r="R4" s="20"/>
      <c r="S4" s="20"/>
      <c r="T4" s="20"/>
    </row>
    <row r="5" spans="1:30" x14ac:dyDescent="0.3">
      <c r="A5" s="4"/>
      <c r="B5" s="28" t="s">
        <v>72</v>
      </c>
      <c r="C5" s="5">
        <v>21</v>
      </c>
      <c r="D5" s="5"/>
      <c r="E5" s="5"/>
      <c r="F5" s="5"/>
    </row>
    <row r="6" spans="1:30" ht="15" thickBot="1" x14ac:dyDescent="0.35">
      <c r="E6" s="7"/>
      <c r="F6" s="7"/>
    </row>
    <row r="7" spans="1:30" ht="15" thickBot="1" x14ac:dyDescent="0.35">
      <c r="A7" s="69" t="s">
        <v>2</v>
      </c>
      <c r="B7" s="72" t="s">
        <v>3</v>
      </c>
      <c r="C7" s="75" t="s">
        <v>19</v>
      </c>
      <c r="D7" s="72" t="s">
        <v>21</v>
      </c>
      <c r="E7" s="65" t="s">
        <v>20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7"/>
    </row>
    <row r="8" spans="1:30" ht="15" thickBot="1" x14ac:dyDescent="0.35">
      <c r="A8" s="70"/>
      <c r="B8" s="73"/>
      <c r="C8" s="76"/>
      <c r="D8" s="73"/>
      <c r="E8" s="83" t="s">
        <v>13</v>
      </c>
      <c r="F8" s="65" t="s">
        <v>22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7"/>
      <c r="Z8" s="65" t="s">
        <v>23</v>
      </c>
      <c r="AA8" s="66"/>
      <c r="AB8" s="66"/>
      <c r="AC8" s="66"/>
      <c r="AD8" s="67"/>
    </row>
    <row r="9" spans="1:30" ht="69.599999999999994" customHeight="1" thickBot="1" x14ac:dyDescent="0.35">
      <c r="A9" s="71"/>
      <c r="B9" s="74"/>
      <c r="C9" s="77"/>
      <c r="D9" s="74"/>
      <c r="E9" s="84"/>
      <c r="F9" s="41" t="s">
        <v>25</v>
      </c>
      <c r="G9" s="56" t="s">
        <v>58</v>
      </c>
      <c r="H9" s="56" t="s">
        <v>48</v>
      </c>
      <c r="I9" s="56" t="s">
        <v>49</v>
      </c>
      <c r="J9" s="56" t="s">
        <v>50</v>
      </c>
      <c r="K9" s="56" t="s">
        <v>46</v>
      </c>
      <c r="L9" s="56" t="s">
        <v>51</v>
      </c>
      <c r="M9" s="56" t="s">
        <v>47</v>
      </c>
      <c r="N9" s="56" t="s">
        <v>52</v>
      </c>
      <c r="O9" s="56" t="s">
        <v>53</v>
      </c>
      <c r="P9" s="56" t="s">
        <v>55</v>
      </c>
      <c r="Q9" s="56" t="s">
        <v>54</v>
      </c>
      <c r="R9" s="56" t="s">
        <v>56</v>
      </c>
      <c r="S9" s="56" t="s">
        <v>57</v>
      </c>
      <c r="T9" s="56" t="s">
        <v>59</v>
      </c>
      <c r="U9" s="56" t="s">
        <v>61</v>
      </c>
      <c r="V9" s="56" t="s">
        <v>60</v>
      </c>
      <c r="W9" s="56" t="s">
        <v>11</v>
      </c>
      <c r="X9" s="56" t="s">
        <v>62</v>
      </c>
      <c r="Y9" s="56" t="s">
        <v>63</v>
      </c>
      <c r="Z9" s="42" t="s">
        <v>28</v>
      </c>
      <c r="AA9" s="57" t="s">
        <v>64</v>
      </c>
      <c r="AB9" s="57" t="s">
        <v>65</v>
      </c>
      <c r="AC9" s="57" t="s">
        <v>66</v>
      </c>
      <c r="AD9" s="57" t="s">
        <v>12</v>
      </c>
    </row>
    <row r="10" spans="1:30" ht="15" thickBot="1" x14ac:dyDescent="0.35">
      <c r="A10" s="78" t="s">
        <v>32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</row>
    <row r="11" spans="1:30" ht="52.8" x14ac:dyDescent="0.3">
      <c r="A11" s="22" t="s">
        <v>34</v>
      </c>
      <c r="B11" s="8" t="s">
        <v>31</v>
      </c>
      <c r="C11" s="1" t="s">
        <v>16</v>
      </c>
      <c r="D11" s="1" t="s">
        <v>16</v>
      </c>
      <c r="E11" s="35">
        <f>F11+Z11</f>
        <v>73</v>
      </c>
      <c r="F11" s="37">
        <f>SUM(G11:Y11)</f>
        <v>68</v>
      </c>
      <c r="G11" s="36">
        <v>0</v>
      </c>
      <c r="H11" s="36">
        <v>1</v>
      </c>
      <c r="I11" s="36">
        <v>2</v>
      </c>
      <c r="J11" s="36">
        <v>1</v>
      </c>
      <c r="K11" s="36">
        <v>5</v>
      </c>
      <c r="L11" s="36">
        <v>1</v>
      </c>
      <c r="M11" s="36">
        <v>1</v>
      </c>
      <c r="N11" s="36">
        <v>7</v>
      </c>
      <c r="O11" s="36">
        <v>1</v>
      </c>
      <c r="P11" s="36">
        <v>3</v>
      </c>
      <c r="Q11" s="36">
        <v>8</v>
      </c>
      <c r="R11" s="36">
        <v>3</v>
      </c>
      <c r="S11" s="36">
        <v>13</v>
      </c>
      <c r="T11" s="36">
        <v>0</v>
      </c>
      <c r="U11" s="36">
        <v>1</v>
      </c>
      <c r="V11" s="36">
        <v>7</v>
      </c>
      <c r="W11" s="36">
        <v>11</v>
      </c>
      <c r="X11" s="36">
        <v>2</v>
      </c>
      <c r="Y11" s="36">
        <v>1</v>
      </c>
      <c r="Z11" s="39">
        <f>SUM(AA11:AD11)</f>
        <v>5</v>
      </c>
      <c r="AA11" s="36">
        <v>1</v>
      </c>
      <c r="AB11" s="36">
        <v>2</v>
      </c>
      <c r="AC11" s="36">
        <v>1</v>
      </c>
      <c r="AD11" s="36">
        <v>1</v>
      </c>
    </row>
    <row r="12" spans="1:30" ht="26.4" x14ac:dyDescent="0.3">
      <c r="A12" s="22" t="s">
        <v>29</v>
      </c>
      <c r="B12" s="8" t="s">
        <v>17</v>
      </c>
      <c r="C12" s="1" t="s">
        <v>16</v>
      </c>
      <c r="D12" s="1" t="s">
        <v>16</v>
      </c>
      <c r="E12" s="35">
        <f>F12+Z12</f>
        <v>1533</v>
      </c>
      <c r="F12" s="37">
        <f>SUM(G12:Y12)</f>
        <v>1428</v>
      </c>
      <c r="G12" s="36">
        <v>0</v>
      </c>
      <c r="H12" s="36">
        <v>21</v>
      </c>
      <c r="I12" s="36">
        <f>I11*C5</f>
        <v>42</v>
      </c>
      <c r="J12" s="36">
        <v>21</v>
      </c>
      <c r="K12" s="36">
        <f>K11*C5</f>
        <v>105</v>
      </c>
      <c r="L12" s="36">
        <v>21</v>
      </c>
      <c r="M12" s="36">
        <v>21</v>
      </c>
      <c r="N12" s="36">
        <f>N11*C5</f>
        <v>147</v>
      </c>
      <c r="O12" s="36">
        <v>21</v>
      </c>
      <c r="P12" s="36">
        <f>P11*C5</f>
        <v>63</v>
      </c>
      <c r="Q12" s="36">
        <f>Q11*C5</f>
        <v>168</v>
      </c>
      <c r="R12" s="36">
        <f>R11*C5</f>
        <v>63</v>
      </c>
      <c r="S12" s="36">
        <f>S11*C5</f>
        <v>273</v>
      </c>
      <c r="T12" s="36">
        <v>0</v>
      </c>
      <c r="U12" s="36">
        <v>21</v>
      </c>
      <c r="V12" s="36">
        <f>7*C5</f>
        <v>147</v>
      </c>
      <c r="W12" s="36">
        <f>W11*C5</f>
        <v>231</v>
      </c>
      <c r="X12" s="36">
        <f>X11*C5</f>
        <v>42</v>
      </c>
      <c r="Y12" s="36">
        <v>21</v>
      </c>
      <c r="Z12" s="39">
        <f>SUM(AA12:AD12)</f>
        <v>105</v>
      </c>
      <c r="AA12" s="36">
        <v>21</v>
      </c>
      <c r="AB12" s="36">
        <f>AB11*C5</f>
        <v>42</v>
      </c>
      <c r="AC12" s="36">
        <f>AC11*$C$5</f>
        <v>21</v>
      </c>
      <c r="AD12" s="36">
        <f>AD11*$C$5</f>
        <v>21</v>
      </c>
    </row>
    <row r="13" spans="1:30" ht="27" thickBot="1" x14ac:dyDescent="0.35">
      <c r="A13" s="52" t="s">
        <v>35</v>
      </c>
      <c r="B13" s="53" t="s">
        <v>4</v>
      </c>
      <c r="C13" s="54">
        <f>257/2</f>
        <v>128.5</v>
      </c>
      <c r="D13" s="55">
        <f>C13/C5</f>
        <v>6.1190476190476186</v>
      </c>
      <c r="E13" s="43">
        <f>F13+Z13</f>
        <v>9380.5</v>
      </c>
      <c r="F13" s="45">
        <f>SUM(G13:Y13)</f>
        <v>8738</v>
      </c>
      <c r="G13" s="54">
        <f t="shared" ref="G13:X13" si="0">G12*$D$13</f>
        <v>0</v>
      </c>
      <c r="H13" s="54">
        <f t="shared" si="0"/>
        <v>128.5</v>
      </c>
      <c r="I13" s="54">
        <f t="shared" si="0"/>
        <v>257</v>
      </c>
      <c r="J13" s="54">
        <f t="shared" si="0"/>
        <v>128.5</v>
      </c>
      <c r="K13" s="54">
        <f t="shared" si="0"/>
        <v>642.5</v>
      </c>
      <c r="L13" s="54">
        <f t="shared" si="0"/>
        <v>128.5</v>
      </c>
      <c r="M13" s="54">
        <f t="shared" si="0"/>
        <v>128.5</v>
      </c>
      <c r="N13" s="54">
        <f t="shared" si="0"/>
        <v>899.49999999999989</v>
      </c>
      <c r="O13" s="54">
        <f t="shared" si="0"/>
        <v>128.5</v>
      </c>
      <c r="P13" s="54">
        <f t="shared" si="0"/>
        <v>385.5</v>
      </c>
      <c r="Q13" s="54">
        <f t="shared" si="0"/>
        <v>1028</v>
      </c>
      <c r="R13" s="54">
        <f t="shared" si="0"/>
        <v>385.5</v>
      </c>
      <c r="S13" s="54">
        <f t="shared" si="0"/>
        <v>1670.4999999999998</v>
      </c>
      <c r="T13" s="54">
        <f t="shared" si="0"/>
        <v>0</v>
      </c>
      <c r="U13" s="54">
        <f t="shared" si="0"/>
        <v>128.5</v>
      </c>
      <c r="V13" s="54">
        <f t="shared" si="0"/>
        <v>899.49999999999989</v>
      </c>
      <c r="W13" s="54">
        <f t="shared" si="0"/>
        <v>1413.5</v>
      </c>
      <c r="X13" s="54">
        <f t="shared" si="0"/>
        <v>257</v>
      </c>
      <c r="Y13" s="54">
        <f>Y12*$D$13</f>
        <v>128.5</v>
      </c>
      <c r="Z13" s="47">
        <f>SUM(AA13:AD13)</f>
        <v>642.5</v>
      </c>
      <c r="AA13" s="54">
        <f t="shared" ref="AA13:AD13" si="1">AA12*$D$13</f>
        <v>128.5</v>
      </c>
      <c r="AB13" s="54">
        <f t="shared" si="1"/>
        <v>257</v>
      </c>
      <c r="AC13" s="54">
        <f t="shared" si="1"/>
        <v>128.5</v>
      </c>
      <c r="AD13" s="54">
        <f t="shared" si="1"/>
        <v>128.5</v>
      </c>
    </row>
    <row r="14" spans="1:30" ht="14.4" customHeight="1" thickBot="1" x14ac:dyDescent="0.35">
      <c r="A14" s="78" t="s">
        <v>33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</row>
    <row r="15" spans="1:30" ht="52.8" x14ac:dyDescent="0.3">
      <c r="A15" s="22" t="s">
        <v>36</v>
      </c>
      <c r="B15" s="8" t="s">
        <v>31</v>
      </c>
      <c r="C15" s="1" t="s">
        <v>16</v>
      </c>
      <c r="D15" s="1" t="s">
        <v>16</v>
      </c>
      <c r="E15" s="35">
        <f t="shared" ref="E15:E24" si="2">F15+Z15</f>
        <v>2</v>
      </c>
      <c r="F15" s="37">
        <f>SUM(G15:Y15)</f>
        <v>2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1</v>
      </c>
      <c r="U15" s="36">
        <v>0</v>
      </c>
      <c r="V15" s="36">
        <v>0</v>
      </c>
      <c r="W15" s="36">
        <v>0</v>
      </c>
      <c r="X15" s="36">
        <v>1</v>
      </c>
      <c r="Y15" s="36">
        <v>0</v>
      </c>
      <c r="Z15" s="39">
        <f t="shared" ref="Z15:Z25" si="3">SUM(AA15:AD15)</f>
        <v>0</v>
      </c>
      <c r="AA15" s="36">
        <v>0</v>
      </c>
      <c r="AB15" s="36">
        <v>0</v>
      </c>
      <c r="AC15" s="36">
        <v>0</v>
      </c>
      <c r="AD15" s="36">
        <v>0</v>
      </c>
    </row>
    <row r="16" spans="1:30" ht="52.8" x14ac:dyDescent="0.3">
      <c r="A16" s="22" t="s">
        <v>37</v>
      </c>
      <c r="B16" s="8" t="s">
        <v>30</v>
      </c>
      <c r="C16" s="1" t="s">
        <v>16</v>
      </c>
      <c r="D16" s="1" t="s">
        <v>16</v>
      </c>
      <c r="E16" s="35">
        <f t="shared" si="2"/>
        <v>0</v>
      </c>
      <c r="F16" s="37">
        <f t="shared" ref="F16:F17" si="4">SUM(G16:Y16)</f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9">
        <f t="shared" si="3"/>
        <v>0</v>
      </c>
      <c r="AA16" s="36">
        <v>0</v>
      </c>
      <c r="AB16" s="36">
        <v>0</v>
      </c>
      <c r="AC16" s="36">
        <v>0</v>
      </c>
      <c r="AD16" s="36">
        <v>0</v>
      </c>
    </row>
    <row r="17" spans="1:30" ht="26.4" x14ac:dyDescent="0.3">
      <c r="A17" s="22" t="s">
        <v>38</v>
      </c>
      <c r="B17" s="8" t="s">
        <v>18</v>
      </c>
      <c r="C17" s="1" t="s">
        <v>16</v>
      </c>
      <c r="D17" s="1" t="s">
        <v>16</v>
      </c>
      <c r="E17" s="35">
        <f t="shared" si="2"/>
        <v>62</v>
      </c>
      <c r="F17" s="37">
        <f t="shared" si="4"/>
        <v>62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31</v>
      </c>
      <c r="U17" s="36">
        <v>0</v>
      </c>
      <c r="V17" s="36">
        <v>0</v>
      </c>
      <c r="W17" s="36">
        <v>0</v>
      </c>
      <c r="X17" s="36">
        <v>31</v>
      </c>
      <c r="Y17" s="36">
        <v>0</v>
      </c>
      <c r="Z17" s="39">
        <f t="shared" si="3"/>
        <v>0</v>
      </c>
      <c r="AA17" s="36">
        <v>0</v>
      </c>
      <c r="AB17" s="36">
        <v>0</v>
      </c>
      <c r="AC17" s="36">
        <v>0</v>
      </c>
      <c r="AD17" s="36">
        <v>0</v>
      </c>
    </row>
    <row r="18" spans="1:30" ht="26.4" x14ac:dyDescent="0.3">
      <c r="A18" s="22" t="s">
        <v>39</v>
      </c>
      <c r="B18" s="8" t="s">
        <v>17</v>
      </c>
      <c r="C18" s="1" t="s">
        <v>16</v>
      </c>
      <c r="D18" s="1" t="s">
        <v>16</v>
      </c>
      <c r="E18" s="35">
        <f t="shared" si="2"/>
        <v>42</v>
      </c>
      <c r="F18" s="37">
        <f>SUM(G18:Y18)</f>
        <v>42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21</v>
      </c>
      <c r="U18" s="36">
        <v>0</v>
      </c>
      <c r="V18" s="36">
        <v>0</v>
      </c>
      <c r="W18" s="36">
        <v>0</v>
      </c>
      <c r="X18" s="36">
        <v>21</v>
      </c>
      <c r="Y18" s="36">
        <v>0</v>
      </c>
      <c r="Z18" s="39">
        <f t="shared" si="3"/>
        <v>0</v>
      </c>
      <c r="AA18" s="36">
        <v>0</v>
      </c>
      <c r="AB18" s="36">
        <v>0</v>
      </c>
      <c r="AC18" s="36">
        <v>0</v>
      </c>
      <c r="AD18" s="36">
        <v>0</v>
      </c>
    </row>
    <row r="19" spans="1:30" ht="26.4" x14ac:dyDescent="0.3">
      <c r="A19" s="22" t="s">
        <v>40</v>
      </c>
      <c r="B19" s="8" t="s">
        <v>4</v>
      </c>
      <c r="C19" s="1">
        <v>257</v>
      </c>
      <c r="D19" s="31">
        <f>C19/C5</f>
        <v>12.238095238095237</v>
      </c>
      <c r="E19" s="9">
        <f t="shared" si="2"/>
        <v>514</v>
      </c>
      <c r="F19" s="38">
        <f>SUM(G19:Y19)</f>
        <v>514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257</v>
      </c>
      <c r="U19" s="1">
        <v>0</v>
      </c>
      <c r="V19" s="1">
        <v>0</v>
      </c>
      <c r="W19" s="1">
        <v>0</v>
      </c>
      <c r="X19" s="1">
        <v>257</v>
      </c>
      <c r="Y19" s="1">
        <v>0</v>
      </c>
      <c r="Z19" s="40">
        <f t="shared" si="3"/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ht="52.8" x14ac:dyDescent="0.3">
      <c r="A20" s="22" t="s">
        <v>41</v>
      </c>
      <c r="B20" s="8" t="s">
        <v>5</v>
      </c>
      <c r="C20" s="1">
        <v>50</v>
      </c>
      <c r="D20" s="31" t="s">
        <v>16</v>
      </c>
      <c r="E20" s="9">
        <f t="shared" si="2"/>
        <v>0</v>
      </c>
      <c r="F20" s="38">
        <f>SUM(G20:Y20)</f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40">
        <f t="shared" si="3"/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3">
      <c r="A21" s="22" t="s">
        <v>42</v>
      </c>
      <c r="B21" s="10" t="s">
        <v>6</v>
      </c>
      <c r="C21" s="1">
        <v>15</v>
      </c>
      <c r="D21" s="31">
        <f>C21/C4</f>
        <v>0.4838709677419355</v>
      </c>
      <c r="E21" s="9">
        <f t="shared" si="2"/>
        <v>30</v>
      </c>
      <c r="F21" s="38">
        <f>SUM(G21:Y21)</f>
        <v>30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15</v>
      </c>
      <c r="U21" s="1">
        <v>0</v>
      </c>
      <c r="V21" s="1">
        <v>0</v>
      </c>
      <c r="W21" s="1">
        <v>0</v>
      </c>
      <c r="X21" s="1">
        <v>15</v>
      </c>
      <c r="Y21" s="1">
        <v>0</v>
      </c>
      <c r="Z21" s="40">
        <f t="shared" si="3"/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ht="26.4" x14ac:dyDescent="0.3">
      <c r="A22" s="22" t="s">
        <v>43</v>
      </c>
      <c r="B22" s="8" t="s">
        <v>7</v>
      </c>
      <c r="C22" s="21">
        <f>SUM(C23:C24)</f>
        <v>184.39999999999998</v>
      </c>
      <c r="D22" s="32" t="s">
        <v>16</v>
      </c>
      <c r="E22" s="9">
        <f t="shared" si="2"/>
        <v>152.16</v>
      </c>
      <c r="F22" s="38">
        <f t="shared" ref="F22:F24" si="5">SUM(G22:Y22)</f>
        <v>152.16</v>
      </c>
      <c r="G22" s="21">
        <f>G23+G24</f>
        <v>0</v>
      </c>
      <c r="H22" s="21">
        <f t="shared" ref="H22:Y22" si="6">H23+H24</f>
        <v>0</v>
      </c>
      <c r="I22" s="21">
        <f t="shared" si="6"/>
        <v>0</v>
      </c>
      <c r="J22" s="21">
        <f t="shared" si="6"/>
        <v>0</v>
      </c>
      <c r="K22" s="21">
        <f t="shared" si="6"/>
        <v>0</v>
      </c>
      <c r="L22" s="21">
        <f t="shared" si="6"/>
        <v>0</v>
      </c>
      <c r="M22" s="21">
        <f t="shared" si="6"/>
        <v>0</v>
      </c>
      <c r="N22" s="21">
        <f t="shared" si="6"/>
        <v>0</v>
      </c>
      <c r="O22" s="21">
        <f t="shared" si="6"/>
        <v>0</v>
      </c>
      <c r="P22" s="21">
        <f t="shared" si="6"/>
        <v>0</v>
      </c>
      <c r="Q22" s="21">
        <f t="shared" si="6"/>
        <v>0</v>
      </c>
      <c r="R22" s="21">
        <f t="shared" si="6"/>
        <v>0</v>
      </c>
      <c r="S22" s="21">
        <f t="shared" si="6"/>
        <v>0</v>
      </c>
      <c r="T22" s="21">
        <f t="shared" si="6"/>
        <v>76.08</v>
      </c>
      <c r="U22" s="21">
        <f t="shared" si="6"/>
        <v>0</v>
      </c>
      <c r="V22" s="21">
        <f t="shared" si="6"/>
        <v>0</v>
      </c>
      <c r="W22" s="21">
        <f t="shared" si="6"/>
        <v>0</v>
      </c>
      <c r="X22" s="21">
        <f t="shared" si="6"/>
        <v>76.08</v>
      </c>
      <c r="Y22" s="21">
        <f t="shared" si="6"/>
        <v>0</v>
      </c>
      <c r="Z22" s="40">
        <f t="shared" si="3"/>
        <v>0</v>
      </c>
      <c r="AA22" s="21">
        <f t="shared" ref="AA22:AD22" si="7">AA23+AA24</f>
        <v>0</v>
      </c>
      <c r="AB22" s="21">
        <f t="shared" si="7"/>
        <v>0</v>
      </c>
      <c r="AC22" s="21">
        <f t="shared" si="7"/>
        <v>0</v>
      </c>
      <c r="AD22" s="21">
        <f t="shared" si="7"/>
        <v>0</v>
      </c>
    </row>
    <row r="23" spans="1:30" ht="26.4" x14ac:dyDescent="0.3">
      <c r="A23" s="23" t="s">
        <v>44</v>
      </c>
      <c r="B23" s="11" t="s">
        <v>8</v>
      </c>
      <c r="C23" s="2">
        <v>76.08</v>
      </c>
      <c r="D23" s="33">
        <f>C23/C4</f>
        <v>2.4541935483870967</v>
      </c>
      <c r="E23" s="9">
        <f t="shared" si="2"/>
        <v>152.16</v>
      </c>
      <c r="F23" s="38">
        <f t="shared" si="5"/>
        <v>152.16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76.08</v>
      </c>
      <c r="U23" s="2">
        <v>0</v>
      </c>
      <c r="V23" s="2">
        <v>0</v>
      </c>
      <c r="W23" s="2">
        <v>0</v>
      </c>
      <c r="X23" s="2">
        <v>76.08</v>
      </c>
      <c r="Y23" s="2">
        <v>0</v>
      </c>
      <c r="Z23" s="40">
        <f t="shared" si="3"/>
        <v>0</v>
      </c>
      <c r="AA23" s="2">
        <v>0</v>
      </c>
      <c r="AB23" s="2">
        <v>0</v>
      </c>
      <c r="AC23" s="2">
        <v>0</v>
      </c>
      <c r="AD23" s="2">
        <v>0</v>
      </c>
    </row>
    <row r="24" spans="1:30" ht="15" thickBot="1" x14ac:dyDescent="0.35">
      <c r="A24" s="48" t="s">
        <v>45</v>
      </c>
      <c r="B24" s="49" t="s">
        <v>9</v>
      </c>
      <c r="C24" s="2">
        <v>108.32</v>
      </c>
      <c r="D24" s="33">
        <f>C24/C4</f>
        <v>3.4941935483870967</v>
      </c>
      <c r="E24" s="43">
        <f t="shared" si="2"/>
        <v>0</v>
      </c>
      <c r="F24" s="38">
        <f t="shared" si="5"/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47">
        <f t="shared" si="3"/>
        <v>0</v>
      </c>
      <c r="AA24" s="2">
        <v>0</v>
      </c>
      <c r="AB24" s="2">
        <v>0</v>
      </c>
      <c r="AC24" s="2">
        <v>0</v>
      </c>
      <c r="AD24" s="2">
        <v>0</v>
      </c>
    </row>
    <row r="25" spans="1:30" ht="15" thickBot="1" x14ac:dyDescent="0.35">
      <c r="A25" s="61" t="s">
        <v>10</v>
      </c>
      <c r="B25" s="62"/>
      <c r="C25" s="12"/>
      <c r="D25" s="12"/>
      <c r="E25" s="44">
        <f>F25+Z25</f>
        <v>10076.66</v>
      </c>
      <c r="F25" s="46">
        <f>SUM(G25:Y25)</f>
        <v>9434.16</v>
      </c>
      <c r="G25" s="3">
        <f>G13+G19+G20+G21+G22</f>
        <v>0</v>
      </c>
      <c r="H25" s="3">
        <f t="shared" ref="H25:J25" si="8">H13+H19+H20+H21+H22</f>
        <v>128.5</v>
      </c>
      <c r="I25" s="3">
        <f t="shared" si="8"/>
        <v>257</v>
      </c>
      <c r="J25" s="3">
        <f t="shared" si="8"/>
        <v>128.5</v>
      </c>
      <c r="K25" s="3">
        <f>K13+K19+K20+K21+K22</f>
        <v>642.5</v>
      </c>
      <c r="L25" s="3">
        <f t="shared" ref="L25:AC25" si="9">L13+L19+L20+L21+L22</f>
        <v>128.5</v>
      </c>
      <c r="M25" s="3">
        <f t="shared" si="9"/>
        <v>128.5</v>
      </c>
      <c r="N25" s="3">
        <f t="shared" si="9"/>
        <v>899.49999999999989</v>
      </c>
      <c r="O25" s="3">
        <f t="shared" si="9"/>
        <v>128.5</v>
      </c>
      <c r="P25" s="3">
        <f t="shared" si="9"/>
        <v>385.5</v>
      </c>
      <c r="Q25" s="3">
        <f t="shared" si="9"/>
        <v>1028</v>
      </c>
      <c r="R25" s="3">
        <f t="shared" si="9"/>
        <v>385.5</v>
      </c>
      <c r="S25" s="3">
        <f t="shared" si="9"/>
        <v>1670.4999999999998</v>
      </c>
      <c r="T25" s="3">
        <f t="shared" si="9"/>
        <v>348.08</v>
      </c>
      <c r="U25" s="3">
        <f t="shared" si="9"/>
        <v>128.5</v>
      </c>
      <c r="V25" s="3">
        <f t="shared" si="9"/>
        <v>899.49999999999989</v>
      </c>
      <c r="W25" s="3">
        <f t="shared" si="9"/>
        <v>1413.5</v>
      </c>
      <c r="X25" s="3">
        <f t="shared" si="9"/>
        <v>605.08000000000004</v>
      </c>
      <c r="Y25" s="3">
        <f t="shared" si="9"/>
        <v>128.5</v>
      </c>
      <c r="Z25" s="50">
        <f t="shared" si="3"/>
        <v>642.5</v>
      </c>
      <c r="AA25" s="3">
        <f t="shared" si="9"/>
        <v>128.5</v>
      </c>
      <c r="AB25" s="3">
        <f t="shared" si="9"/>
        <v>257</v>
      </c>
      <c r="AC25" s="3">
        <f t="shared" si="9"/>
        <v>128.5</v>
      </c>
      <c r="AD25" s="3">
        <f>AD13+AD19+AD20+AD21+AD22</f>
        <v>128.5</v>
      </c>
    </row>
    <row r="27" spans="1:30" x14ac:dyDescent="0.3">
      <c r="A27" s="25" t="s">
        <v>15</v>
      </c>
      <c r="B27" s="13"/>
      <c r="C27" s="13"/>
      <c r="D27" s="13"/>
      <c r="E27" s="13"/>
      <c r="F27" s="13"/>
    </row>
    <row r="28" spans="1:30" x14ac:dyDescent="0.3">
      <c r="A28" s="25" t="s">
        <v>14</v>
      </c>
      <c r="B28" s="14"/>
      <c r="C28" s="14"/>
      <c r="D28" s="14"/>
      <c r="E28" s="13"/>
      <c r="F28" s="13"/>
    </row>
    <row r="29" spans="1:30" x14ac:dyDescent="0.3">
      <c r="A29" s="25"/>
      <c r="B29" s="15"/>
      <c r="C29" s="15"/>
      <c r="D29" s="15"/>
      <c r="E29" s="16"/>
      <c r="F29" s="16"/>
    </row>
    <row r="30" spans="1:30" x14ac:dyDescent="0.3">
      <c r="A30" s="13"/>
      <c r="B30" s="15"/>
      <c r="C30" s="15"/>
      <c r="D30" s="15"/>
      <c r="E30" s="16"/>
      <c r="F30" s="16"/>
    </row>
    <row r="31" spans="1:30" x14ac:dyDescent="0.3">
      <c r="A31" s="13"/>
      <c r="B31" s="15"/>
      <c r="C31" s="15"/>
      <c r="D31" s="51"/>
      <c r="E31" s="16"/>
      <c r="F31" s="16"/>
    </row>
    <row r="32" spans="1:30" x14ac:dyDescent="0.3">
      <c r="A32" s="13"/>
      <c r="B32" s="15"/>
      <c r="C32" s="15"/>
      <c r="D32" s="15"/>
      <c r="E32" s="16"/>
      <c r="F32" s="16"/>
    </row>
    <row r="33" spans="1:6" x14ac:dyDescent="0.3">
      <c r="A33" s="13"/>
      <c r="B33" s="13"/>
      <c r="C33" s="13"/>
      <c r="D33" s="13"/>
      <c r="E33" s="13"/>
      <c r="F33" s="13"/>
    </row>
    <row r="34" spans="1:6" x14ac:dyDescent="0.3">
      <c r="A34" s="17"/>
      <c r="B34" s="16"/>
      <c r="C34" s="16"/>
      <c r="D34" s="16"/>
      <c r="E34" s="16"/>
      <c r="F34" s="16"/>
    </row>
    <row r="35" spans="1:6" x14ac:dyDescent="0.3">
      <c r="A35" s="17"/>
      <c r="B35" s="16"/>
      <c r="C35" s="16"/>
      <c r="D35" s="16"/>
      <c r="E35" s="18"/>
      <c r="F35" s="18"/>
    </row>
  </sheetData>
  <mergeCells count="13">
    <mergeCell ref="A25:B25"/>
    <mergeCell ref="E7:AD7"/>
    <mergeCell ref="E8:E9"/>
    <mergeCell ref="F8:Y8"/>
    <mergeCell ref="Z8:AD8"/>
    <mergeCell ref="A10:AD10"/>
    <mergeCell ref="A14:AD14"/>
    <mergeCell ref="A1:B2"/>
    <mergeCell ref="C1:D1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Kopsavilkums</vt:lpstr>
      <vt:lpstr>septembris</vt:lpstr>
      <vt:lpstr>oktobris</vt:lpstr>
      <vt:lpstr>novembris</vt:lpstr>
      <vt:lpstr>decembris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Vija Sapežinska</dc:creator>
  <cp:lastModifiedBy>Vija Sapežinska</cp:lastModifiedBy>
  <dcterms:created xsi:type="dcterms:W3CDTF">2022-09-07T07:21:23Z</dcterms:created>
  <dcterms:modified xsi:type="dcterms:W3CDTF">2022-12-05T09:26:04Z</dcterms:modified>
</cp:coreProperties>
</file>