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antidopinga_cenradis\290524\"/>
    </mc:Choice>
  </mc:AlternateContent>
  <xr:revisionPtr revIDLastSave="0" documentId="8_{7958DDB0-00A8-438B-A173-3D36CEA691D3}" xr6:coauthVersionLast="47" xr6:coauthVersionMax="47" xr10:uidLastSave="{00000000-0000-0000-0000-000000000000}"/>
  <bookViews>
    <workbookView xWindow="-120" yWindow="-120" windowWidth="29040" windowHeight="15840" xr2:uid="{9856F554-2B47-4B85-B348-0B2C243C13EE}"/>
  </bookViews>
  <sheets>
    <sheet name="2025" sheetId="1" r:id="rId1"/>
  </sheets>
  <externalReferences>
    <externalReference r:id="rId2"/>
  </externalReferences>
  <definedNames>
    <definedName name="_xlnm.Print_Area" localSheetId="0">'2025'!$A$1:$S$35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 i="1" l="1"/>
  <c r="H35" i="1"/>
  <c r="S34" i="1"/>
  <c r="R34" i="1"/>
  <c r="Q34" i="1"/>
  <c r="F34" i="1"/>
  <c r="P34" i="1" s="1"/>
  <c r="S33" i="1"/>
  <c r="R33" i="1"/>
  <c r="Q33" i="1"/>
  <c r="F33" i="1"/>
  <c r="P33" i="1" s="1"/>
  <c r="S32" i="1"/>
  <c r="Q32" i="1"/>
  <c r="O32" i="1"/>
  <c r="N32" i="1"/>
  <c r="R32" i="1" s="1"/>
  <c r="M32" i="1"/>
  <c r="K32" i="1"/>
  <c r="L32" i="1" s="1"/>
  <c r="P32" i="1" s="1"/>
  <c r="J32" i="1"/>
  <c r="F32" i="1"/>
  <c r="S31" i="1"/>
  <c r="Q31" i="1"/>
  <c r="O31" i="1"/>
  <c r="N31" i="1"/>
  <c r="R31" i="1" s="1"/>
  <c r="M31" i="1"/>
  <c r="K31" i="1"/>
  <c r="L31" i="1" s="1"/>
  <c r="J31" i="1"/>
  <c r="F31" i="1"/>
  <c r="S30" i="1"/>
  <c r="R30" i="1"/>
  <c r="Q30" i="1"/>
  <c r="F30" i="1"/>
  <c r="P30" i="1" s="1"/>
  <c r="S29" i="1"/>
  <c r="R29" i="1"/>
  <c r="Q29" i="1"/>
  <c r="P29" i="1"/>
  <c r="F29" i="1"/>
  <c r="S28" i="1"/>
  <c r="Q28" i="1"/>
  <c r="O28" i="1"/>
  <c r="N28" i="1"/>
  <c r="R28" i="1" s="1"/>
  <c r="M28" i="1"/>
  <c r="K28" i="1"/>
  <c r="L28" i="1" s="1"/>
  <c r="P28" i="1" s="1"/>
  <c r="J28" i="1"/>
  <c r="F28" i="1"/>
  <c r="S27" i="1"/>
  <c r="Q27" i="1"/>
  <c r="O27" i="1"/>
  <c r="N27" i="1"/>
  <c r="R27" i="1" s="1"/>
  <c r="M27" i="1"/>
  <c r="K27" i="1"/>
  <c r="L27" i="1" s="1"/>
  <c r="J27" i="1"/>
  <c r="F27" i="1"/>
  <c r="Q26" i="1"/>
  <c r="O26" i="1"/>
  <c r="S26" i="1" s="1"/>
  <c r="N26" i="1"/>
  <c r="R26" i="1" s="1"/>
  <c r="M26" i="1"/>
  <c r="L26" i="1"/>
  <c r="K26" i="1"/>
  <c r="J26" i="1"/>
  <c r="F26" i="1"/>
  <c r="P26" i="1" s="1"/>
  <c r="R25" i="1"/>
  <c r="Q25" i="1"/>
  <c r="O25" i="1"/>
  <c r="S25" i="1" s="1"/>
  <c r="N25" i="1"/>
  <c r="M25" i="1"/>
  <c r="K25" i="1"/>
  <c r="J25" i="1"/>
  <c r="L25" i="1" s="1"/>
  <c r="F25" i="1"/>
  <c r="R24" i="1"/>
  <c r="O24" i="1"/>
  <c r="S24" i="1" s="1"/>
  <c r="N24" i="1"/>
  <c r="M24" i="1"/>
  <c r="Q24" i="1" s="1"/>
  <c r="L24" i="1"/>
  <c r="K24" i="1"/>
  <c r="J24" i="1"/>
  <c r="F24" i="1"/>
  <c r="P24" i="1" s="1"/>
  <c r="S23" i="1"/>
  <c r="R23" i="1"/>
  <c r="Q23" i="1"/>
  <c r="P23" i="1"/>
  <c r="S22" i="1"/>
  <c r="Q22" i="1"/>
  <c r="O22" i="1"/>
  <c r="N22" i="1"/>
  <c r="R22" i="1" s="1"/>
  <c r="M22" i="1"/>
  <c r="K22" i="1"/>
  <c r="L22" i="1" s="1"/>
  <c r="J22" i="1"/>
  <c r="F22" i="1"/>
  <c r="P22" i="1" s="1"/>
  <c r="Q21" i="1"/>
  <c r="O21" i="1"/>
  <c r="S21" i="1" s="1"/>
  <c r="N21" i="1"/>
  <c r="R21" i="1" s="1"/>
  <c r="M21" i="1"/>
  <c r="L21" i="1"/>
  <c r="K21" i="1"/>
  <c r="J21" i="1"/>
  <c r="F21" i="1"/>
  <c r="P21" i="1" s="1"/>
  <c r="R20" i="1"/>
  <c r="Q20" i="1"/>
  <c r="O20" i="1"/>
  <c r="S20" i="1" s="1"/>
  <c r="N20" i="1"/>
  <c r="M20" i="1"/>
  <c r="K20" i="1"/>
  <c r="J20" i="1"/>
  <c r="L20" i="1" s="1"/>
  <c r="F20" i="1"/>
  <c r="R19" i="1"/>
  <c r="O19" i="1"/>
  <c r="S19" i="1" s="1"/>
  <c r="N19" i="1"/>
  <c r="M19" i="1"/>
  <c r="Q19" i="1" s="1"/>
  <c r="L19" i="1"/>
  <c r="K19" i="1"/>
  <c r="J19" i="1"/>
  <c r="F19" i="1"/>
  <c r="P19" i="1" s="1"/>
  <c r="R18" i="1"/>
  <c r="O18" i="1"/>
  <c r="S18" i="1" s="1"/>
  <c r="N18" i="1"/>
  <c r="M18" i="1"/>
  <c r="Q18" i="1" s="1"/>
  <c r="K18" i="1"/>
  <c r="L18" i="1" s="1"/>
  <c r="P18" i="1" s="1"/>
  <c r="J18" i="1"/>
  <c r="F18" i="1"/>
  <c r="S17" i="1"/>
  <c r="R17" i="1"/>
  <c r="O17" i="1"/>
  <c r="N17" i="1"/>
  <c r="M17" i="1"/>
  <c r="Q17" i="1" s="1"/>
  <c r="K17" i="1"/>
  <c r="L17" i="1" s="1"/>
  <c r="P17" i="1" s="1"/>
  <c r="J17" i="1"/>
  <c r="F17" i="1"/>
  <c r="S16" i="1"/>
  <c r="O16" i="1"/>
  <c r="N16" i="1"/>
  <c r="R16" i="1" s="1"/>
  <c r="M16" i="1"/>
  <c r="Q16" i="1" s="1"/>
  <c r="K16" i="1"/>
  <c r="L16" i="1" s="1"/>
  <c r="P16" i="1" s="1"/>
  <c r="J16" i="1"/>
  <c r="F16" i="1"/>
  <c r="S15" i="1"/>
  <c r="Q15" i="1"/>
  <c r="O15" i="1"/>
  <c r="N15" i="1"/>
  <c r="R15" i="1" s="1"/>
  <c r="M15" i="1"/>
  <c r="K15" i="1"/>
  <c r="L15" i="1" s="1"/>
  <c r="P15" i="1" s="1"/>
  <c r="J15" i="1"/>
  <c r="F15" i="1"/>
  <c r="S14" i="1"/>
  <c r="Q14" i="1"/>
  <c r="O14" i="1"/>
  <c r="N14" i="1"/>
  <c r="R14" i="1" s="1"/>
  <c r="M14" i="1"/>
  <c r="K14" i="1"/>
  <c r="L14" i="1" s="1"/>
  <c r="J14" i="1"/>
  <c r="F14" i="1"/>
  <c r="Q13" i="1"/>
  <c r="O13" i="1"/>
  <c r="S13" i="1" s="1"/>
  <c r="N13" i="1"/>
  <c r="R13" i="1" s="1"/>
  <c r="M13" i="1"/>
  <c r="L13" i="1"/>
  <c r="K13" i="1"/>
  <c r="J13" i="1"/>
  <c r="F13" i="1"/>
  <c r="P13" i="1" s="1"/>
  <c r="R12" i="1"/>
  <c r="Q12" i="1"/>
  <c r="O12" i="1"/>
  <c r="S12" i="1" s="1"/>
  <c r="N12" i="1"/>
  <c r="M12" i="1"/>
  <c r="K12" i="1"/>
  <c r="J12" i="1"/>
  <c r="L12" i="1" s="1"/>
  <c r="F12" i="1"/>
  <c r="R11" i="1"/>
  <c r="O11" i="1"/>
  <c r="S11" i="1" s="1"/>
  <c r="N11" i="1"/>
  <c r="M11" i="1"/>
  <c r="Q11" i="1" s="1"/>
  <c r="K11" i="1"/>
  <c r="J11" i="1"/>
  <c r="L11" i="1" s="1"/>
  <c r="F11" i="1"/>
  <c r="P11" i="1" s="1"/>
  <c r="R10" i="1"/>
  <c r="O10" i="1"/>
  <c r="S10" i="1" s="1"/>
  <c r="N10" i="1"/>
  <c r="M10" i="1"/>
  <c r="Q10" i="1" s="1"/>
  <c r="K10" i="1"/>
  <c r="J10" i="1"/>
  <c r="L10" i="1" s="1"/>
  <c r="P10" i="1" s="1"/>
  <c r="F10" i="1"/>
  <c r="S9" i="1"/>
  <c r="R9" i="1"/>
  <c r="O9" i="1"/>
  <c r="O35" i="1" s="1"/>
  <c r="N9" i="1"/>
  <c r="N35" i="1" s="1"/>
  <c r="M9" i="1"/>
  <c r="M35" i="1" s="1"/>
  <c r="K9" i="1"/>
  <c r="L9" i="1" s="1"/>
  <c r="J9" i="1"/>
  <c r="J35" i="1" s="1"/>
  <c r="H9" i="1"/>
  <c r="G9" i="1"/>
  <c r="G35" i="1" s="1"/>
  <c r="F9" i="1"/>
  <c r="P20" i="1" l="1"/>
  <c r="R35" i="1"/>
  <c r="P12" i="1"/>
  <c r="P14" i="1"/>
  <c r="S35" i="1"/>
  <c r="P25" i="1"/>
  <c r="P27" i="1"/>
  <c r="P31" i="1"/>
  <c r="L35" i="1"/>
  <c r="P9" i="1"/>
  <c r="F35" i="1"/>
  <c r="Q9" i="1"/>
  <c r="Q35" i="1" s="1"/>
  <c r="P35" i="1" l="1"/>
</calcChain>
</file>

<file path=xl/sharedStrings.xml><?xml version="1.0" encoding="utf-8"?>
<sst xmlns="http://schemas.openxmlformats.org/spreadsheetml/2006/main" count="92" uniqueCount="65">
  <si>
    <t>Ieņēmumu no maksas pakalpojumiem izmaiņas sadalījumā pa izdevumu ekonomiskās klasifikācijas kodiem (EKK) salīdzinot 10.07.2018. MK noteikumos Nr.410 "Latvijas Antidopinga biroja maksas pakalpojumu cenrādis" apstiprinātās izmaksas ar noteikumu projektā "Grozījumi 10.07.2018. MK noteikumos Nr.410 "Latvijas Antidopinga biroja maksas pakalpojumu cenrādis""  (jaunā cenrāža projektā) iekļautajām izmaksām</t>
  </si>
  <si>
    <t>Nr. p.k.</t>
  </si>
  <si>
    <t>Pakalpojuma veids</t>
  </si>
  <si>
    <t>Mērvienība</t>
  </si>
  <si>
    <t>Atbilstoši 10.07.2018. MK noteikumiem Nr.410</t>
  </si>
  <si>
    <t>Jaunais cenrādis</t>
  </si>
  <si>
    <t>Izmaksu pieaugums/ samazinājums</t>
  </si>
  <si>
    <t>no tā, izdevumi sadalījumā pa EKK</t>
  </si>
  <si>
    <t>Daudzums</t>
  </si>
  <si>
    <t xml:space="preserve">Cena bez PVN (euro) </t>
  </si>
  <si>
    <t>Summa gadā (euro) bez PVN</t>
  </si>
  <si>
    <t>Dopinga kontroles analīzes</t>
  </si>
  <si>
    <t>1.1.</t>
  </si>
  <si>
    <t>viena urīna parauga analīze dopinga vielu noteikšanai sacensību laikā bez papildu izmeklējumiem un atbildes sniegšana 14 dienu laikā</t>
  </si>
  <si>
    <t>1 analīze</t>
  </si>
  <si>
    <t>1.2.</t>
  </si>
  <si>
    <t>viena urīna parauga analīze dopinga vielu noteikšanai ārpus sacensībām bez papildu izmeklējumiem un atbildes sniegšana 14 dienu laikā</t>
  </si>
  <si>
    <t>1.3.</t>
  </si>
  <si>
    <t>viena urīna parauga analīze dopinga vielu noteikšanai sacensību laikā bez papildu izmeklējumiem un atbildes sniegšana 72 stundu laikā</t>
  </si>
  <si>
    <t>1.4.</t>
  </si>
  <si>
    <t>viena urīna parauga analīze dopinga vielu noteikšanai ārpus sacensībām bez papildu izmeklējumiem un atbildes sniegšana 72 stundu laikā</t>
  </si>
  <si>
    <t>1.5.</t>
  </si>
  <si>
    <t>viena urīna parauga savākšana (bez paraugu transportēšanas uz laboratoriju, laboratorijas pakalpojumu un komandējuma izdevumu apmaksas)</t>
  </si>
  <si>
    <t>1.6.</t>
  </si>
  <si>
    <t>viens papildu izmeklējums eritropoetīna noteikšanai urīnā</t>
  </si>
  <si>
    <t>1.7.</t>
  </si>
  <si>
    <t>viens papildu izmeklējums augšanas hormona atbrīvotājfaktoru noteikšanai urīnā</t>
  </si>
  <si>
    <t>1.8.</t>
  </si>
  <si>
    <t>viens papildu izmeklējums gonadotropīna atbrīvotājhormona noteikšanai urīnā</t>
  </si>
  <si>
    <t>1.9.</t>
  </si>
  <si>
    <t>viens papildu izmeklējums endogēno steroīdu noteikšanai urīnā ar IRMS metodi</t>
  </si>
  <si>
    <t>1.10.</t>
  </si>
  <si>
    <t>viens papildu izmeklējums insulīna noteikšanai urīnā</t>
  </si>
  <si>
    <t>1.11.</t>
  </si>
  <si>
    <t>viens izmeklējums endogēno steroīdu apstiprināšanai urīnā, tai skaitā ar IRMS metodi</t>
  </si>
  <si>
    <t>1.12.</t>
  </si>
  <si>
    <t>viena asins parauga analīze eritropoetīna noteikšanai asins serumā</t>
  </si>
  <si>
    <t>1.13.</t>
  </si>
  <si>
    <t>viena asins parauga analīze augšanas hormona noteikšanai asins serumā</t>
  </si>
  <si>
    <t>1.14.</t>
  </si>
  <si>
    <t>viena asins parauga analīze mākslīgu skābekļa pārnesēju uz hemoglobīna bāzes noteikšanai asins plazmā</t>
  </si>
  <si>
    <t>viena asins parauga analīze eritropoetīna noteikšanai asins plazmā</t>
  </si>
  <si>
    <t>1.15.</t>
  </si>
  <si>
    <t>viena asins parauga analīze sportista bioloģiskajai asins pasei asins plazmā</t>
  </si>
  <si>
    <t>1.16.</t>
  </si>
  <si>
    <t>viena asins parauga savākšana (bez paraugu transportēšanas uz laboratoriju, laboratorijas pakalpojumu un komandējuma izdevumu apmaksas)</t>
  </si>
  <si>
    <t>1.17.</t>
  </si>
  <si>
    <t>viena parauga B daļas kvalitatīvā analīze A paraugā noteiktās dopinga vielas apstiprināšanai</t>
  </si>
  <si>
    <t>1.18.</t>
  </si>
  <si>
    <t>viena parauga B daļas kvantitatīvā analīze A paraugā noteiktās dopinga vielas apstiprināšanai</t>
  </si>
  <si>
    <t>1.19.</t>
  </si>
  <si>
    <t>viena parauga B daļas izmeklējums ar IRMS metodi</t>
  </si>
  <si>
    <t>viena parauga B daļas izmeklējums eritropoetīna un tā analogu apstiprināšanai</t>
  </si>
  <si>
    <t>viena parauga B daļas izmeklējums augšanas hormona apstiprināšanai</t>
  </si>
  <si>
    <t>1.20.</t>
  </si>
  <si>
    <t>dopinga kontroles laboratorijas sagatavots analītisko rezultātu pilns dokumentārs pārskats</t>
  </si>
  <si>
    <t>1 dokuments</t>
  </si>
  <si>
    <t>1.21.</t>
  </si>
  <si>
    <t>dopinga kontroles laboratorijas sagatavots analītisko rezultātu pilns dokumentārs pārskats sportista bioloģiskajai asins pasei</t>
  </si>
  <si>
    <t>lekcija antidopinga jomā (bez komandējuma izdevumu apmaksas)</t>
  </si>
  <si>
    <t>1 akadēmiskā stunda</t>
  </si>
  <si>
    <t>antidopinga stenda prezentācija (divi informatori un izdales materiāli 100 personām, bez komandējuma izdevumu apmaksas)</t>
  </si>
  <si>
    <t>1 stunda</t>
  </si>
  <si>
    <t>KOPĀ:</t>
  </si>
  <si>
    <t>1.pielikums
 Ministru kabineta noteikumu projektam 
"Latvijas Antidopinga biroja maksas pakalpojumu cenrādis"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</si>
</sst>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Aptos Narrow"/>
      <family val="2"/>
      <charset val="186"/>
      <scheme val="minor"/>
    </font>
    <font>
      <sz val="12"/>
      <color theme="1"/>
      <name val="Times New Roman"/>
      <family val="1"/>
    </font>
    <font>
      <b/>
      <sz val="12"/>
      <color theme="1"/>
      <name val="Times New Roman"/>
      <family val="1"/>
    </font>
    <font>
      <sz val="12"/>
      <name val="Times New Roman"/>
      <family val="1"/>
    </font>
    <font>
      <strike/>
      <sz val="12"/>
      <color rgb="FFFF0000"/>
      <name val="Times New Roman"/>
      <family val="1"/>
    </font>
    <font>
      <sz val="12"/>
      <color rgb="FFFF0000"/>
      <name val="Times New Roman"/>
      <family val="1"/>
    </font>
  </fonts>
  <fills count="3">
    <fill>
      <patternFill patternType="none"/>
    </fill>
    <fill>
      <patternFill patternType="gray125"/>
    </fill>
    <fill>
      <patternFill patternType="solid">
        <fgColor theme="0" tint="-0.14999847407452621"/>
        <bgColor indexed="64"/>
      </patternFill>
    </fill>
  </fills>
  <borders count="23">
    <border>
      <left/>
      <right/>
      <top/>
      <bottom/>
      <diagonal/>
    </border>
    <border>
      <left style="medium">
        <color auto="1"/>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style="thin">
        <color auto="1"/>
      </bottom>
      <diagonal/>
    </border>
    <border>
      <left/>
      <right style="thin">
        <color auto="1"/>
      </right>
      <top style="medium">
        <color indexed="64"/>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right style="thin">
        <color auto="1"/>
      </right>
      <top/>
      <bottom style="medium">
        <color auto="1"/>
      </bottom>
      <diagonal/>
    </border>
    <border>
      <left style="thin">
        <color auto="1"/>
      </left>
      <right style="medium">
        <color auto="1"/>
      </right>
      <top/>
      <bottom style="medium">
        <color auto="1"/>
      </bottom>
      <diagonal/>
    </border>
  </borders>
  <cellStyleXfs count="1">
    <xf numFmtId="0" fontId="0" fillId="0" borderId="0"/>
  </cellStyleXfs>
  <cellXfs count="60">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4" fontId="0" fillId="0" borderId="0" xfId="0" applyNumberFormat="1"/>
    <xf numFmtId="0" fontId="2" fillId="0" borderId="0" xfId="0" applyFont="1" applyAlignment="1">
      <alignment horizontal="center" vertical="center" wrapText="1"/>
    </xf>
    <xf numFmtId="0" fontId="2"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8"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0" borderId="0" xfId="0" applyFont="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1" fillId="0" borderId="14" xfId="0" applyFont="1" applyBorder="1" applyAlignment="1">
      <alignment horizontal="center" vertical="center"/>
    </xf>
    <xf numFmtId="0" fontId="1" fillId="0" borderId="15" xfId="0" applyFont="1" applyBorder="1" applyAlignment="1">
      <alignment horizontal="justify" vertical="center" wrapText="1"/>
    </xf>
    <xf numFmtId="0" fontId="1" fillId="0" borderId="15" xfId="0" applyFont="1" applyBorder="1" applyAlignment="1">
      <alignment horizontal="center" vertical="center"/>
    </xf>
    <xf numFmtId="4" fontId="1" fillId="0" borderId="15" xfId="0" applyNumberFormat="1" applyFont="1" applyBorder="1" applyAlignment="1">
      <alignment horizontal="right" vertical="center"/>
    </xf>
    <xf numFmtId="4" fontId="1" fillId="0" borderId="16" xfId="0" applyNumberFormat="1" applyFont="1" applyBorder="1" applyAlignment="1">
      <alignment horizontal="right" vertical="center"/>
    </xf>
    <xf numFmtId="0" fontId="1" fillId="0" borderId="5" xfId="0" applyFont="1" applyBorder="1" applyAlignment="1">
      <alignment horizontal="center" vertical="center"/>
    </xf>
    <xf numFmtId="2" fontId="1" fillId="0" borderId="5" xfId="0" applyNumberFormat="1" applyFont="1" applyBorder="1" applyAlignment="1">
      <alignment horizontal="right" vertical="center"/>
    </xf>
    <xf numFmtId="4" fontId="1" fillId="0" borderId="5" xfId="0" applyNumberFormat="1" applyFont="1" applyBorder="1" applyAlignment="1">
      <alignment horizontal="right" vertical="center"/>
    </xf>
    <xf numFmtId="4" fontId="1" fillId="2" borderId="17" xfId="0" applyNumberFormat="1" applyFont="1" applyFill="1" applyBorder="1" applyAlignment="1">
      <alignment vertical="center"/>
    </xf>
    <xf numFmtId="4" fontId="1" fillId="2" borderId="2" xfId="0" applyNumberFormat="1" applyFont="1" applyFill="1" applyBorder="1" applyAlignment="1">
      <alignment horizontal="right" vertical="center"/>
    </xf>
    <xf numFmtId="4" fontId="1" fillId="2" borderId="3" xfId="0" applyNumberFormat="1" applyFont="1" applyFill="1" applyBorder="1" applyAlignment="1">
      <alignment horizontal="right" vertical="center"/>
    </xf>
    <xf numFmtId="0" fontId="1" fillId="0" borderId="4" xfId="0" applyFont="1" applyBorder="1" applyAlignment="1">
      <alignment horizontal="center" vertical="center"/>
    </xf>
    <xf numFmtId="0" fontId="1" fillId="0" borderId="5" xfId="0" applyFont="1" applyBorder="1" applyAlignment="1">
      <alignment horizontal="justify" vertical="center" wrapText="1"/>
    </xf>
    <xf numFmtId="4" fontId="1" fillId="0" borderId="18" xfId="0" applyNumberFormat="1" applyFont="1" applyBorder="1" applyAlignment="1">
      <alignment horizontal="right" vertical="center"/>
    </xf>
    <xf numFmtId="4" fontId="3" fillId="0" borderId="5" xfId="0" applyNumberFormat="1" applyFont="1" applyBorder="1" applyAlignment="1">
      <alignment horizontal="right" vertical="center"/>
    </xf>
    <xf numFmtId="4" fontId="1" fillId="2" borderId="19" xfId="0" applyNumberFormat="1" applyFont="1" applyFill="1" applyBorder="1" applyAlignment="1">
      <alignment vertical="center"/>
    </xf>
    <xf numFmtId="4" fontId="1" fillId="2" borderId="5" xfId="0" applyNumberFormat="1" applyFont="1" applyFill="1" applyBorder="1" applyAlignment="1">
      <alignment horizontal="right" vertical="center"/>
    </xf>
    <xf numFmtId="4" fontId="1" fillId="2" borderId="6" xfId="0" applyNumberFormat="1" applyFont="1" applyFill="1" applyBorder="1" applyAlignment="1">
      <alignment horizontal="right" vertical="center"/>
    </xf>
    <xf numFmtId="0" fontId="4" fillId="0" borderId="5" xfId="0" applyFont="1" applyBorder="1" applyAlignment="1">
      <alignment horizontal="justify" vertical="center" wrapText="1"/>
    </xf>
    <xf numFmtId="0" fontId="4" fillId="0" borderId="5" xfId="0" applyFont="1" applyBorder="1" applyAlignment="1">
      <alignment horizontal="center" vertical="center"/>
    </xf>
    <xf numFmtId="4" fontId="4" fillId="0" borderId="5" xfId="0" applyNumberFormat="1" applyFont="1" applyBorder="1" applyAlignment="1">
      <alignment horizontal="right" vertical="center"/>
    </xf>
    <xf numFmtId="0" fontId="3" fillId="0" borderId="5" xfId="0" applyFont="1" applyBorder="1" applyAlignment="1">
      <alignment horizontal="center" vertical="center"/>
    </xf>
    <xf numFmtId="0" fontId="5" fillId="0" borderId="4" xfId="0" applyFont="1" applyBorder="1" applyAlignment="1">
      <alignment horizontal="center" vertical="center"/>
    </xf>
    <xf numFmtId="0" fontId="2" fillId="0" borderId="10" xfId="0" applyFont="1" applyBorder="1" applyAlignment="1">
      <alignment horizontal="right"/>
    </xf>
    <xf numFmtId="0" fontId="2" fillId="0" borderId="20" xfId="0" applyFont="1" applyBorder="1" applyAlignment="1">
      <alignment horizontal="right"/>
    </xf>
    <xf numFmtId="4" fontId="2" fillId="0" borderId="20" xfId="0" applyNumberFormat="1" applyFont="1" applyBorder="1" applyAlignment="1">
      <alignment horizontal="right"/>
    </xf>
    <xf numFmtId="4" fontId="2" fillId="0" borderId="12" xfId="0" applyNumberFormat="1" applyFont="1" applyBorder="1" applyAlignment="1">
      <alignment horizontal="right"/>
    </xf>
    <xf numFmtId="0" fontId="2" fillId="0" borderId="21" xfId="0" applyFont="1" applyBorder="1" applyAlignment="1">
      <alignment horizontal="right"/>
    </xf>
    <xf numFmtId="4" fontId="2" fillId="0" borderId="22" xfId="0" applyNumberFormat="1" applyFont="1" applyBorder="1" applyAlignment="1">
      <alignment horizontal="right"/>
    </xf>
    <xf numFmtId="4" fontId="2" fillId="0" borderId="12" xfId="0" applyNumberFormat="1" applyFont="1" applyBorder="1" applyAlignment="1">
      <alignment horizontal="right" vertical="center"/>
    </xf>
    <xf numFmtId="4" fontId="2" fillId="0" borderId="20" xfId="0" applyNumberFormat="1" applyFont="1" applyBorder="1" applyAlignment="1">
      <alignment horizontal="right" vertical="center"/>
    </xf>
    <xf numFmtId="4" fontId="2" fillId="0" borderId="22" xfId="0" applyNumberFormat="1" applyFont="1" applyBorder="1" applyAlignment="1">
      <alignment horizontal="right" vertical="center"/>
    </xf>
    <xf numFmtId="0" fontId="1" fillId="0" borderId="0" xfId="0" applyFont="1" applyAlignment="1">
      <alignment horizontal="righ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nozare.pri\vm\Redirect_profiles\lzandberga\Desktop\LZ\DARBAM_MATERIALI\budzets%202019\2024\antidopinga_cenradis\VMnotp2_290524.xlsx" TargetMode="External"/><Relationship Id="rId1" Type="http://schemas.openxmlformats.org/officeDocument/2006/relationships/externalLinkPath" Target="/Redirect_profiles/lzandberga/Desktop/LZ/DARBAM_MATERIALI/budzets%202019/2024/antidopinga_cenradis/VMnotp2_2905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_pielikums (2)"/>
      <sheetName val="1_pielikum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2_pielikums"/>
      <sheetName val="3_pielikums"/>
      <sheetName val="Pozīcijas"/>
      <sheetName val="Tieši attiecināmie izdevumi"/>
      <sheetName val="Netieši attiecināmie izdevumi"/>
    </sheetNames>
    <sheetDataSet>
      <sheetData sheetId="0"/>
      <sheetData sheetId="1"/>
      <sheetData sheetId="2">
        <row r="10">
          <cell r="C10">
            <v>4281.2987012987014</v>
          </cell>
        </row>
        <row r="12">
          <cell r="C12">
            <v>3180</v>
          </cell>
        </row>
        <row r="14">
          <cell r="C14">
            <v>1070.3246753246754</v>
          </cell>
        </row>
        <row r="16">
          <cell r="C16">
            <v>2012.6099545454545</v>
          </cell>
        </row>
        <row r="18">
          <cell r="C18">
            <v>637.05999999999995</v>
          </cell>
        </row>
        <row r="20">
          <cell r="C20">
            <v>8829.7999999999993</v>
          </cell>
        </row>
        <row r="22">
          <cell r="C22">
            <v>60.420000000000009</v>
          </cell>
        </row>
        <row r="24">
          <cell r="C24">
            <v>190.79999999999998</v>
          </cell>
        </row>
        <row r="26">
          <cell r="C26">
            <v>2.0829</v>
          </cell>
        </row>
        <row r="28">
          <cell r="C28">
            <v>859.66</v>
          </cell>
        </row>
        <row r="30">
          <cell r="C30">
            <v>1.4575</v>
          </cell>
        </row>
        <row r="32">
          <cell r="C32">
            <v>26.5</v>
          </cell>
        </row>
        <row r="34">
          <cell r="C34">
            <v>6.8900000000000006</v>
          </cell>
        </row>
        <row r="38">
          <cell r="C38">
            <v>1132.1483111111111</v>
          </cell>
        </row>
        <row r="40">
          <cell r="C40">
            <v>267.07378659111112</v>
          </cell>
        </row>
        <row r="41">
          <cell r="C41">
            <v>51.506836888888898</v>
          </cell>
        </row>
        <row r="43">
          <cell r="C43">
            <v>1697.3779999999999</v>
          </cell>
        </row>
        <row r="45">
          <cell r="C45">
            <v>400.4114702</v>
          </cell>
        </row>
        <row r="47">
          <cell r="C47">
            <v>12.56800974074074</v>
          </cell>
        </row>
        <row r="49">
          <cell r="C49">
            <v>56.297777777777775</v>
          </cell>
        </row>
        <row r="51">
          <cell r="C51">
            <v>932.8823266666667</v>
          </cell>
        </row>
        <row r="53">
          <cell r="C53">
            <v>948.23473066666679</v>
          </cell>
        </row>
        <row r="55">
          <cell r="C55">
            <v>214.12845703333335</v>
          </cell>
        </row>
        <row r="57">
          <cell r="C57">
            <v>47.618537037037044</v>
          </cell>
        </row>
        <row r="59">
          <cell r="C59">
            <v>12.488723703703704</v>
          </cell>
        </row>
        <row r="66">
          <cell r="C66">
            <v>508.14416412426158</v>
          </cell>
        </row>
      </sheetData>
      <sheetData sheetId="3">
        <row r="8">
          <cell r="C8">
            <v>484.67532467532465</v>
          </cell>
        </row>
        <row r="10">
          <cell r="C10">
            <v>320</v>
          </cell>
        </row>
        <row r="12">
          <cell r="C12">
            <v>161.55844155844156</v>
          </cell>
        </row>
        <row r="14">
          <cell r="C14">
            <v>227.93454545454546</v>
          </cell>
        </row>
        <row r="16">
          <cell r="C16">
            <v>96.16</v>
          </cell>
        </row>
        <row r="18">
          <cell r="C18">
            <v>999.6</v>
          </cell>
        </row>
        <row r="20">
          <cell r="C20">
            <v>28.799999999999997</v>
          </cell>
        </row>
        <row r="22">
          <cell r="C22">
            <v>0.31440000000000001</v>
          </cell>
        </row>
        <row r="24">
          <cell r="C24">
            <v>129.76</v>
          </cell>
        </row>
        <row r="26">
          <cell r="C26">
            <v>0.22</v>
          </cell>
        </row>
        <row r="28">
          <cell r="C28">
            <v>4</v>
          </cell>
        </row>
        <row r="30">
          <cell r="C30">
            <v>1.04</v>
          </cell>
        </row>
        <row r="34">
          <cell r="C34">
            <v>170.89031111111112</v>
          </cell>
        </row>
        <row r="36">
          <cell r="C36">
            <v>40.312950999999998</v>
          </cell>
        </row>
        <row r="38">
          <cell r="C38">
            <v>7.7746168888888905</v>
          </cell>
        </row>
        <row r="40">
          <cell r="C40">
            <v>256.20800000000003</v>
          </cell>
        </row>
        <row r="42">
          <cell r="C42">
            <v>60.439467200000003</v>
          </cell>
        </row>
        <row r="43">
          <cell r="C43">
            <v>1.8970580740740741</v>
          </cell>
        </row>
        <row r="45">
          <cell r="C45">
            <v>8.4977777777777774</v>
          </cell>
        </row>
        <row r="47">
          <cell r="C47">
            <v>140.81242666666665</v>
          </cell>
        </row>
        <row r="49">
          <cell r="C49">
            <v>143.12977066666667</v>
          </cell>
        </row>
        <row r="51">
          <cell r="C51">
            <v>32.321276533333332</v>
          </cell>
        </row>
        <row r="53">
          <cell r="C53">
            <v>7.1877037037037042</v>
          </cell>
        </row>
        <row r="55">
          <cell r="C55">
            <v>1.8850903703703701</v>
          </cell>
        </row>
        <row r="62">
          <cell r="C62">
            <v>415.67739521011305</v>
          </cell>
        </row>
      </sheetData>
      <sheetData sheetId="4">
        <row r="8">
          <cell r="C8">
            <v>80.779220779220779</v>
          </cell>
        </row>
        <row r="10">
          <cell r="C10">
            <v>60</v>
          </cell>
        </row>
        <row r="12">
          <cell r="C12">
            <v>20.194805194805195</v>
          </cell>
        </row>
        <row r="14">
          <cell r="C14">
            <v>37.975181999999997</v>
          </cell>
        </row>
        <row r="16">
          <cell r="C16">
            <v>12.02</v>
          </cell>
        </row>
        <row r="18">
          <cell r="C18">
            <v>274.89</v>
          </cell>
        </row>
        <row r="20">
          <cell r="C20">
            <v>1.1400000000000001</v>
          </cell>
        </row>
        <row r="22">
          <cell r="C22">
            <v>3.5999999999999996</v>
          </cell>
        </row>
        <row r="24">
          <cell r="C24">
            <v>3.9300000000000002E-2</v>
          </cell>
        </row>
        <row r="26">
          <cell r="C26">
            <v>16.22</v>
          </cell>
        </row>
        <row r="28">
          <cell r="C28">
            <v>2.75E-2</v>
          </cell>
        </row>
        <row r="30">
          <cell r="C30">
            <v>0.5</v>
          </cell>
        </row>
        <row r="32">
          <cell r="C32">
            <v>0.13</v>
          </cell>
        </row>
        <row r="36">
          <cell r="C36">
            <v>21.36128888888889</v>
          </cell>
        </row>
        <row r="38">
          <cell r="C38">
            <v>5.038824</v>
          </cell>
        </row>
        <row r="40">
          <cell r="C40">
            <v>0.97182711111111131</v>
          </cell>
        </row>
        <row r="42">
          <cell r="C42">
            <v>32.026000000000003</v>
          </cell>
        </row>
        <row r="44">
          <cell r="C44">
            <v>7.5558770000000006</v>
          </cell>
        </row>
        <row r="46">
          <cell r="C46">
            <v>0.23713225925925926</v>
          </cell>
        </row>
        <row r="48">
          <cell r="C48">
            <v>1.0622222222222222</v>
          </cell>
        </row>
        <row r="50">
          <cell r="C50">
            <v>17.601553333333332</v>
          </cell>
        </row>
        <row r="52">
          <cell r="C52">
            <v>17.891221333333334</v>
          </cell>
        </row>
        <row r="54">
          <cell r="C54">
            <v>4.0401595666666665</v>
          </cell>
        </row>
        <row r="56">
          <cell r="C56">
            <v>0.89846296296296302</v>
          </cell>
        </row>
        <row r="58">
          <cell r="C58">
            <v>0.23563629629629626</v>
          </cell>
        </row>
        <row r="65">
          <cell r="C65">
            <v>616.43621294809998</v>
          </cell>
        </row>
      </sheetData>
      <sheetData sheetId="5">
        <row r="8">
          <cell r="C8">
            <v>121.16883116883116</v>
          </cell>
        </row>
        <row r="10">
          <cell r="C10">
            <v>80</v>
          </cell>
        </row>
        <row r="12">
          <cell r="C12">
            <v>40.38961038961039</v>
          </cell>
        </row>
        <row r="14">
          <cell r="C14">
            <v>56.983636363636364</v>
          </cell>
        </row>
        <row r="16">
          <cell r="C16">
            <v>24.04</v>
          </cell>
        </row>
        <row r="18">
          <cell r="C18">
            <v>449.82</v>
          </cell>
        </row>
        <row r="20">
          <cell r="C20">
            <v>7.1999999999999993</v>
          </cell>
        </row>
        <row r="22">
          <cell r="C22">
            <v>7.8600000000000003E-2</v>
          </cell>
        </row>
        <row r="24">
          <cell r="C24">
            <v>32.44</v>
          </cell>
        </row>
        <row r="26">
          <cell r="C26">
            <v>5.5E-2</v>
          </cell>
        </row>
        <row r="28">
          <cell r="C28">
            <v>1</v>
          </cell>
        </row>
        <row r="30">
          <cell r="C30">
            <v>0.26</v>
          </cell>
        </row>
        <row r="34">
          <cell r="C34">
            <v>42.722577777777779</v>
          </cell>
        </row>
        <row r="37">
          <cell r="C37">
            <v>1.9436542222222226</v>
          </cell>
        </row>
        <row r="39">
          <cell r="C39">
            <v>64.052000000000007</v>
          </cell>
        </row>
        <row r="41">
          <cell r="C41">
            <v>25.646630928800001</v>
          </cell>
        </row>
        <row r="43">
          <cell r="C43">
            <v>0.47426451851851853</v>
          </cell>
        </row>
        <row r="45">
          <cell r="C45">
            <v>2.1244444444444444</v>
          </cell>
        </row>
        <row r="47">
          <cell r="C47">
            <v>35.203106666666663</v>
          </cell>
        </row>
        <row r="49">
          <cell r="C49">
            <v>35.782442666666668</v>
          </cell>
        </row>
        <row r="51">
          <cell r="C51">
            <v>8.0803209037037043</v>
          </cell>
        </row>
        <row r="53">
          <cell r="C53">
            <v>1.796925925925926</v>
          </cell>
        </row>
        <row r="55">
          <cell r="C55">
            <v>0.47127259259259252</v>
          </cell>
        </row>
        <row r="62">
          <cell r="C62">
            <v>515.86665928469824</v>
          </cell>
        </row>
      </sheetData>
      <sheetData sheetId="6">
        <row r="8">
          <cell r="C8">
            <v>646.23376623376623</v>
          </cell>
        </row>
        <row r="10">
          <cell r="C10">
            <v>480</v>
          </cell>
        </row>
        <row r="12">
          <cell r="C12">
            <v>161.55844155844156</v>
          </cell>
        </row>
        <row r="14">
          <cell r="C14">
            <v>303.79018181818185</v>
          </cell>
        </row>
        <row r="16">
          <cell r="C16">
            <v>9.120000000000001</v>
          </cell>
        </row>
        <row r="18">
          <cell r="C18">
            <v>28.799999999999997</v>
          </cell>
        </row>
        <row r="20">
          <cell r="C20">
            <v>0.31440000000000001</v>
          </cell>
        </row>
        <row r="22">
          <cell r="C22">
            <v>129.76</v>
          </cell>
        </row>
        <row r="24">
          <cell r="C24">
            <v>0.22</v>
          </cell>
        </row>
        <row r="26">
          <cell r="C26">
            <v>4</v>
          </cell>
        </row>
        <row r="28">
          <cell r="C28">
            <v>1.04</v>
          </cell>
        </row>
        <row r="32">
          <cell r="C32">
            <v>170.89031111111112</v>
          </cell>
        </row>
        <row r="34">
          <cell r="C34">
            <v>40.313024391111114</v>
          </cell>
        </row>
        <row r="36">
          <cell r="C36">
            <v>7.7746168888888905</v>
          </cell>
        </row>
        <row r="38">
          <cell r="C38">
            <v>256.20800000000003</v>
          </cell>
        </row>
        <row r="40">
          <cell r="C40">
            <v>60.439938999999995</v>
          </cell>
        </row>
        <row r="42">
          <cell r="C42">
            <v>1.8970580740740741</v>
          </cell>
        </row>
        <row r="44">
          <cell r="C44">
            <v>8.4977777777777774</v>
          </cell>
        </row>
        <row r="46">
          <cell r="C46">
            <v>140.81242666666665</v>
          </cell>
        </row>
        <row r="48">
          <cell r="C48">
            <v>143.12977066666667</v>
          </cell>
        </row>
        <row r="50">
          <cell r="C50">
            <v>32.321283614814817</v>
          </cell>
        </row>
        <row r="52">
          <cell r="C52">
            <v>7.1877037037037042</v>
          </cell>
        </row>
        <row r="54">
          <cell r="C54">
            <v>1.8850903703703701</v>
          </cell>
        </row>
        <row r="61">
          <cell r="C61">
            <v>329.52422398444685</v>
          </cell>
        </row>
      </sheetData>
      <sheetData sheetId="7">
        <row r="8">
          <cell r="C8">
            <v>121.16883116883116</v>
          </cell>
        </row>
        <row r="10">
          <cell r="C10">
            <v>28.58372727272727</v>
          </cell>
        </row>
        <row r="12">
          <cell r="C12">
            <v>1256.6399999999999</v>
          </cell>
        </row>
        <row r="16">
          <cell r="C16">
            <v>128.16773333333333</v>
          </cell>
        </row>
        <row r="18">
          <cell r="C18">
            <v>30.234768293333332</v>
          </cell>
        </row>
        <row r="20">
          <cell r="C20">
            <v>5.8309626666666681</v>
          </cell>
        </row>
        <row r="22">
          <cell r="C22">
            <v>192.15599999999998</v>
          </cell>
        </row>
        <row r="24">
          <cell r="C24">
            <v>45.330543999999996</v>
          </cell>
        </row>
        <row r="26">
          <cell r="C26">
            <v>1.4227935555555555</v>
          </cell>
        </row>
        <row r="28">
          <cell r="C28">
            <v>6.3733333333333331</v>
          </cell>
        </row>
        <row r="30">
          <cell r="C30">
            <v>105.60932000000001</v>
          </cell>
        </row>
        <row r="32">
          <cell r="C32">
            <v>107.347328</v>
          </cell>
        </row>
        <row r="34">
          <cell r="C34">
            <v>24.240957400000003</v>
          </cell>
        </row>
        <row r="36">
          <cell r="C36">
            <v>5.3907777777777781</v>
          </cell>
        </row>
        <row r="38">
          <cell r="C38">
            <v>1.4138177777777778</v>
          </cell>
        </row>
        <row r="45">
          <cell r="C45">
            <v>343.31848242988934</v>
          </cell>
        </row>
      </sheetData>
      <sheetData sheetId="8">
        <row r="8">
          <cell r="C8">
            <v>242.33766233766232</v>
          </cell>
        </row>
        <row r="10">
          <cell r="C10">
            <v>57.16745454545454</v>
          </cell>
        </row>
        <row r="12">
          <cell r="C12">
            <v>785.40000000000009</v>
          </cell>
        </row>
        <row r="16">
          <cell r="C16">
            <v>256.33546666666666</v>
          </cell>
        </row>
        <row r="18">
          <cell r="C18">
            <v>60.470605999999997</v>
          </cell>
        </row>
        <row r="20">
          <cell r="C20">
            <v>11.661925333333336</v>
          </cell>
        </row>
        <row r="22">
          <cell r="C22">
            <v>384.31199999999995</v>
          </cell>
        </row>
        <row r="24">
          <cell r="C24">
            <v>90.658728999999994</v>
          </cell>
        </row>
        <row r="26">
          <cell r="C26">
            <v>2.8455871111111111</v>
          </cell>
        </row>
        <row r="28">
          <cell r="C28">
            <v>12.746666666666666</v>
          </cell>
        </row>
        <row r="30">
          <cell r="C30">
            <v>211.21864000000002</v>
          </cell>
        </row>
        <row r="32">
          <cell r="C32">
            <v>214.69465600000001</v>
          </cell>
        </row>
        <row r="34">
          <cell r="C34">
            <v>48.481914800000006</v>
          </cell>
        </row>
        <row r="36">
          <cell r="C36">
            <v>10.781555555555556</v>
          </cell>
        </row>
        <row r="38">
          <cell r="C38">
            <v>2.8276355555555557</v>
          </cell>
        </row>
        <row r="45">
          <cell r="C45">
            <v>199.32837496433385</v>
          </cell>
        </row>
      </sheetData>
      <sheetData sheetId="9">
        <row r="8">
          <cell r="C8">
            <v>20.194805194805195</v>
          </cell>
        </row>
        <row r="10">
          <cell r="C10">
            <v>4.7639545454545456</v>
          </cell>
        </row>
        <row r="12">
          <cell r="C12">
            <v>65.45</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199.32896471433378</v>
          </cell>
        </row>
      </sheetData>
      <sheetData sheetId="10">
        <row r="8">
          <cell r="C8">
            <v>20.194805194805195</v>
          </cell>
        </row>
        <row r="10">
          <cell r="C10">
            <v>4.7639545454545456</v>
          </cell>
        </row>
        <row r="12">
          <cell r="C12">
            <v>416.5</v>
          </cell>
        </row>
        <row r="16">
          <cell r="C16">
            <v>21.36128888888889</v>
          </cell>
        </row>
        <row r="19">
          <cell r="C19">
            <v>0.97182711111111131</v>
          </cell>
        </row>
        <row r="21">
          <cell r="C21">
            <v>32.026000000000003</v>
          </cell>
        </row>
        <row r="23">
          <cell r="C23">
            <v>7.5558770000000006</v>
          </cell>
        </row>
        <row r="25">
          <cell r="C25">
            <v>0.23713225925925926</v>
          </cell>
        </row>
        <row r="27">
          <cell r="C27">
            <v>1.0622222222222222</v>
          </cell>
        </row>
        <row r="29">
          <cell r="C29">
            <v>17.601553333333332</v>
          </cell>
        </row>
        <row r="31">
          <cell r="C31">
            <v>17.891221333333334</v>
          </cell>
        </row>
        <row r="33">
          <cell r="C33">
            <v>4.0401595666666665</v>
          </cell>
        </row>
        <row r="35">
          <cell r="C35">
            <v>0.89846296296296302</v>
          </cell>
        </row>
        <row r="37">
          <cell r="C37">
            <v>0.23563629629629626</v>
          </cell>
        </row>
        <row r="44">
          <cell r="C44">
            <v>545.34014071433376</v>
          </cell>
        </row>
      </sheetData>
      <sheetData sheetId="11">
        <row r="8">
          <cell r="C8">
            <v>20.194805194805195</v>
          </cell>
        </row>
        <row r="10">
          <cell r="C10">
            <v>4.7639545454545456</v>
          </cell>
        </row>
        <row r="12">
          <cell r="C12">
            <v>160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293.87896471433379</v>
          </cell>
        </row>
      </sheetData>
      <sheetData sheetId="12">
        <row r="8">
          <cell r="C8">
            <v>20.194805194805195</v>
          </cell>
        </row>
        <row r="10">
          <cell r="C10">
            <v>4.7639545454545456</v>
          </cell>
        </row>
        <row r="12">
          <cell r="C12">
            <v>400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533.87896471433373</v>
          </cell>
        </row>
      </sheetData>
      <sheetData sheetId="13">
        <row r="8">
          <cell r="C8">
            <v>40.38961038961039</v>
          </cell>
        </row>
        <row r="10">
          <cell r="C10">
            <v>80</v>
          </cell>
        </row>
        <row r="12">
          <cell r="C12">
            <v>20.194805194805195</v>
          </cell>
        </row>
        <row r="14">
          <cell r="C14">
            <v>33.165181000000004</v>
          </cell>
        </row>
        <row r="16">
          <cell r="C16">
            <v>16.66</v>
          </cell>
        </row>
        <row r="18">
          <cell r="C18">
            <v>176</v>
          </cell>
        </row>
        <row r="20">
          <cell r="C20">
            <v>3.5999999999999996</v>
          </cell>
        </row>
        <row r="22">
          <cell r="C22">
            <v>66.03</v>
          </cell>
        </row>
        <row r="24">
          <cell r="C24">
            <v>2.75E-2</v>
          </cell>
        </row>
        <row r="26">
          <cell r="C26">
            <v>0.5</v>
          </cell>
        </row>
        <row r="28">
          <cell r="C28">
            <v>0.13</v>
          </cell>
        </row>
        <row r="32">
          <cell r="C32">
            <v>21.36128888888889</v>
          </cell>
        </row>
        <row r="34">
          <cell r="C34">
            <v>5.038824</v>
          </cell>
        </row>
        <row r="36">
          <cell r="C36">
            <v>0.97182711111111131</v>
          </cell>
        </row>
        <row r="38">
          <cell r="C38">
            <v>32.026000000000003</v>
          </cell>
        </row>
        <row r="40">
          <cell r="C40">
            <v>7.5558770000000006</v>
          </cell>
        </row>
        <row r="42">
          <cell r="C42">
            <v>0.23713225925925926</v>
          </cell>
        </row>
        <row r="44">
          <cell r="C44">
            <v>1.0622222222222222</v>
          </cell>
        </row>
        <row r="46">
          <cell r="C46">
            <v>17.601553333333332</v>
          </cell>
        </row>
        <row r="48">
          <cell r="C48">
            <v>17.891221333333334</v>
          </cell>
        </row>
        <row r="50">
          <cell r="C50">
            <v>4.0401595666666665</v>
          </cell>
        </row>
        <row r="52">
          <cell r="C52">
            <v>0.89846296296296302</v>
          </cell>
        </row>
        <row r="54">
          <cell r="C54">
            <v>0.23563629629629626</v>
          </cell>
        </row>
        <row r="61">
          <cell r="C61">
            <v>545.61730155848954</v>
          </cell>
        </row>
      </sheetData>
      <sheetData sheetId="14">
        <row r="8">
          <cell r="C8">
            <v>161.55844155844156</v>
          </cell>
        </row>
        <row r="10">
          <cell r="C10">
            <v>320</v>
          </cell>
        </row>
        <row r="12">
          <cell r="C12">
            <v>80.779220779220779</v>
          </cell>
        </row>
        <row r="14">
          <cell r="C14">
            <v>132.65600600000002</v>
          </cell>
        </row>
        <row r="16">
          <cell r="C16">
            <v>66.64</v>
          </cell>
        </row>
        <row r="18">
          <cell r="C18">
            <v>495.04</v>
          </cell>
        </row>
        <row r="20">
          <cell r="C20">
            <v>14.399999999999999</v>
          </cell>
        </row>
        <row r="22">
          <cell r="C22">
            <v>264.12</v>
          </cell>
        </row>
        <row r="24">
          <cell r="C24">
            <v>0.11</v>
          </cell>
        </row>
        <row r="26">
          <cell r="C26">
            <v>2</v>
          </cell>
        </row>
        <row r="28">
          <cell r="C28">
            <v>0.52</v>
          </cell>
        </row>
        <row r="32">
          <cell r="C32">
            <v>85.445155555555559</v>
          </cell>
        </row>
        <row r="34">
          <cell r="C34">
            <v>20.157655000000002</v>
          </cell>
        </row>
        <row r="36">
          <cell r="C36">
            <v>3.8873084444444452</v>
          </cell>
        </row>
        <row r="38">
          <cell r="C38">
            <v>128.10400000000001</v>
          </cell>
        </row>
        <row r="42">
          <cell r="C42">
            <v>0.94852903703703706</v>
          </cell>
        </row>
        <row r="44">
          <cell r="C44">
            <v>4.2488888888888887</v>
          </cell>
        </row>
        <row r="46">
          <cell r="C46">
            <v>59.783991111111114</v>
          </cell>
        </row>
        <row r="48">
          <cell r="C48">
            <v>71.564885333333336</v>
          </cell>
        </row>
        <row r="50">
          <cell r="C50">
            <v>16.160638266666666</v>
          </cell>
        </row>
        <row r="52">
          <cell r="C52">
            <v>3.5938518518518521</v>
          </cell>
        </row>
        <row r="54">
          <cell r="C54">
            <v>0.94254518518518504</v>
          </cell>
        </row>
        <row r="61">
          <cell r="C61">
            <v>483.16527925293411</v>
          </cell>
        </row>
      </sheetData>
      <sheetData sheetId="15">
        <row r="8">
          <cell r="C8">
            <v>40.38961038961039</v>
          </cell>
        </row>
        <row r="10">
          <cell r="C10">
            <v>80</v>
          </cell>
        </row>
        <row r="12">
          <cell r="C12">
            <v>20.194805194805195</v>
          </cell>
        </row>
        <row r="14">
          <cell r="C14">
            <v>33.165181000000004</v>
          </cell>
        </row>
        <row r="16">
          <cell r="C16">
            <v>16.66</v>
          </cell>
        </row>
        <row r="18">
          <cell r="C18">
            <v>42</v>
          </cell>
        </row>
        <row r="20">
          <cell r="C20">
            <v>3.5999999999999996</v>
          </cell>
        </row>
        <row r="22">
          <cell r="C22">
            <v>66.03</v>
          </cell>
        </row>
        <row r="24">
          <cell r="C24">
            <v>2.75E-2</v>
          </cell>
        </row>
        <row r="26">
          <cell r="C26">
            <v>0.5</v>
          </cell>
        </row>
        <row r="28">
          <cell r="C28">
            <v>0.13</v>
          </cell>
        </row>
        <row r="32">
          <cell r="C32">
            <v>21.36128888888889</v>
          </cell>
        </row>
        <row r="34">
          <cell r="C34">
            <v>5.038824</v>
          </cell>
        </row>
        <row r="36">
          <cell r="C36">
            <v>0.97182711111111131</v>
          </cell>
        </row>
        <row r="38">
          <cell r="C38">
            <v>32.026000000000003</v>
          </cell>
        </row>
        <row r="40">
          <cell r="C40">
            <v>7.5558770000000006</v>
          </cell>
        </row>
        <row r="42">
          <cell r="C42">
            <v>0.23713225925925926</v>
          </cell>
        </row>
        <row r="44">
          <cell r="C44">
            <v>1.0622222222222222</v>
          </cell>
        </row>
        <row r="46">
          <cell r="C46">
            <v>17.601553333333332</v>
          </cell>
        </row>
        <row r="48">
          <cell r="C48">
            <v>17.891221333333334</v>
          </cell>
        </row>
        <row r="50">
          <cell r="C50">
            <v>4.0401595666666665</v>
          </cell>
        </row>
        <row r="52">
          <cell r="C52">
            <v>0.89846296296296302</v>
          </cell>
        </row>
        <row r="54">
          <cell r="C54">
            <v>0.23563629629629626</v>
          </cell>
        </row>
        <row r="61">
          <cell r="C61">
            <v>411.6173015584896</v>
          </cell>
        </row>
      </sheetData>
      <sheetData sheetId="16">
        <row r="8">
          <cell r="C8">
            <v>80.779220779220779</v>
          </cell>
        </row>
        <row r="10">
          <cell r="C10">
            <v>160</v>
          </cell>
        </row>
        <row r="12">
          <cell r="C12">
            <v>40.38961038961039</v>
          </cell>
        </row>
        <row r="14">
          <cell r="C14">
            <v>66.32800300000001</v>
          </cell>
        </row>
        <row r="16">
          <cell r="C16">
            <v>33.32</v>
          </cell>
        </row>
        <row r="18">
          <cell r="C18">
            <v>99.96</v>
          </cell>
        </row>
        <row r="20">
          <cell r="C20">
            <v>7.1999999999999993</v>
          </cell>
        </row>
        <row r="22">
          <cell r="C22">
            <v>132.06</v>
          </cell>
        </row>
        <row r="24">
          <cell r="C24">
            <v>5.5E-2</v>
          </cell>
        </row>
        <row r="26">
          <cell r="C26">
            <v>1</v>
          </cell>
        </row>
        <row r="28">
          <cell r="C28">
            <v>0.26</v>
          </cell>
        </row>
        <row r="32">
          <cell r="C32">
            <v>42.722577777777779</v>
          </cell>
        </row>
        <row r="34">
          <cell r="C34">
            <v>10.077648</v>
          </cell>
        </row>
        <row r="36">
          <cell r="C36">
            <v>1.9436542222222226</v>
          </cell>
        </row>
        <row r="38">
          <cell r="C38">
            <v>64.052000000000007</v>
          </cell>
        </row>
        <row r="40">
          <cell r="C40">
            <v>15.109394999999999</v>
          </cell>
        </row>
        <row r="42">
          <cell r="C42">
            <v>0.47426451851851853</v>
          </cell>
        </row>
        <row r="44">
          <cell r="C44">
            <v>2.1244444444444444</v>
          </cell>
        </row>
        <row r="46">
          <cell r="C46">
            <v>35.203106666666663</v>
          </cell>
        </row>
        <row r="48">
          <cell r="C48">
            <v>35.782442666666668</v>
          </cell>
        </row>
        <row r="50">
          <cell r="C50">
            <v>8.0803191333333331</v>
          </cell>
        </row>
        <row r="52">
          <cell r="C52">
            <v>1.796925925925926</v>
          </cell>
        </row>
        <row r="54">
          <cell r="C54">
            <v>0.47127259259259252</v>
          </cell>
        </row>
        <row r="61">
          <cell r="C61">
            <v>419.59999999999997</v>
          </cell>
        </row>
      </sheetData>
      <sheetData sheetId="17">
        <row r="8">
          <cell r="C8">
            <v>40.38961038961039</v>
          </cell>
        </row>
        <row r="10">
          <cell r="C10">
            <v>80</v>
          </cell>
        </row>
        <row r="12">
          <cell r="C12">
            <v>20.194805194805195</v>
          </cell>
        </row>
        <row r="14">
          <cell r="C14">
            <v>33.165181000000004</v>
          </cell>
        </row>
        <row r="16">
          <cell r="C16">
            <v>3.5999999999999996</v>
          </cell>
        </row>
        <row r="18">
          <cell r="C18">
            <v>66.03</v>
          </cell>
        </row>
        <row r="20">
          <cell r="C20">
            <v>2.75E-2</v>
          </cell>
        </row>
        <row r="22">
          <cell r="C22">
            <v>0.5</v>
          </cell>
        </row>
        <row r="24">
          <cell r="C24">
            <v>0.13</v>
          </cell>
        </row>
        <row r="28">
          <cell r="C28">
            <v>21.36128888888889</v>
          </cell>
        </row>
        <row r="30">
          <cell r="C30">
            <v>5.038824</v>
          </cell>
        </row>
        <row r="32">
          <cell r="C32">
            <v>0.97182711111111131</v>
          </cell>
        </row>
        <row r="34">
          <cell r="C34">
            <v>32.026000000000003</v>
          </cell>
        </row>
        <row r="36">
          <cell r="C36">
            <v>7.5558770000000006</v>
          </cell>
        </row>
        <row r="38">
          <cell r="C38">
            <v>0.23713225925925926</v>
          </cell>
        </row>
        <row r="40">
          <cell r="C40">
            <v>1.0622222222222222</v>
          </cell>
        </row>
        <row r="42">
          <cell r="C42">
            <v>17.601553333333332</v>
          </cell>
        </row>
        <row r="44">
          <cell r="C44">
            <v>17.891221333333334</v>
          </cell>
        </row>
        <row r="46">
          <cell r="C46">
            <v>4.0401595666666665</v>
          </cell>
        </row>
        <row r="48">
          <cell r="C48">
            <v>0.89846296296296302</v>
          </cell>
        </row>
        <row r="50">
          <cell r="C50">
            <v>0.23563629629629626</v>
          </cell>
        </row>
        <row r="57">
          <cell r="C57">
            <v>352.95730155848963</v>
          </cell>
        </row>
      </sheetData>
      <sheetData sheetId="18">
        <row r="8">
          <cell r="C8">
            <v>40.38961038961039</v>
          </cell>
        </row>
        <row r="10">
          <cell r="C10">
            <v>9.5279090909090911</v>
          </cell>
        </row>
        <row r="12">
          <cell r="C12">
            <v>900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1058.8377244545934</v>
          </cell>
        </row>
      </sheetData>
      <sheetData sheetId="19">
        <row r="8">
          <cell r="C8">
            <v>40.38961038961039</v>
          </cell>
        </row>
        <row r="10">
          <cell r="C10">
            <v>9.5279090909090911</v>
          </cell>
        </row>
        <row r="12">
          <cell r="C12">
            <v>1200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0.2320955555555555</v>
          </cell>
        </row>
        <row r="45">
          <cell r="C45">
            <v>1358.8341837138528</v>
          </cell>
        </row>
      </sheetData>
      <sheetData sheetId="20">
        <row r="8">
          <cell r="C8">
            <v>40.38961038961039</v>
          </cell>
        </row>
        <row r="10">
          <cell r="C10">
            <v>9.5279090909090911</v>
          </cell>
        </row>
        <row r="12">
          <cell r="C12">
            <v>1800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1958.8377244545936</v>
          </cell>
        </row>
      </sheetData>
      <sheetData sheetId="21">
        <row r="8">
          <cell r="C8">
            <v>40.38961038961039</v>
          </cell>
        </row>
        <row r="10">
          <cell r="C10">
            <v>9.5279090909090911</v>
          </cell>
        </row>
        <row r="12">
          <cell r="C12">
            <v>1130.1500000000001</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1288.9877244545937</v>
          </cell>
        </row>
      </sheetData>
      <sheetData sheetId="22">
        <row r="8">
          <cell r="C8">
            <v>40.38961038961039</v>
          </cell>
        </row>
        <row r="10">
          <cell r="C10">
            <v>9.5279090909090911</v>
          </cell>
        </row>
        <row r="12">
          <cell r="C12">
            <v>1350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38">
          <cell r="C38">
            <v>0.23563629629629626</v>
          </cell>
        </row>
        <row r="45">
          <cell r="C45">
            <v>1508.8377244545936</v>
          </cell>
        </row>
      </sheetData>
      <sheetData sheetId="23"/>
      <sheetData sheetId="24"/>
      <sheetData sheetId="25">
        <row r="3">
          <cell r="C3">
            <v>53</v>
          </cell>
        </row>
        <row r="4">
          <cell r="C4">
            <v>8</v>
          </cell>
        </row>
        <row r="5">
          <cell r="C5">
            <v>1</v>
          </cell>
        </row>
        <row r="6">
          <cell r="C6">
            <v>2</v>
          </cell>
        </row>
        <row r="7">
          <cell r="C7">
            <v>8</v>
          </cell>
        </row>
        <row r="8">
          <cell r="C8">
            <v>6</v>
          </cell>
        </row>
        <row r="9">
          <cell r="C9">
            <v>12</v>
          </cell>
        </row>
        <row r="10">
          <cell r="C10">
            <v>1</v>
          </cell>
        </row>
        <row r="11">
          <cell r="C11">
            <v>1</v>
          </cell>
        </row>
        <row r="12">
          <cell r="C12">
            <v>1</v>
          </cell>
        </row>
        <row r="13">
          <cell r="C13">
            <v>1</v>
          </cell>
        </row>
        <row r="14">
          <cell r="C14">
            <v>1</v>
          </cell>
        </row>
        <row r="15">
          <cell r="C15">
            <v>4</v>
          </cell>
        </row>
        <row r="16">
          <cell r="C16">
            <v>1</v>
          </cell>
        </row>
        <row r="17">
          <cell r="C17">
            <v>2</v>
          </cell>
        </row>
        <row r="18">
          <cell r="C18">
            <v>1</v>
          </cell>
        </row>
        <row r="19">
          <cell r="C19">
            <v>1</v>
          </cell>
        </row>
        <row r="20">
          <cell r="C20">
            <v>1</v>
          </cell>
        </row>
        <row r="21">
          <cell r="C21">
            <v>1</v>
          </cell>
        </row>
        <row r="22">
          <cell r="C22">
            <v>1</v>
          </cell>
        </row>
        <row r="23">
          <cell r="C23">
            <v>1</v>
          </cell>
        </row>
      </sheetData>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19B49-9A22-44B8-94F6-7093A77EA566}">
  <sheetPr>
    <pageSetUpPr fitToPage="1"/>
  </sheetPr>
  <dimension ref="A1:S39"/>
  <sheetViews>
    <sheetView tabSelected="1" view="pageBreakPreview" zoomScale="60" zoomScaleNormal="90" workbookViewId="0">
      <selection activeCell="AE17" sqref="AE17"/>
    </sheetView>
  </sheetViews>
  <sheetFormatPr defaultRowHeight="15" x14ac:dyDescent="0.25"/>
  <cols>
    <col min="1" max="1" width="4.5703125" customWidth="1"/>
    <col min="2" max="2" width="39.42578125" customWidth="1"/>
    <col min="3" max="3" width="19.42578125" customWidth="1"/>
    <col min="4" max="5" width="11.140625" customWidth="1"/>
    <col min="6" max="6" width="14.7109375" customWidth="1"/>
    <col min="7" max="7" width="11.140625" customWidth="1"/>
    <col min="8" max="8" width="14" customWidth="1"/>
    <col min="9" max="11" width="11.140625" customWidth="1"/>
    <col min="12" max="12" width="12" customWidth="1"/>
    <col min="13" max="15" width="11.140625" customWidth="1"/>
    <col min="16" max="16" width="15.85546875" customWidth="1"/>
    <col min="17" max="17" width="14.42578125" customWidth="1"/>
    <col min="18" max="18" width="15" customWidth="1"/>
    <col min="19" max="19" width="11.140625" customWidth="1"/>
  </cols>
  <sheetData>
    <row r="1" spans="1:19" ht="105" customHeight="1" x14ac:dyDescent="0.25">
      <c r="M1" s="1"/>
      <c r="N1" s="1"/>
      <c r="O1" s="1"/>
      <c r="P1" s="2" t="s">
        <v>64</v>
      </c>
      <c r="Q1" s="2"/>
      <c r="R1" s="2"/>
      <c r="S1" s="2"/>
    </row>
    <row r="2" spans="1:19" x14ac:dyDescent="0.25">
      <c r="H2" s="3"/>
    </row>
    <row r="3" spans="1:19" s="5" customFormat="1" ht="59.45" customHeight="1" x14ac:dyDescent="0.25">
      <c r="A3" s="4" t="s">
        <v>0</v>
      </c>
      <c r="B3" s="4"/>
      <c r="C3" s="4"/>
      <c r="D3" s="4"/>
      <c r="E3" s="4"/>
      <c r="F3" s="4"/>
      <c r="G3" s="4"/>
      <c r="H3" s="4"/>
      <c r="I3" s="4"/>
      <c r="J3" s="4"/>
      <c r="K3" s="4"/>
      <c r="L3" s="4"/>
      <c r="M3" s="4"/>
      <c r="N3" s="4"/>
      <c r="O3" s="4"/>
      <c r="P3" s="4"/>
      <c r="Q3" s="4"/>
      <c r="R3" s="4"/>
      <c r="S3" s="4"/>
    </row>
    <row r="4" spans="1:19" ht="15.75" thickBot="1" x14ac:dyDescent="0.3">
      <c r="H4" s="3"/>
    </row>
    <row r="5" spans="1:19" s="10" customFormat="1" ht="21" customHeight="1" x14ac:dyDescent="0.25">
      <c r="A5" s="6" t="s">
        <v>1</v>
      </c>
      <c r="B5" s="7" t="s">
        <v>2</v>
      </c>
      <c r="C5" s="7" t="s">
        <v>3</v>
      </c>
      <c r="D5" s="7" t="s">
        <v>4</v>
      </c>
      <c r="E5" s="7"/>
      <c r="F5" s="7"/>
      <c r="G5" s="7"/>
      <c r="H5" s="7"/>
      <c r="I5" s="7"/>
      <c r="J5" s="7" t="s">
        <v>5</v>
      </c>
      <c r="K5" s="7"/>
      <c r="L5" s="7"/>
      <c r="M5" s="7"/>
      <c r="N5" s="7"/>
      <c r="O5" s="7"/>
      <c r="P5" s="8" t="s">
        <v>6</v>
      </c>
      <c r="Q5" s="8" t="s">
        <v>7</v>
      </c>
      <c r="R5" s="8"/>
      <c r="S5" s="9"/>
    </row>
    <row r="6" spans="1:19" s="10" customFormat="1" ht="39.75" customHeight="1" x14ac:dyDescent="0.25">
      <c r="A6" s="11"/>
      <c r="B6" s="12"/>
      <c r="C6" s="12"/>
      <c r="D6" s="12" t="s">
        <v>8</v>
      </c>
      <c r="E6" s="12" t="s">
        <v>9</v>
      </c>
      <c r="F6" s="12" t="s">
        <v>10</v>
      </c>
      <c r="G6" s="12" t="s">
        <v>7</v>
      </c>
      <c r="H6" s="12"/>
      <c r="I6" s="12"/>
      <c r="J6" s="12" t="s">
        <v>8</v>
      </c>
      <c r="K6" s="12" t="s">
        <v>9</v>
      </c>
      <c r="L6" s="12" t="s">
        <v>10</v>
      </c>
      <c r="M6" s="12" t="s">
        <v>7</v>
      </c>
      <c r="N6" s="12"/>
      <c r="O6" s="12"/>
      <c r="P6" s="13"/>
      <c r="Q6" s="13">
        <v>1000</v>
      </c>
      <c r="R6" s="13">
        <v>2000</v>
      </c>
      <c r="S6" s="14">
        <v>5000</v>
      </c>
    </row>
    <row r="7" spans="1:19" s="20" customFormat="1" ht="30" customHeight="1" thickBot="1" x14ac:dyDescent="0.3">
      <c r="A7" s="15"/>
      <c r="B7" s="16"/>
      <c r="C7" s="16"/>
      <c r="D7" s="16"/>
      <c r="E7" s="16"/>
      <c r="F7" s="16"/>
      <c r="G7" s="17">
        <v>1000</v>
      </c>
      <c r="H7" s="17">
        <v>2000</v>
      </c>
      <c r="I7" s="17">
        <v>5000</v>
      </c>
      <c r="J7" s="16"/>
      <c r="K7" s="16"/>
      <c r="L7" s="16"/>
      <c r="M7" s="17">
        <v>1000</v>
      </c>
      <c r="N7" s="17">
        <v>2000</v>
      </c>
      <c r="O7" s="17">
        <v>5000</v>
      </c>
      <c r="P7" s="18"/>
      <c r="Q7" s="18"/>
      <c r="R7" s="18"/>
      <c r="S7" s="19"/>
    </row>
    <row r="8" spans="1:19" s="5" customFormat="1" ht="16.5" thickBot="1" x14ac:dyDescent="0.3">
      <c r="A8" s="21">
        <v>1</v>
      </c>
      <c r="B8" s="22" t="s">
        <v>11</v>
      </c>
      <c r="C8" s="23"/>
      <c r="D8" s="23"/>
      <c r="E8" s="23"/>
      <c r="F8" s="23"/>
      <c r="G8" s="23"/>
      <c r="H8" s="23"/>
      <c r="I8" s="23"/>
      <c r="J8" s="24"/>
      <c r="K8" s="24"/>
      <c r="L8" s="24"/>
      <c r="M8" s="24"/>
      <c r="N8" s="24"/>
      <c r="O8" s="24"/>
      <c r="P8" s="23"/>
      <c r="Q8" s="23"/>
      <c r="R8" s="23"/>
      <c r="S8" s="25"/>
    </row>
    <row r="9" spans="1:19" s="10" customFormat="1" ht="63" x14ac:dyDescent="0.25">
      <c r="A9" s="26" t="s">
        <v>12</v>
      </c>
      <c r="B9" s="27" t="s">
        <v>13</v>
      </c>
      <c r="C9" s="28" t="s">
        <v>14</v>
      </c>
      <c r="D9" s="28">
        <v>170</v>
      </c>
      <c r="E9" s="29">
        <v>468.46</v>
      </c>
      <c r="F9" s="29">
        <f>SUM(D9)*E9</f>
        <v>79638.2</v>
      </c>
      <c r="G9" s="29">
        <f>30097.36-752.23</f>
        <v>29345.13</v>
      </c>
      <c r="H9" s="29">
        <f>49490.09+752.29</f>
        <v>50242.38</v>
      </c>
      <c r="I9" s="30">
        <v>50.5</v>
      </c>
      <c r="J9" s="31">
        <f>[1]Pozīcijas!C3</f>
        <v>53</v>
      </c>
      <c r="K9" s="32">
        <f>'[1]1.1.'!C66</f>
        <v>508.14416412426158</v>
      </c>
      <c r="L9" s="33">
        <f>SUM(J9)*K9</f>
        <v>26931.640698585863</v>
      </c>
      <c r="M9" s="33">
        <f>'[1]1.1.'!C10+'[1]1.1.'!C12+'[1]1.1.'!C14+'[1]1.1.'!C16+'[1]1.1.'!C38+'[1]1.1.'!C40+'[1]1.1.'!C43+'[1]1.1.'!C45</f>
        <v>14041.244899071055</v>
      </c>
      <c r="N9" s="33">
        <f>'[1]1.1.'!C18+'[1]1.1.'!C20+'[1]1.1.'!C22+'[1]1.1.'!C24+'[1]1.1.'!C26+'[1]1.1.'!C28+'[1]1.1.'!C30+'[1]1.1.'!C32+'[1]1.1.'!C34+'[1]1.1.'!C41+'[1]1.1.'!C47+'[1]1.1.'!C49+'[1]1.1.'!C51+'[1]1.1.'!C53+'[1]1.1.'!C55+'[1]1.1.'!C57</f>
        <v>12877.907075811108</v>
      </c>
      <c r="O9" s="33">
        <f>'[1]1.1.'!C59</f>
        <v>12.488723703703704</v>
      </c>
      <c r="P9" s="34">
        <f t="shared" ref="P9:P34" si="0">SUM(L9)-F9</f>
        <v>-52706.559301414134</v>
      </c>
      <c r="Q9" s="35">
        <f t="shared" ref="Q9:Q34" si="1">SUM(M9)-G9</f>
        <v>-15303.885100928946</v>
      </c>
      <c r="R9" s="35">
        <f t="shared" ref="R9:S34" si="2">SUM(N9)-H9</f>
        <v>-37364.472924188885</v>
      </c>
      <c r="S9" s="36">
        <f t="shared" si="2"/>
        <v>-38.011276296296295</v>
      </c>
    </row>
    <row r="10" spans="1:19" s="10" customFormat="1" ht="63" x14ac:dyDescent="0.25">
      <c r="A10" s="37" t="s">
        <v>15</v>
      </c>
      <c r="B10" s="38" t="s">
        <v>16</v>
      </c>
      <c r="C10" s="31" t="s">
        <v>14</v>
      </c>
      <c r="D10" s="31">
        <v>80</v>
      </c>
      <c r="E10" s="33">
        <v>380.12</v>
      </c>
      <c r="F10" s="33">
        <f t="shared" ref="F10:F33" si="3">SUM(D10)*E10</f>
        <v>30409.599999999999</v>
      </c>
      <c r="G10" s="33">
        <v>11095.06</v>
      </c>
      <c r="H10" s="33">
        <v>19291.05</v>
      </c>
      <c r="I10" s="39">
        <v>23.77</v>
      </c>
      <c r="J10" s="31">
        <f>[1]Pozīcijas!C4</f>
        <v>8</v>
      </c>
      <c r="K10" s="32">
        <f>'[1]1.2.'!C62</f>
        <v>415.67739521011305</v>
      </c>
      <c r="L10" s="33">
        <f>SUM(J10)*K10</f>
        <v>3325.4191616809044</v>
      </c>
      <c r="M10" s="40">
        <f>'[1]1.2.'!C8+'[1]1.2.'!C10+'[1]1.2.'!C12+'[1]1.2.'!C14+'[1]1.2.'!C34+'[1]1.2.'!C36+'[1]1.2.'!C40+'[1]1.2.'!C42</f>
        <v>1722.0190409994227</v>
      </c>
      <c r="N10" s="40">
        <f>'[1]1.2.'!C16+'[1]1.2.'!C18+'[1]1.2.'!C20+'[1]1.2.'!C22+'[1]1.2.'!C24+'[1]1.2.'!C26+'[1]1.2.'!C28+'[1]1.2.'!C30+'[1]1.2.'!C38+'[1]1.2.'!C43+'[1]1.2.'!C45+'[1]1.2.'!C47+'[1]1.2.'!C49+'[1]1.2.'!C51+'[1]1.2.'!C53</f>
        <v>1601.5150303111109</v>
      </c>
      <c r="O10" s="40">
        <f>'[1]1.2.'!C55</f>
        <v>1.8850903703703701</v>
      </c>
      <c r="P10" s="41">
        <f t="shared" si="0"/>
        <v>-27084.180838319095</v>
      </c>
      <c r="Q10" s="42">
        <f t="shared" si="1"/>
        <v>-9373.0409590005765</v>
      </c>
      <c r="R10" s="42">
        <f t="shared" si="2"/>
        <v>-17689.534969688888</v>
      </c>
      <c r="S10" s="43">
        <f t="shared" si="2"/>
        <v>-21.884909629629629</v>
      </c>
    </row>
    <row r="11" spans="1:19" s="10" customFormat="1" ht="63" x14ac:dyDescent="0.25">
      <c r="A11" s="37" t="s">
        <v>17</v>
      </c>
      <c r="B11" s="38" t="s">
        <v>18</v>
      </c>
      <c r="C11" s="31" t="s">
        <v>14</v>
      </c>
      <c r="D11" s="31">
        <v>2</v>
      </c>
      <c r="E11" s="33">
        <v>607.48</v>
      </c>
      <c r="F11" s="33">
        <f>SUM(D11)*E11</f>
        <v>1214.96</v>
      </c>
      <c r="G11" s="33">
        <v>354.09</v>
      </c>
      <c r="H11" s="33">
        <v>860.28</v>
      </c>
      <c r="I11" s="39">
        <v>0.59</v>
      </c>
      <c r="J11" s="31">
        <f>[1]Pozīcijas!C5</f>
        <v>1</v>
      </c>
      <c r="K11" s="32">
        <f>'[1]1.3.'!C65</f>
        <v>616.43621294809998</v>
      </c>
      <c r="L11" s="33">
        <f>SUM(J11)*K11</f>
        <v>616.43621294809998</v>
      </c>
      <c r="M11" s="33">
        <f>'[1]1.3.'!C8+'[1]1.3.'!C10+'[1]1.3.'!C12+'[1]1.3.'!C14+'[1]1.3.'!C36+'[1]1.3.'!C38+'[1]1.3.'!C42+'[1]1.3.'!C44</f>
        <v>264.93119786291487</v>
      </c>
      <c r="N11" s="33">
        <f>'[1]1.3.'!C16+'[1]1.3.'!C18+'[1]1.3.'!C20+'[1]1.3.'!C22+'[1]1.3.'!C24+'[1]1.3.'!C26+'[1]1.3.'!C28+'[1]1.3.'!C30+'[1]1.3.'!C32+'[1]1.3.'!C40+'[1]1.3.'!C46+'[1]1.3.'!C48+'[1]1.3.'!C50+'[1]1.3.'!C52+'[1]1.3.'!C54+'[1]1.3.'!C56</f>
        <v>351.2693787888889</v>
      </c>
      <c r="O11" s="33">
        <f>'[1]1.3.'!C58</f>
        <v>0.23563629629629626</v>
      </c>
      <c r="P11" s="41">
        <f t="shared" si="0"/>
        <v>-598.52378705190006</v>
      </c>
      <c r="Q11" s="42">
        <f t="shared" si="1"/>
        <v>-89.158802137085104</v>
      </c>
      <c r="R11" s="42">
        <f t="shared" si="2"/>
        <v>-509.01062121111107</v>
      </c>
      <c r="S11" s="43">
        <f t="shared" si="2"/>
        <v>-0.35436370370370374</v>
      </c>
    </row>
    <row r="12" spans="1:19" s="10" customFormat="1" ht="63" x14ac:dyDescent="0.25">
      <c r="A12" s="37" t="s">
        <v>19</v>
      </c>
      <c r="B12" s="38" t="s">
        <v>20</v>
      </c>
      <c r="C12" s="31" t="s">
        <v>14</v>
      </c>
      <c r="D12" s="31">
        <v>2</v>
      </c>
      <c r="E12" s="33">
        <v>519.15</v>
      </c>
      <c r="F12" s="33">
        <f t="shared" si="3"/>
        <v>1038.3</v>
      </c>
      <c r="G12" s="33">
        <v>277.38</v>
      </c>
      <c r="H12" s="33">
        <v>760.32</v>
      </c>
      <c r="I12" s="39">
        <v>0.59</v>
      </c>
      <c r="J12" s="31">
        <f>[1]Pozīcijas!C6</f>
        <v>2</v>
      </c>
      <c r="K12" s="32">
        <f>'[1]1.4.'!C62</f>
        <v>515.86665928469824</v>
      </c>
      <c r="L12" s="33">
        <f t="shared" ref="L12:L32" si="4">SUM(J12)*K12</f>
        <v>1031.7333185693965</v>
      </c>
      <c r="M12" s="33">
        <f>'[1]1.4.'!C8+'[1]1.4.'!C10+'[1]1.4.'!C12+'[1]1.4.'!C14+'[1]1.4.'!C34+'[1]1.4.'!C36+'[1]1.4.'!C39+'[1]1.4.'!C41</f>
        <v>430.96328662865568</v>
      </c>
      <c r="N12" s="33">
        <f>'[1]1.4.'!C16+'[1]1.4.'!C18+'[1]1.4.'!C20+'[1]1.4.'!C22+'[1]1.4.'!C24+'[1]1.4.'!C26+'[1]1.4.'!C28+'[1]1.4.'!C30+'[1]1.4.'!C37+'[1]1.4.'!C43+'[1]1.4.'!C45+'[1]1.4.'!C47+'[1]1.4.'!C49+'[1]1.4.'!C51+'[1]1.4.'!C53</f>
        <v>600.29875934814822</v>
      </c>
      <c r="O12" s="33">
        <f>'[1]1.4.'!C55</f>
        <v>0.47127259259259252</v>
      </c>
      <c r="P12" s="41">
        <f t="shared" si="0"/>
        <v>-6.5666814306034667</v>
      </c>
      <c r="Q12" s="42">
        <f t="shared" si="1"/>
        <v>153.58328662865569</v>
      </c>
      <c r="R12" s="42">
        <f t="shared" si="2"/>
        <v>-160.02124065185183</v>
      </c>
      <c r="S12" s="43">
        <f t="shared" si="2"/>
        <v>-0.11872740740740745</v>
      </c>
    </row>
    <row r="13" spans="1:19" s="10" customFormat="1" ht="63" x14ac:dyDescent="0.25">
      <c r="A13" s="37" t="s">
        <v>21</v>
      </c>
      <c r="B13" s="38" t="s">
        <v>22</v>
      </c>
      <c r="C13" s="31" t="s">
        <v>14</v>
      </c>
      <c r="D13" s="31">
        <v>2</v>
      </c>
      <c r="E13" s="33">
        <v>257.58</v>
      </c>
      <c r="F13" s="33">
        <f t="shared" si="3"/>
        <v>515.16</v>
      </c>
      <c r="G13" s="33">
        <v>354.09</v>
      </c>
      <c r="H13" s="33">
        <v>160.47999999999999</v>
      </c>
      <c r="I13" s="39">
        <v>0.59</v>
      </c>
      <c r="J13" s="31">
        <f>[1]Pozīcijas!C7</f>
        <v>8</v>
      </c>
      <c r="K13" s="32">
        <f>'[1]1.5.'!C61</f>
        <v>329.52422398444685</v>
      </c>
      <c r="L13" s="33">
        <f>SUM(J13)*K13</f>
        <v>2636.1937918755748</v>
      </c>
      <c r="M13" s="33">
        <f>'[1]1.5.'!C8+'[1]1.5.'!C10+'[1]1.5.'!C12+'[1]1.5.'!C14+'[1]1.5.'!C32+'[1]1.5.'!C34+'[1]1.5.'!C38+'[1]1.5.'!C40</f>
        <v>2119.433664112612</v>
      </c>
      <c r="N13" s="33">
        <f>'[1]1.5.'!C16+'[1]1.5.'!C18+'[1]1.5.'!C20+'[1]1.5.'!C22+'[1]1.5.'!C24+'[1]1.5.'!C26+'[1]1.5.'!C28+'[1]1.5.'!C36+'[1]1.5.'!C42+'[1]1.5.'!C44+'[1]1.5.'!C46+'[1]1.5.'!C48+'[1]1.5.'!C50+'[1]1.5.'!C52</f>
        <v>514.8750373925925</v>
      </c>
      <c r="O13" s="33">
        <f>'[1]1.5.'!C54</f>
        <v>1.8850903703703701</v>
      </c>
      <c r="P13" s="41">
        <f t="shared" si="0"/>
        <v>2121.0337918755749</v>
      </c>
      <c r="Q13" s="42">
        <f t="shared" si="1"/>
        <v>1765.343664112612</v>
      </c>
      <c r="R13" s="42">
        <f t="shared" si="2"/>
        <v>354.39503739259249</v>
      </c>
      <c r="S13" s="43">
        <f t="shared" si="2"/>
        <v>1.29509037037037</v>
      </c>
    </row>
    <row r="14" spans="1:19" s="10" customFormat="1" ht="31.5" x14ac:dyDescent="0.25">
      <c r="A14" s="37" t="s">
        <v>23</v>
      </c>
      <c r="B14" s="38" t="s">
        <v>24</v>
      </c>
      <c r="C14" s="31" t="s">
        <v>14</v>
      </c>
      <c r="D14" s="31">
        <v>20</v>
      </c>
      <c r="E14" s="33">
        <v>243.32</v>
      </c>
      <c r="F14" s="33">
        <f t="shared" si="3"/>
        <v>4866.3999999999996</v>
      </c>
      <c r="G14" s="33">
        <v>168.1</v>
      </c>
      <c r="H14" s="33">
        <v>4698.3900000000003</v>
      </c>
      <c r="I14" s="39"/>
      <c r="J14" s="31">
        <f>[1]Pozīcijas!C8</f>
        <v>6</v>
      </c>
      <c r="K14" s="32">
        <f>'[1]1.6.'!C45</f>
        <v>343.31848242988934</v>
      </c>
      <c r="L14" s="33">
        <f t="shared" si="4"/>
        <v>2059.9108945793359</v>
      </c>
      <c r="M14" s="33">
        <f>'[1]1.6.'!C8+'[1]1.6.'!C10+'[1]1.6.'!C16+'[1]1.6.'!C18+'[1]1.6.'!C22+'[1]1.6.'!C24</f>
        <v>545.64160406822509</v>
      </c>
      <c r="N14" s="33">
        <f>'[1]1.6.'!C12+'[1]1.6.'!C20+'[1]1.6.'!C26+'[1]1.6.'!C28+'[1]1.6.'!C30+'[1]1.6.'!C32+'[1]1.6.'!C34+'[1]1.6.'!C36</f>
        <v>1512.8554727333333</v>
      </c>
      <c r="O14" s="33">
        <f>'[1]1.6.'!C38</f>
        <v>1.4138177777777778</v>
      </c>
      <c r="P14" s="41">
        <f t="shared" si="0"/>
        <v>-2806.4891054206637</v>
      </c>
      <c r="Q14" s="42">
        <f t="shared" si="1"/>
        <v>377.54160406822507</v>
      </c>
      <c r="R14" s="42">
        <f t="shared" si="2"/>
        <v>-3185.5345272666673</v>
      </c>
      <c r="S14" s="43">
        <f t="shared" si="2"/>
        <v>1.4138177777777778</v>
      </c>
    </row>
    <row r="15" spans="1:19" s="10" customFormat="1" ht="31.5" x14ac:dyDescent="0.25">
      <c r="A15" s="37" t="s">
        <v>25</v>
      </c>
      <c r="B15" s="38" t="s">
        <v>26</v>
      </c>
      <c r="C15" s="31" t="s">
        <v>14</v>
      </c>
      <c r="D15" s="31">
        <v>30</v>
      </c>
      <c r="E15" s="33">
        <v>108.86</v>
      </c>
      <c r="F15" s="33">
        <f t="shared" si="3"/>
        <v>3265.8</v>
      </c>
      <c r="G15" s="33">
        <v>252.16</v>
      </c>
      <c r="H15" s="33">
        <v>3013.49</v>
      </c>
      <c r="I15" s="39"/>
      <c r="J15" s="31">
        <f>[1]Pozīcijas!C9</f>
        <v>12</v>
      </c>
      <c r="K15" s="32">
        <f>'[1]1.7.'!C45</f>
        <v>199.32837496433385</v>
      </c>
      <c r="L15" s="33">
        <f t="shared" si="4"/>
        <v>2391.940499572006</v>
      </c>
      <c r="M15" s="33">
        <f>'[1]1.7.'!C8+'[1]1.7.'!C10+'[1]1.7.'!C16+'[1]1.7.'!C18+'[1]1.7.'!C22+'[1]1.7.'!C24</f>
        <v>1091.2819185497835</v>
      </c>
      <c r="N15" s="33">
        <f>'[1]1.7.'!C12+'[1]1.7.'!C20+'[1]1.7.'!C26+'[1]1.7.'!C28+'[1]1.7.'!C30+'[1]1.7.'!C32+'[1]1.7.'!C34+'[1]1.7.'!C36</f>
        <v>1297.8309454666667</v>
      </c>
      <c r="O15" s="33">
        <f>'[1]1.7.'!C38</f>
        <v>2.8276355555555557</v>
      </c>
      <c r="P15" s="41">
        <f t="shared" si="0"/>
        <v>-873.85950042799413</v>
      </c>
      <c r="Q15" s="42">
        <f t="shared" si="1"/>
        <v>839.12191854978357</v>
      </c>
      <c r="R15" s="42">
        <f t="shared" si="2"/>
        <v>-1715.6590545333331</v>
      </c>
      <c r="S15" s="43">
        <f t="shared" si="2"/>
        <v>2.8276355555555557</v>
      </c>
    </row>
    <row r="16" spans="1:19" s="10" customFormat="1" ht="31.5" x14ac:dyDescent="0.25">
      <c r="A16" s="37" t="s">
        <v>27</v>
      </c>
      <c r="B16" s="38" t="s">
        <v>28</v>
      </c>
      <c r="C16" s="31" t="s">
        <v>14</v>
      </c>
      <c r="D16" s="31">
        <v>20</v>
      </c>
      <c r="E16" s="33">
        <v>108.85</v>
      </c>
      <c r="F16" s="33">
        <f t="shared" si="3"/>
        <v>2177</v>
      </c>
      <c r="G16" s="33">
        <v>168.1</v>
      </c>
      <c r="H16" s="33">
        <v>2008.99</v>
      </c>
      <c r="I16" s="39"/>
      <c r="J16" s="31">
        <f>[1]Pozīcijas!C10</f>
        <v>1</v>
      </c>
      <c r="K16" s="32">
        <f>'[1]1.8.'!C45</f>
        <v>199.32896471433378</v>
      </c>
      <c r="L16" s="33">
        <f t="shared" si="4"/>
        <v>199.32896471433378</v>
      </c>
      <c r="M16" s="33">
        <f>'[1]1.8.'!C8+'[1]1.8.'!C10+'[1]1.8.'!C16+'[1]1.8.'!C18+'[1]1.8.'!C22+'[1]1.8.'!C24</f>
        <v>90.940749629148627</v>
      </c>
      <c r="N16" s="33">
        <f>'[1]1.8.'!C12++'[1]1.8.'!C20+'[1]1.8.'!C26+'[1]1.8.'!C28+'[1]1.8.'!C30+'[1]1.8.'!C32+'[1]1.8.'!C34+'[1]1.8.'!C36</f>
        <v>108.15257878888887</v>
      </c>
      <c r="O16" s="33">
        <f>'[1]1.8.'!C38</f>
        <v>0.23563629629629626</v>
      </c>
      <c r="P16" s="41">
        <f t="shared" si="0"/>
        <v>-1977.6710352856662</v>
      </c>
      <c r="Q16" s="42">
        <f t="shared" si="1"/>
        <v>-77.159250370851368</v>
      </c>
      <c r="R16" s="42">
        <f t="shared" si="2"/>
        <v>-1900.8374212111112</v>
      </c>
      <c r="S16" s="43">
        <f t="shared" si="2"/>
        <v>0.23563629629629626</v>
      </c>
    </row>
    <row r="17" spans="1:19" s="10" customFormat="1" ht="31.5" x14ac:dyDescent="0.25">
      <c r="A17" s="37" t="s">
        <v>29</v>
      </c>
      <c r="B17" s="38" t="s">
        <v>30</v>
      </c>
      <c r="C17" s="31" t="s">
        <v>14</v>
      </c>
      <c r="D17" s="31">
        <v>3</v>
      </c>
      <c r="E17" s="33">
        <v>463.47</v>
      </c>
      <c r="F17" s="33">
        <f t="shared" si="3"/>
        <v>1390.41</v>
      </c>
      <c r="G17" s="33">
        <v>25.21</v>
      </c>
      <c r="H17" s="33">
        <v>1365.21</v>
      </c>
      <c r="I17" s="39"/>
      <c r="J17" s="31">
        <f>[1]Pozīcijas!C11</f>
        <v>1</v>
      </c>
      <c r="K17" s="32">
        <f>'[1]1.9.'!C44</f>
        <v>545.34014071433376</v>
      </c>
      <c r="L17" s="33">
        <f t="shared" si="4"/>
        <v>545.34014071433376</v>
      </c>
      <c r="M17" s="33">
        <f>'[1]1.9.'!C8+'[1]1.9.'!C10+'[1]1.9.'!C16+'[1]1.9.'!C18+'[1]1.9.'!C21+'[1]1.9.'!C23</f>
        <v>85.901925629148636</v>
      </c>
      <c r="N17" s="33">
        <f>'[1]1.9.'!C12+'[1]1.9.'!C19+'[1]1.9.'!C25+'[1]1.9.'!C27+'[1]1.9.'!C29+'[1]1.9.'!C31+'[1]1.9.'!C33+'[1]1.9.'!C35</f>
        <v>459.20257878888896</v>
      </c>
      <c r="O17" s="33">
        <f>'[1]1.9.'!C37</f>
        <v>0.23563629629629626</v>
      </c>
      <c r="P17" s="41">
        <f t="shared" si="0"/>
        <v>-845.06985928566633</v>
      </c>
      <c r="Q17" s="42">
        <f t="shared" si="1"/>
        <v>60.691925629148635</v>
      </c>
      <c r="R17" s="42">
        <f t="shared" si="2"/>
        <v>-906.00742121111102</v>
      </c>
      <c r="S17" s="43">
        <f t="shared" si="2"/>
        <v>0.23563629629629626</v>
      </c>
    </row>
    <row r="18" spans="1:19" s="10" customFormat="1" ht="31.5" x14ac:dyDescent="0.25">
      <c r="A18" s="37" t="s">
        <v>31</v>
      </c>
      <c r="B18" s="38" t="s">
        <v>32</v>
      </c>
      <c r="C18" s="31" t="s">
        <v>14</v>
      </c>
      <c r="D18" s="31">
        <v>3</v>
      </c>
      <c r="E18" s="33">
        <v>223.09</v>
      </c>
      <c r="F18" s="33">
        <f t="shared" si="3"/>
        <v>669.27</v>
      </c>
      <c r="G18" s="33">
        <v>25.21</v>
      </c>
      <c r="H18" s="33">
        <v>644.07000000000005</v>
      </c>
      <c r="I18" s="39"/>
      <c r="J18" s="31">
        <f>[1]Pozīcijas!C12</f>
        <v>1</v>
      </c>
      <c r="K18" s="32">
        <f>'[1]1.10.'!C45</f>
        <v>293.87896471433379</v>
      </c>
      <c r="L18" s="33">
        <f t="shared" si="4"/>
        <v>293.87896471433379</v>
      </c>
      <c r="M18" s="33">
        <f>'[1]1.10.'!C8+'[1]1.10.'!C10+'[1]1.10.'!C16+'[1]1.10.'!C18+'[1]1.10.'!C22+'[1]1.10.'!C24</f>
        <v>90.940749629148627</v>
      </c>
      <c r="N18" s="33">
        <f>'[1]1.10.'!C12+'[1]1.10.'!C20+'[1]1.10.'!C26+'[1]1.10.'!C28+'[1]1.10.'!C30+'[1]1.10.'!C32+'[1]1.10.'!C34+'[1]1.10.'!C36</f>
        <v>202.70257878888887</v>
      </c>
      <c r="O18" s="33">
        <f>'[1]1.10.'!C38</f>
        <v>0.23563629629629626</v>
      </c>
      <c r="P18" s="41">
        <f t="shared" si="0"/>
        <v>-375.39103528566619</v>
      </c>
      <c r="Q18" s="42">
        <f t="shared" si="1"/>
        <v>65.730749629148619</v>
      </c>
      <c r="R18" s="42">
        <f t="shared" si="2"/>
        <v>-441.36742121111115</v>
      </c>
      <c r="S18" s="43">
        <f t="shared" si="2"/>
        <v>0.23563629629629626</v>
      </c>
    </row>
    <row r="19" spans="1:19" s="10" customFormat="1" ht="47.25" x14ac:dyDescent="0.25">
      <c r="A19" s="37" t="s">
        <v>33</v>
      </c>
      <c r="B19" s="38" t="s">
        <v>34</v>
      </c>
      <c r="C19" s="31" t="s">
        <v>14</v>
      </c>
      <c r="D19" s="31">
        <v>2</v>
      </c>
      <c r="E19" s="33">
        <v>522.98</v>
      </c>
      <c r="F19" s="33">
        <f t="shared" si="3"/>
        <v>1045.96</v>
      </c>
      <c r="G19" s="33">
        <v>16.809999999999999</v>
      </c>
      <c r="H19" s="33">
        <v>1029.1400000000001</v>
      </c>
      <c r="I19" s="39"/>
      <c r="J19" s="31">
        <f>[1]Pozīcijas!C13</f>
        <v>1</v>
      </c>
      <c r="K19" s="32">
        <f>'[1]1.11.'!C45</f>
        <v>533.87896471433373</v>
      </c>
      <c r="L19" s="33">
        <f t="shared" si="4"/>
        <v>533.87896471433373</v>
      </c>
      <c r="M19" s="33">
        <f>'[1]1.11.'!C8+'[1]1.11.'!C10+'[1]1.11.'!C16+'[1]1.11.'!C18+'[1]1.11.'!C22+'[1]1.11.'!C24</f>
        <v>90.940749629148627</v>
      </c>
      <c r="N19" s="33">
        <f>'[1]1.11.'!C12+'[1]1.11.'!C20+'[1]1.11.'!C26+'[1]1.11.'!C28+'[1]1.11.'!C30+'[1]1.11.'!C32+'[1]1.11.'!C34+'[1]1.11.'!C36</f>
        <v>442.70257878888896</v>
      </c>
      <c r="O19" s="33">
        <f>'[1]1.11.'!C38</f>
        <v>0.23563629629629626</v>
      </c>
      <c r="P19" s="41">
        <f t="shared" si="0"/>
        <v>-512.0810352856663</v>
      </c>
      <c r="Q19" s="42">
        <f t="shared" si="1"/>
        <v>74.130749629148625</v>
      </c>
      <c r="R19" s="42">
        <f t="shared" si="2"/>
        <v>-586.43742121111109</v>
      </c>
      <c r="S19" s="43">
        <f t="shared" si="2"/>
        <v>0.23563629629629626</v>
      </c>
    </row>
    <row r="20" spans="1:19" s="10" customFormat="1" ht="31.5" x14ac:dyDescent="0.25">
      <c r="A20" s="37" t="s">
        <v>35</v>
      </c>
      <c r="B20" s="38" t="s">
        <v>36</v>
      </c>
      <c r="C20" s="31" t="s">
        <v>14</v>
      </c>
      <c r="D20" s="31">
        <v>10</v>
      </c>
      <c r="E20" s="33">
        <v>448.39</v>
      </c>
      <c r="F20" s="33">
        <f t="shared" si="3"/>
        <v>4483.8999999999996</v>
      </c>
      <c r="G20" s="33">
        <v>594.23</v>
      </c>
      <c r="H20" s="33">
        <v>3889.65</v>
      </c>
      <c r="I20" s="39"/>
      <c r="J20" s="31">
        <f>[1]Pozīcijas!C14</f>
        <v>1</v>
      </c>
      <c r="K20" s="32">
        <f>'[1]1.12.'!C61</f>
        <v>545.61730155848954</v>
      </c>
      <c r="L20" s="33">
        <f t="shared" si="4"/>
        <v>545.61730155848954</v>
      </c>
      <c r="M20" s="33">
        <f>'[1]1.12.'!C8+'[1]1.12.'!C10+'[1]1.12.'!C12+'[1]1.12.'!C14+'[1]1.12.'!C32+'[1]1.12.'!C34+'[1]1.12.'!C38+'[1]1.12.'!C40</f>
        <v>239.7315864733045</v>
      </c>
      <c r="N20" s="33">
        <f>'[1]1.12.'!C16+'[1]1.12.'!C18+'[1]1.12.'!C20+'[1]1.12.'!C22+'[1]1.12.'!C24+'[1]1.12.'!C26+'[1]1.12.'!C28+'[1]1.12.'!C36+'[1]1.12.'!C42+'[1]1.12.'!C44+'[1]1.12.'!C46+'[1]1.12.'!C48+'[1]1.12.'!C50+'[1]1.12.'!C52</f>
        <v>305.65007878888883</v>
      </c>
      <c r="O20" s="33">
        <f>'[1]1.12.'!C54</f>
        <v>0.23563629629629626</v>
      </c>
      <c r="P20" s="41">
        <f t="shared" si="0"/>
        <v>-3938.2826984415101</v>
      </c>
      <c r="Q20" s="42">
        <f t="shared" si="1"/>
        <v>-354.49841352669551</v>
      </c>
      <c r="R20" s="42">
        <f t="shared" si="2"/>
        <v>-3583.9999212111111</v>
      </c>
      <c r="S20" s="43">
        <f t="shared" si="2"/>
        <v>0.23563629629629626</v>
      </c>
    </row>
    <row r="21" spans="1:19" s="10" customFormat="1" ht="31.5" x14ac:dyDescent="0.25">
      <c r="A21" s="37" t="s">
        <v>37</v>
      </c>
      <c r="B21" s="38" t="s">
        <v>38</v>
      </c>
      <c r="C21" s="31" t="s">
        <v>14</v>
      </c>
      <c r="D21" s="31">
        <v>30</v>
      </c>
      <c r="E21" s="33">
        <v>359.14</v>
      </c>
      <c r="F21" s="33">
        <f t="shared" si="3"/>
        <v>10774.199999999999</v>
      </c>
      <c r="G21" s="33">
        <v>1782.69</v>
      </c>
      <c r="H21" s="33">
        <v>8991.43</v>
      </c>
      <c r="I21" s="39"/>
      <c r="J21" s="31">
        <f>[1]Pozīcijas!C15</f>
        <v>4</v>
      </c>
      <c r="K21" s="32">
        <f>'[1]1.13.'!C61</f>
        <v>483.16527925293411</v>
      </c>
      <c r="L21" s="33">
        <f t="shared" si="4"/>
        <v>1932.6611170117365</v>
      </c>
      <c r="M21" s="33">
        <f>'[1]1.13.'!C8+'[1]1.13.'!C10+'[1]1.13.'!C12+'[1]1.13.'!C14+'[1]1.13.'!C32+'[1]1.13.'!C34+'[1]1.13.'!C38+'[1]1.13.'!C40</f>
        <v>928.70047889321791</v>
      </c>
      <c r="N21" s="33">
        <f>'[1]1.13.'!C16+'[1]1.13.'!C18+'[1]1.13.'!C20+'[1]1.13.'!C22+'[1]1.13.'!C24+'[1]1.13.'!C26+'[1]1.13.'!C28+'[1]1.13.'!C36+'[1]1.13.'!C42+'[1]1.13.'!C44+'[1]1.13.'!C46+'[1]1.13.'!C48+'[1]1.13.'!C50+'[1]1.13.'!C52</f>
        <v>1003.0180929333334</v>
      </c>
      <c r="O21" s="33">
        <f>'[1]1.13.'!C54</f>
        <v>0.94254518518518504</v>
      </c>
      <c r="P21" s="41">
        <f t="shared" si="0"/>
        <v>-8841.5388829882631</v>
      </c>
      <c r="Q21" s="42">
        <f t="shared" si="1"/>
        <v>-853.98952110678215</v>
      </c>
      <c r="R21" s="42">
        <f t="shared" si="2"/>
        <v>-7988.4119070666666</v>
      </c>
      <c r="S21" s="43">
        <f t="shared" si="2"/>
        <v>0.94254518518518504</v>
      </c>
    </row>
    <row r="22" spans="1:19" s="10" customFormat="1" ht="47.25" x14ac:dyDescent="0.25">
      <c r="A22" s="37" t="s">
        <v>39</v>
      </c>
      <c r="B22" s="38" t="s">
        <v>40</v>
      </c>
      <c r="C22" s="31" t="s">
        <v>14</v>
      </c>
      <c r="D22" s="31">
        <v>2</v>
      </c>
      <c r="E22" s="33">
        <v>281</v>
      </c>
      <c r="F22" s="33">
        <f t="shared" si="3"/>
        <v>562</v>
      </c>
      <c r="G22" s="33">
        <v>118.84</v>
      </c>
      <c r="H22" s="33">
        <v>443.15</v>
      </c>
      <c r="I22" s="39"/>
      <c r="J22" s="31">
        <f>[1]Pozīcijas!C16</f>
        <v>1</v>
      </c>
      <c r="K22" s="32">
        <f>'[1]1.14.'!C61</f>
        <v>411.6173015584896</v>
      </c>
      <c r="L22" s="33">
        <f t="shared" si="4"/>
        <v>411.6173015584896</v>
      </c>
      <c r="M22" s="33">
        <f>'[1]1.14.'!C8+'[1]1.14.'!C10+'[1]1.14.'!C12+'[1]1.14.'!C14+'[1]1.14.'!C32+'[1]1.14.'!C34+'[1]1.14.'!C38+'[1]1.14.'!C40</f>
        <v>239.7315864733045</v>
      </c>
      <c r="N22" s="33">
        <f>'[1]1.14.'!C16+'[1]1.14.'!C18+'[1]1.14.'!C20+'[1]1.14.'!C22+'[1]1.14.'!C24+'[1]1.14.'!C26+'[1]1.14.'!C28+'[1]1.14.'!C36+'[1]1.14.'!C42+'[1]1.14.'!C44+'[1]1.14.'!C46+'[1]1.14.'!C48+'[1]1.14.'!C50+'[1]1.14.'!C52</f>
        <v>171.65007878888886</v>
      </c>
      <c r="O22" s="33">
        <f>'[1]1.14.'!C54</f>
        <v>0.23563629629629626</v>
      </c>
      <c r="P22" s="41">
        <f t="shared" si="0"/>
        <v>-150.3826984415104</v>
      </c>
      <c r="Q22" s="42">
        <f t="shared" si="1"/>
        <v>120.8915864733045</v>
      </c>
      <c r="R22" s="42">
        <f t="shared" si="2"/>
        <v>-271.49992121111109</v>
      </c>
      <c r="S22" s="43">
        <f t="shared" si="2"/>
        <v>0.23563629629629626</v>
      </c>
    </row>
    <row r="23" spans="1:19" s="10" customFormat="1" ht="31.5" x14ac:dyDescent="0.25">
      <c r="A23" s="37"/>
      <c r="B23" s="44" t="s">
        <v>41</v>
      </c>
      <c r="C23" s="45" t="s">
        <v>14</v>
      </c>
      <c r="D23" s="45">
        <v>2</v>
      </c>
      <c r="E23" s="46">
        <v>442.84</v>
      </c>
      <c r="F23" s="46">
        <v>885.68</v>
      </c>
      <c r="G23" s="46">
        <v>118.84</v>
      </c>
      <c r="H23" s="46">
        <v>766.84</v>
      </c>
      <c r="I23" s="39"/>
      <c r="J23" s="31"/>
      <c r="K23" s="32"/>
      <c r="L23" s="33"/>
      <c r="M23" s="33"/>
      <c r="N23" s="33"/>
      <c r="O23" s="33"/>
      <c r="P23" s="41">
        <f t="shared" si="0"/>
        <v>-885.68</v>
      </c>
      <c r="Q23" s="42">
        <f t="shared" si="1"/>
        <v>-118.84</v>
      </c>
      <c r="R23" s="42">
        <f t="shared" si="2"/>
        <v>-766.84</v>
      </c>
      <c r="S23" s="43">
        <f t="shared" si="2"/>
        <v>0</v>
      </c>
    </row>
    <row r="24" spans="1:19" s="10" customFormat="1" ht="31.5" x14ac:dyDescent="0.25">
      <c r="A24" s="37" t="s">
        <v>42</v>
      </c>
      <c r="B24" s="38" t="s">
        <v>43</v>
      </c>
      <c r="C24" s="31" t="s">
        <v>14</v>
      </c>
      <c r="D24" s="47">
        <v>2</v>
      </c>
      <c r="E24" s="40">
        <v>285.72000000000003</v>
      </c>
      <c r="F24" s="40">
        <f>SUM(D24)*E24</f>
        <v>571.44000000000005</v>
      </c>
      <c r="G24" s="40">
        <v>118.84</v>
      </c>
      <c r="H24" s="40">
        <v>452.6</v>
      </c>
      <c r="I24" s="39"/>
      <c r="J24" s="31">
        <f>[1]Pozīcijas!C17</f>
        <v>2</v>
      </c>
      <c r="K24" s="32">
        <f>'[1]1.15.'!C61</f>
        <v>419.59999999999997</v>
      </c>
      <c r="L24" s="33">
        <f>SUM(J24)*K24</f>
        <v>839.19999999999993</v>
      </c>
      <c r="M24" s="33">
        <f>'[1]1.15.'!C8+'[1]1.15.'!C10+'[1]1.15.'!C12+'[1]1.15.'!C14+'[1]1.15.'!C32+'[1]1.15.'!C34+'[1]1.15.'!C38+'[1]1.15.'!C40</f>
        <v>479.45845494660898</v>
      </c>
      <c r="N24" s="33">
        <f>'[1]1.15.'!C16+'[1]1.15.'!C18+'[1]1.15.'!C20+'[1]1.15.'!C22+'[1]1.15.'!C24+'[1]1.15.'!C26+'[1]1.15.'!C28+'[1]1.15.'!C36+'[1]1.15.'!C42+'[1]1.15.'!C44+'[1]1.15.'!C46+'[1]1.15.'!C48+'[1]1.15.'!C50+'[1]1.15.'!C52</f>
        <v>359.2601575777777</v>
      </c>
      <c r="O24" s="33">
        <f>'[1]1.15.'!C54</f>
        <v>0.47127259259259252</v>
      </c>
      <c r="P24" s="41">
        <f t="shared" si="0"/>
        <v>267.75999999999988</v>
      </c>
      <c r="Q24" s="42">
        <f t="shared" si="1"/>
        <v>360.61845494660895</v>
      </c>
      <c r="R24" s="42">
        <f t="shared" si="2"/>
        <v>-93.339842422222318</v>
      </c>
      <c r="S24" s="43">
        <f t="shared" si="2"/>
        <v>0.47127259259259252</v>
      </c>
    </row>
    <row r="25" spans="1:19" s="10" customFormat="1" ht="63" x14ac:dyDescent="0.25">
      <c r="A25" s="37" t="s">
        <v>44</v>
      </c>
      <c r="B25" s="38" t="s">
        <v>45</v>
      </c>
      <c r="C25" s="31" t="s">
        <v>14</v>
      </c>
      <c r="D25" s="31">
        <v>2</v>
      </c>
      <c r="E25" s="33">
        <v>245.7</v>
      </c>
      <c r="F25" s="33">
        <f t="shared" si="3"/>
        <v>491.4</v>
      </c>
      <c r="G25" s="33">
        <v>118.84</v>
      </c>
      <c r="H25" s="33">
        <v>372.55</v>
      </c>
      <c r="I25" s="39"/>
      <c r="J25" s="31">
        <f>[1]Pozīcijas!C18</f>
        <v>1</v>
      </c>
      <c r="K25" s="32">
        <f>'[1]1.16.'!C57</f>
        <v>352.95730155848963</v>
      </c>
      <c r="L25" s="33">
        <f t="shared" si="4"/>
        <v>352.95730155848963</v>
      </c>
      <c r="M25" s="33">
        <f>'[1]1.16.'!C8+'[1]1.16.'!C10+'[1]1.16.'!C12+'[1]1.16.'!C14+'[1]1.16.'!C28+'[1]1.16.'!C30+'[1]1.16.'!C34+'[1]1.16.'!C36</f>
        <v>239.7315864733045</v>
      </c>
      <c r="N25" s="33">
        <f>'[1]1.16.'!C16+'[1]1.16.'!C18+'[1]1.16.'!C20+'[1]1.16.'!C22+'[1]1.16.'!C24+'[1]1.16.'!C32+'[1]1.16.'!C38+'[1]1.16.'!C40+'[1]1.16.'!C42+'[1]1.16.'!C44+'[1]1.16.'!C46+'[1]1.16.'!C48</f>
        <v>112.99007878888888</v>
      </c>
      <c r="O25" s="33">
        <f>'[1]1.16.'!C50</f>
        <v>0.23563629629629626</v>
      </c>
      <c r="P25" s="41">
        <f t="shared" si="0"/>
        <v>-138.44269844151034</v>
      </c>
      <c r="Q25" s="42">
        <f t="shared" si="1"/>
        <v>120.8915864733045</v>
      </c>
      <c r="R25" s="42">
        <f t="shared" si="2"/>
        <v>-259.55992121111115</v>
      </c>
      <c r="S25" s="43">
        <f t="shared" si="2"/>
        <v>0.23563629629629626</v>
      </c>
    </row>
    <row r="26" spans="1:19" s="10" customFormat="1" ht="47.25" x14ac:dyDescent="0.25">
      <c r="A26" s="37" t="s">
        <v>46</v>
      </c>
      <c r="B26" s="38" t="s">
        <v>47</v>
      </c>
      <c r="C26" s="31" t="s">
        <v>14</v>
      </c>
      <c r="D26" s="31">
        <v>2</v>
      </c>
      <c r="E26" s="33">
        <v>684.86</v>
      </c>
      <c r="F26" s="33">
        <f t="shared" si="3"/>
        <v>1369.72</v>
      </c>
      <c r="G26" s="33">
        <v>109.71</v>
      </c>
      <c r="H26" s="33">
        <v>1260</v>
      </c>
      <c r="I26" s="39"/>
      <c r="J26" s="31">
        <f>[1]Pozīcijas!C19</f>
        <v>1</v>
      </c>
      <c r="K26" s="32">
        <f>'[1]1.17.'!C45</f>
        <v>1058.8377244545934</v>
      </c>
      <c r="L26" s="33">
        <f t="shared" si="4"/>
        <v>1058.8377244545934</v>
      </c>
      <c r="M26" s="33">
        <f>'[1]1.17.'!C8+'[1]1.17.'!C10+'[1]1.17.'!C16+'[1]1.17.'!C18+'[1]1.17.'!C22+'[1]1.17.'!C24</f>
        <v>115.89950936940836</v>
      </c>
      <c r="N26" s="33">
        <f>'[1]1.17.'!C12+'[1]1.17.'!C20+'[1]1.17.'!C26+'[1]1.17.'!C28+'[1]1.17.'!C30+'[1]1.17.'!C32+'[1]1.17.'!C34+'[1]1.17.'!C36</f>
        <v>942.7025787888889</v>
      </c>
      <c r="O26" s="33">
        <f>'[1]1.17.'!C38</f>
        <v>0.23563629629629626</v>
      </c>
      <c r="P26" s="41">
        <f t="shared" si="0"/>
        <v>-310.88227554540663</v>
      </c>
      <c r="Q26" s="42">
        <f t="shared" si="1"/>
        <v>6.1895093694083698</v>
      </c>
      <c r="R26" s="42">
        <f t="shared" si="2"/>
        <v>-317.2974212111111</v>
      </c>
      <c r="S26" s="43">
        <f t="shared" si="2"/>
        <v>0.23563629629629626</v>
      </c>
    </row>
    <row r="27" spans="1:19" s="10" customFormat="1" ht="47.25" x14ac:dyDescent="0.25">
      <c r="A27" s="37" t="s">
        <v>48</v>
      </c>
      <c r="B27" s="38" t="s">
        <v>49</v>
      </c>
      <c r="C27" s="31" t="s">
        <v>14</v>
      </c>
      <c r="D27" s="31">
        <v>2</v>
      </c>
      <c r="E27" s="33">
        <v>1101.3599999999999</v>
      </c>
      <c r="F27" s="33">
        <f t="shared" si="3"/>
        <v>2202.7199999999998</v>
      </c>
      <c r="G27" s="33">
        <v>109.71</v>
      </c>
      <c r="H27" s="33">
        <v>2093</v>
      </c>
      <c r="I27" s="39"/>
      <c r="J27" s="31">
        <f>[1]Pozīcijas!C20</f>
        <v>1</v>
      </c>
      <c r="K27" s="32">
        <f>'[1]1.18.'!C45</f>
        <v>1358.8341837138528</v>
      </c>
      <c r="L27" s="33">
        <f t="shared" si="4"/>
        <v>1358.8341837138528</v>
      </c>
      <c r="M27" s="33">
        <f>'[1]1.18.'!C8+'[1]1.18.'!C10+'[1]1.18.'!C16+'[1]1.18.'!C18+'[1]1.18.'!C22+'[1]1.18.'!C24</f>
        <v>115.89950936940836</v>
      </c>
      <c r="N27" s="33">
        <f>'[1]1.18.'!C12+'[1]1.18.'!C20+'[1]1.18.'!C26+'[1]1.18.'!C28+'[1]1.18.'!C30+'[1]1.18.'!C32+'[1]1.18.'!C34+'[1]1.18.'!C36</f>
        <v>1242.702578788889</v>
      </c>
      <c r="O27" s="33">
        <f>'[1]1.18.'!C38</f>
        <v>0.2320955555555555</v>
      </c>
      <c r="P27" s="41">
        <f t="shared" si="0"/>
        <v>-843.88581628614702</v>
      </c>
      <c r="Q27" s="42">
        <f t="shared" si="1"/>
        <v>6.1895093694083698</v>
      </c>
      <c r="R27" s="42">
        <f t="shared" si="2"/>
        <v>-850.29742121111099</v>
      </c>
      <c r="S27" s="43">
        <f t="shared" si="2"/>
        <v>0.2320955555555555</v>
      </c>
    </row>
    <row r="28" spans="1:19" s="10" customFormat="1" ht="31.5" x14ac:dyDescent="0.25">
      <c r="A28" s="37" t="s">
        <v>50</v>
      </c>
      <c r="B28" s="38" t="s">
        <v>51</v>
      </c>
      <c r="C28" s="31" t="s">
        <v>14</v>
      </c>
      <c r="D28" s="31">
        <v>2</v>
      </c>
      <c r="E28" s="33">
        <v>684.86</v>
      </c>
      <c r="F28" s="33">
        <f t="shared" si="3"/>
        <v>1369.72</v>
      </c>
      <c r="G28" s="33">
        <v>109.71</v>
      </c>
      <c r="H28" s="33">
        <v>1260</v>
      </c>
      <c r="I28" s="39"/>
      <c r="J28" s="31">
        <f>[1]Pozīcijas!C21</f>
        <v>1</v>
      </c>
      <c r="K28" s="32">
        <f>'[1]1.19.'!C45</f>
        <v>1958.8377244545936</v>
      </c>
      <c r="L28" s="33">
        <f t="shared" si="4"/>
        <v>1958.8377244545936</v>
      </c>
      <c r="M28" s="33">
        <f>'[1]1.19.'!C8+'[1]1.19.'!C10+'[1]1.19.'!C16+'[1]1.19.'!C18+'[1]1.19.'!C22+'[1]1.19.'!C24</f>
        <v>115.89950936940836</v>
      </c>
      <c r="N28" s="33">
        <f>'[1]1.19.'!C12+'[1]1.19.'!C20+'[1]1.19.'!C26+'[1]1.19.'!C28+'[1]1.19.'!C30+'[1]1.19.'!C32+'[1]1.19.'!C34+'[1]1.19.'!C36</f>
        <v>1842.702578788889</v>
      </c>
      <c r="O28" s="33">
        <f>'[1]1.19.'!C38</f>
        <v>0.23563629629629626</v>
      </c>
      <c r="P28" s="41">
        <f t="shared" si="0"/>
        <v>589.1177244545936</v>
      </c>
      <c r="Q28" s="42">
        <f t="shared" si="1"/>
        <v>6.1895093694083698</v>
      </c>
      <c r="R28" s="42">
        <f t="shared" si="2"/>
        <v>582.70257878888901</v>
      </c>
      <c r="S28" s="43">
        <f t="shared" si="2"/>
        <v>0.23563629629629626</v>
      </c>
    </row>
    <row r="29" spans="1:19" s="10" customFormat="1" ht="31.5" x14ac:dyDescent="0.25">
      <c r="A29" s="48"/>
      <c r="B29" s="44" t="s">
        <v>52</v>
      </c>
      <c r="C29" s="45" t="s">
        <v>14</v>
      </c>
      <c r="D29" s="45">
        <v>2</v>
      </c>
      <c r="E29" s="46">
        <v>684.86</v>
      </c>
      <c r="F29" s="46">
        <f t="shared" si="3"/>
        <v>1369.72</v>
      </c>
      <c r="G29" s="46">
        <v>109.71</v>
      </c>
      <c r="H29" s="46">
        <v>1260</v>
      </c>
      <c r="I29" s="39"/>
      <c r="J29" s="31"/>
      <c r="K29" s="32"/>
      <c r="L29" s="33"/>
      <c r="M29" s="33"/>
      <c r="N29" s="33"/>
      <c r="O29" s="33"/>
      <c r="P29" s="41">
        <f t="shared" si="0"/>
        <v>-1369.72</v>
      </c>
      <c r="Q29" s="42">
        <f t="shared" si="1"/>
        <v>-109.71</v>
      </c>
      <c r="R29" s="42">
        <f t="shared" si="2"/>
        <v>-1260</v>
      </c>
      <c r="S29" s="43">
        <f t="shared" si="2"/>
        <v>0</v>
      </c>
    </row>
    <row r="30" spans="1:19" s="10" customFormat="1" ht="31.5" x14ac:dyDescent="0.25">
      <c r="A30" s="48"/>
      <c r="B30" s="44" t="s">
        <v>53</v>
      </c>
      <c r="C30" s="45" t="s">
        <v>14</v>
      </c>
      <c r="D30" s="45">
        <v>2</v>
      </c>
      <c r="E30" s="46">
        <v>684.86</v>
      </c>
      <c r="F30" s="46">
        <f t="shared" si="3"/>
        <v>1369.72</v>
      </c>
      <c r="G30" s="46">
        <v>109.71</v>
      </c>
      <c r="H30" s="46">
        <v>1260</v>
      </c>
      <c r="I30" s="39"/>
      <c r="J30" s="31"/>
      <c r="K30" s="32"/>
      <c r="L30" s="33"/>
      <c r="M30" s="33"/>
      <c r="N30" s="33"/>
      <c r="O30" s="33"/>
      <c r="P30" s="41">
        <f t="shared" si="0"/>
        <v>-1369.72</v>
      </c>
      <c r="Q30" s="42">
        <f t="shared" si="1"/>
        <v>-109.71</v>
      </c>
      <c r="R30" s="42">
        <f t="shared" si="2"/>
        <v>-1260</v>
      </c>
      <c r="S30" s="43">
        <f t="shared" si="2"/>
        <v>0</v>
      </c>
    </row>
    <row r="31" spans="1:19" s="10" customFormat="1" ht="47.25" x14ac:dyDescent="0.25">
      <c r="A31" s="37" t="s">
        <v>54</v>
      </c>
      <c r="B31" s="38" t="s">
        <v>55</v>
      </c>
      <c r="C31" s="31" t="s">
        <v>56</v>
      </c>
      <c r="D31" s="31">
        <v>4</v>
      </c>
      <c r="E31" s="33">
        <v>803.85</v>
      </c>
      <c r="F31" s="33">
        <f t="shared" si="3"/>
        <v>3215.4</v>
      </c>
      <c r="G31" s="33">
        <v>219.41</v>
      </c>
      <c r="H31" s="33">
        <v>2996</v>
      </c>
      <c r="I31" s="39"/>
      <c r="J31" s="31">
        <f>[1]Pozīcijas!C22</f>
        <v>1</v>
      </c>
      <c r="K31" s="32">
        <f>'[1]1.20.'!C45</f>
        <v>1288.9877244545937</v>
      </c>
      <c r="L31" s="33">
        <f>SUM(J31)*K31</f>
        <v>1288.9877244545937</v>
      </c>
      <c r="M31" s="33">
        <f>'[1]1.20.'!C8+'[1]1.20.'!C10+'[1]1.20.'!C16+'[1]1.20.'!C18+'[1]1.20.'!C22+'[1]1.20.'!C24</f>
        <v>115.89950936940836</v>
      </c>
      <c r="N31" s="33">
        <f>'[1]1.20.'!C12+'[1]1.20.'!C20+'[1]1.20.'!C26+'[1]1.20.'!C28+'[1]1.20.'!C30+'[1]1.20.'!C32+'[1]1.20.'!C34+'[1]1.20.'!C36</f>
        <v>1172.8525787888891</v>
      </c>
      <c r="O31" s="33">
        <f>'[1]1.20.'!C38</f>
        <v>0.23563629629629626</v>
      </c>
      <c r="P31" s="41">
        <f t="shared" si="0"/>
        <v>-1926.4122755454064</v>
      </c>
      <c r="Q31" s="42">
        <f t="shared" si="1"/>
        <v>-103.51049063059163</v>
      </c>
      <c r="R31" s="42">
        <f t="shared" si="2"/>
        <v>-1823.1474212111109</v>
      </c>
      <c r="S31" s="43">
        <f t="shared" si="2"/>
        <v>0.23563629629629626</v>
      </c>
    </row>
    <row r="32" spans="1:19" s="10" customFormat="1" ht="47.25" x14ac:dyDescent="0.25">
      <c r="A32" s="31" t="s">
        <v>57</v>
      </c>
      <c r="B32" s="38" t="s">
        <v>58</v>
      </c>
      <c r="C32" s="31" t="s">
        <v>56</v>
      </c>
      <c r="D32" s="31">
        <v>4</v>
      </c>
      <c r="E32" s="33">
        <v>387.35</v>
      </c>
      <c r="F32" s="33">
        <f t="shared" si="3"/>
        <v>1549.4</v>
      </c>
      <c r="G32" s="33">
        <v>219.41</v>
      </c>
      <c r="H32" s="33">
        <v>1330</v>
      </c>
      <c r="I32" s="39"/>
      <c r="J32" s="31">
        <f>[1]Pozīcijas!C23</f>
        <v>1</v>
      </c>
      <c r="K32" s="32">
        <f>'[1]1.21.'!C45</f>
        <v>1508.8377244545936</v>
      </c>
      <c r="L32" s="33">
        <f>SUM(J32)*K32</f>
        <v>1508.8377244545936</v>
      </c>
      <c r="M32" s="33">
        <f>'[1]1.21.'!C8+'[1]1.21.'!C10+'[1]1.21.'!C16+'[1]1.21.'!C18+'[1]1.21.'!C22+'[1]1.21.'!C24</f>
        <v>115.89950936940836</v>
      </c>
      <c r="N32" s="33">
        <f>'[1]1.21.'!C12+'[1]1.21.'!C20+'[1]1.21.'!C26+'[1]1.21.'!C28+'[1]1.21.'!C30+'[1]1.21.'!C32+'[1]1.21.'!C34+'[1]1.21.'!C36</f>
        <v>1392.702578788889</v>
      </c>
      <c r="O32" s="33">
        <f>'[1]1.21.'!C38</f>
        <v>0.23563629629629626</v>
      </c>
      <c r="P32" s="41">
        <f t="shared" si="0"/>
        <v>-40.562275545406465</v>
      </c>
      <c r="Q32" s="42">
        <f t="shared" si="1"/>
        <v>-103.51049063059163</v>
      </c>
      <c r="R32" s="42">
        <f t="shared" si="2"/>
        <v>62.702578788889014</v>
      </c>
      <c r="S32" s="43">
        <f t="shared" si="2"/>
        <v>0.23563629629629626</v>
      </c>
    </row>
    <row r="33" spans="1:19" s="10" customFormat="1" ht="31.5" x14ac:dyDescent="0.25">
      <c r="A33" s="31"/>
      <c r="B33" s="44" t="s">
        <v>59</v>
      </c>
      <c r="C33" s="45" t="s">
        <v>60</v>
      </c>
      <c r="D33" s="45">
        <v>15</v>
      </c>
      <c r="E33" s="46">
        <v>20.02</v>
      </c>
      <c r="F33" s="46">
        <f t="shared" si="3"/>
        <v>300.3</v>
      </c>
      <c r="G33" s="46">
        <v>300.3</v>
      </c>
      <c r="H33" s="33"/>
      <c r="I33" s="39"/>
      <c r="J33" s="31"/>
      <c r="K33" s="32"/>
      <c r="L33" s="33"/>
      <c r="M33" s="33"/>
      <c r="N33" s="33"/>
      <c r="O33" s="33"/>
      <c r="P33" s="41">
        <f t="shared" si="0"/>
        <v>-300.3</v>
      </c>
      <c r="Q33" s="42">
        <f t="shared" si="1"/>
        <v>-300.3</v>
      </c>
      <c r="R33" s="42">
        <f t="shared" si="2"/>
        <v>0</v>
      </c>
      <c r="S33" s="43">
        <f t="shared" si="2"/>
        <v>0</v>
      </c>
    </row>
    <row r="34" spans="1:19" s="10" customFormat="1" ht="63" x14ac:dyDescent="0.25">
      <c r="A34" s="31"/>
      <c r="B34" s="44" t="s">
        <v>61</v>
      </c>
      <c r="C34" s="45" t="s">
        <v>62</v>
      </c>
      <c r="D34" s="45">
        <v>60</v>
      </c>
      <c r="E34" s="46">
        <v>18.36</v>
      </c>
      <c r="F34" s="46">
        <f>D34*E34</f>
        <v>1101.5999999999999</v>
      </c>
      <c r="G34" s="46">
        <v>1101.5999999999999</v>
      </c>
      <c r="H34" s="33"/>
      <c r="I34" s="39"/>
      <c r="J34" s="31"/>
      <c r="K34" s="32"/>
      <c r="L34" s="33"/>
      <c r="M34" s="33"/>
      <c r="N34" s="33"/>
      <c r="O34" s="33"/>
      <c r="P34" s="41">
        <f t="shared" si="0"/>
        <v>-1101.5999999999999</v>
      </c>
      <c r="Q34" s="42">
        <f t="shared" si="1"/>
        <v>-1101.5999999999999</v>
      </c>
      <c r="R34" s="42">
        <f t="shared" si="2"/>
        <v>0</v>
      </c>
      <c r="S34" s="43">
        <f t="shared" si="2"/>
        <v>0</v>
      </c>
    </row>
    <row r="35" spans="1:19" s="58" customFormat="1" ht="16.5" thickBot="1" x14ac:dyDescent="0.3">
      <c r="A35" s="49" t="s">
        <v>63</v>
      </c>
      <c r="B35" s="50"/>
      <c r="C35" s="50"/>
      <c r="D35" s="50"/>
      <c r="E35" s="50"/>
      <c r="F35" s="51">
        <f>ROUND(SUM(F9:F34),0)</f>
        <v>157848</v>
      </c>
      <c r="G35" s="51">
        <f>ROUND(SUM(G9:G34),0)</f>
        <v>47323</v>
      </c>
      <c r="H35" s="51">
        <f>ROUND(SUM(H9:H34),0)</f>
        <v>110449</v>
      </c>
      <c r="I35" s="51">
        <f>ROUND(SUM(I9:I34),0)</f>
        <v>76</v>
      </c>
      <c r="J35" s="52">
        <f>SUM(J9:J34)</f>
        <v>108</v>
      </c>
      <c r="K35" s="53"/>
      <c r="L35" s="51">
        <f>ROUND(SUM(L9:L32),0)</f>
        <v>51822</v>
      </c>
      <c r="M35" s="51">
        <f>SUM(M9:M32)</f>
        <v>23281.091025916034</v>
      </c>
      <c r="N35" s="51">
        <f>SUM(N9:N32)</f>
        <v>28515.543395829623</v>
      </c>
      <c r="O35" s="54">
        <f>SUM(O9:O32)</f>
        <v>25.445179259259248</v>
      </c>
      <c r="P35" s="55">
        <f>ROUNDUP(SUM(P9:P32),0)</f>
        <v>-104624</v>
      </c>
      <c r="Q35" s="56">
        <f>SUM(Q9:Q32)</f>
        <v>-22639.898974083961</v>
      </c>
      <c r="R35" s="56">
        <f>SUM(R9:R32)</f>
        <v>-81933.476604170384</v>
      </c>
      <c r="S35" s="57">
        <f>SUM(S9:S32)</f>
        <v>-50.594820740740715</v>
      </c>
    </row>
    <row r="36" spans="1:19" x14ac:dyDescent="0.25">
      <c r="G36" s="3"/>
      <c r="H36" s="3"/>
      <c r="I36" s="3"/>
    </row>
    <row r="38" spans="1:19" x14ac:dyDescent="0.25">
      <c r="G38" s="3"/>
      <c r="H38" s="3"/>
      <c r="L38" s="59"/>
    </row>
    <row r="39" spans="1:19" x14ac:dyDescent="0.25">
      <c r="G39" s="3"/>
    </row>
  </sheetData>
  <mergeCells count="22">
    <mergeCell ref="M6:O6"/>
    <mergeCell ref="Q6:Q7"/>
    <mergeCell ref="R6:R7"/>
    <mergeCell ref="S6:S7"/>
    <mergeCell ref="B8:S8"/>
    <mergeCell ref="A35:E35"/>
    <mergeCell ref="E6:E7"/>
    <mergeCell ref="F6:F7"/>
    <mergeCell ref="G6:I6"/>
    <mergeCell ref="J6:J7"/>
    <mergeCell ref="K6:K7"/>
    <mergeCell ref="L6:L7"/>
    <mergeCell ref="P1:S1"/>
    <mergeCell ref="A3:S3"/>
    <mergeCell ref="A5:A7"/>
    <mergeCell ref="B5:B7"/>
    <mergeCell ref="C5:C7"/>
    <mergeCell ref="D5:I5"/>
    <mergeCell ref="J5:O5"/>
    <mergeCell ref="P5:P7"/>
    <mergeCell ref="Q5:S5"/>
    <mergeCell ref="D6:D7"/>
  </mergeCells>
  <pageMargins left="0.70866141732283472" right="0.70866141732283472" top="0.74803149606299213" bottom="0.74803149606299213" header="0.31496062992125984" footer="0.31496062992125984"/>
  <pageSetup scale="4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Lāsma Zandberga</cp:lastModifiedBy>
  <dcterms:created xsi:type="dcterms:W3CDTF">2024-05-29T13:21:57Z</dcterms:created>
  <dcterms:modified xsi:type="dcterms:W3CDTF">2024-05-29T13:24:05Z</dcterms:modified>
</cp:coreProperties>
</file>