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lzandberga\Desktop\KARINAM\FM_IESPEJAMA_PARDALE_161222\"/>
    </mc:Choice>
  </mc:AlternateContent>
  <xr:revisionPtr revIDLastSave="0" documentId="13_ncr:1_{9A7A719A-6058-4CE4-8B9F-72E9FA41BB6D}" xr6:coauthVersionLast="47" xr6:coauthVersionMax="47" xr10:uidLastSave="{00000000-0000-0000-0000-000000000000}"/>
  <bookViews>
    <workbookView xWindow="-120" yWindow="-120" windowWidth="29040" windowHeight="15840" activeTab="1" xr2:uid="{E6735CA8-EC5D-4C34-8FA4-C438ACAB9D55}"/>
  </bookViews>
  <sheets>
    <sheet name="Kopsavilkums" sheetId="3" r:id="rId1"/>
    <sheet name="1.1.pielikums" sheetId="2" r:id="rId2"/>
    <sheet name="1.2.pielikums" sheetId="8" r:id="rId3"/>
    <sheet name="1.3.pielikums" sheetId="9" r:id="rId4"/>
    <sheet name="1.4.pielikums" sheetId="10" r:id="rId5"/>
    <sheet name="1.5.pielikums" sheetId="12" r:id="rId6"/>
    <sheet name="1.6.pielikums" sheetId="14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1_2_d_NMP_lim">#REF!</definedName>
    <definedName name="_xlnm._FilterDatabase" localSheetId="4" hidden="1">'1.4.pielikums'!$A$4:$M$95</definedName>
    <definedName name="_Hlk118290698" localSheetId="1">'1.1.pielikums'!#REF!</definedName>
    <definedName name="_Hlk120877681" localSheetId="5">'1.5.pielikums'!$A$6</definedName>
    <definedName name="_Hlk121240980" localSheetId="0">Kopsavilkums!$B$7</definedName>
    <definedName name="aa">#REF!</definedName>
    <definedName name="_xlnm.Auto_Open">#REF!</definedName>
    <definedName name="b">#REF!</definedName>
    <definedName name="BEx3ATHHUCGCIRND8KLAREDV3L40" hidden="1">[1]HEADER!#REF!</definedName>
    <definedName name="BEx3QB2RILYEXIROLAFCWQMOJXMN" hidden="1">[1]HEADER!#REF!</definedName>
    <definedName name="BEx3RIJ9LXPXWNF4BFBFA4ILG6AY" hidden="1">[1]HEADER!#REF!</definedName>
    <definedName name="BEx3T3XEKJ0I8634YNR6MPN3OBQL" hidden="1">[1]HEADER!#REF!</definedName>
    <definedName name="BEx73MBHXPGN5MLC2IC6RCMRLO6D" hidden="1">[1]HEADER!#REF!</definedName>
    <definedName name="BEx7KKYHXVDNTR0VZKUAIUQCSOP9" hidden="1">[1]HEADER!#REF!</definedName>
    <definedName name="BEx9EDPXWEPLE7S1KH5K8GGFZKC0" hidden="1">[1]HEADER!#REF!</definedName>
    <definedName name="BExBE9K6C6Q27ZVX3WOCP2J41BHY" hidden="1">[1]HEADER!#REF!</definedName>
    <definedName name="BExCQGR4Z3D1E5XRGMT5VWBAFBXW" hidden="1">[1]ZQZBC_PLN__04_03_10!#REF!</definedName>
    <definedName name="BExMP7OQLL0R8VO1CGH6H677G4ZU" hidden="1">[1]HEADER!#REF!</definedName>
    <definedName name="BExO50CMJCMLOGHRH7OH9FMGVTSS" hidden="1">[1]HEADER!#REF!</definedName>
    <definedName name="BExOA3RQ9DFFMJC5QYZ23ZT9RUN8" hidden="1">[1]HEADER!#REF!</definedName>
    <definedName name="BExS6S40JMF44ZTMXW3UE4WW9B54" hidden="1">[1]HEADER!#REF!</definedName>
    <definedName name="BExU5I577AMALET6AIZ4P1LRV9CU" hidden="1">[1]ZQZBC_PLN__04_03_10!#REF!</definedName>
    <definedName name="BExU7EBQBMZVYUSS9YS0I4JESH9L" hidden="1">[1]HEADER!#REF!</definedName>
    <definedName name="BExUC9I2YXGSCVE8W0KZ56D3E9UX" hidden="1">[1]HEADER!#REF!</definedName>
    <definedName name="BExZJQJI4H09EC94GXCLZDAB05VB" hidden="1">[1]HEADER!#REF!</definedName>
    <definedName name="bt">#REF!</definedName>
    <definedName name="BX">#REF!</definedName>
    <definedName name="CalendarYear">#REF!</definedName>
    <definedName name="ccc">#REF!</definedName>
    <definedName name="d">#REF!</definedName>
    <definedName name="D_Evija3">#REF!</definedName>
    <definedName name="DaysAndWeeks">{0,1,2,3,4,5,6} + {0;1;2;3;4;5}*7</definedName>
    <definedName name="de">#REF!</definedName>
    <definedName name="dff">#NAME?</definedName>
    <definedName name="DRGNAMES">#REF!</definedName>
    <definedName name="e">#REF!</definedName>
    <definedName name="ee">#REF!</definedName>
    <definedName name="Excel_BuiltIn__FilterDatabase_2">#REF!</definedName>
    <definedName name="Excel_BuiltIn__FilterDatabase_3">#REF!</definedName>
    <definedName name="Excel_BuiltIn_Print_Titles_2">#REF!</definedName>
    <definedName name="Excel_BuiltIn_Print_Titles_3">#REF!</definedName>
    <definedName name="gad_skaits">#REF!</definedName>
    <definedName name="gad_skaits_1">#REF!</definedName>
    <definedName name="gggg">#REF!</definedName>
    <definedName name="ghy">#REF!</definedName>
    <definedName name="h">#REF!</definedName>
    <definedName name="hh">#REF!</definedName>
    <definedName name="hjh">#REF!</definedName>
    <definedName name="hyh">#REF!</definedName>
    <definedName name="i">#REF!</definedName>
    <definedName name="izm.kods">#REF!</definedName>
    <definedName name="izm.kods_1">[2]izm.posteni!$A$2:$A$216</definedName>
    <definedName name="izm.nos">#REF!</definedName>
    <definedName name="izm.nos_1">[2]izm.posteni!$B$2:$B$216</definedName>
    <definedName name="jhg">#REF!</definedName>
    <definedName name="kk">#REF!</definedName>
    <definedName name="l">#REF!</definedName>
    <definedName name="Limeni_7_9group">#REF!</definedName>
    <definedName name="med">{0,1,2,3,4,5,6} + {0;1;2;3;4;5}*7</definedName>
    <definedName name="mmm" hidden="1">[1]ZQZBC_PLN__04_03_10!#REF!</definedName>
    <definedName name="n">#REF!</definedName>
    <definedName name="P_Dati_rikojums">#REF!</definedName>
    <definedName name="pp">#REF!</definedName>
    <definedName name="_xlnm.Print_Area" localSheetId="1">'1.1.pielikums'!$A$1:$M$39</definedName>
    <definedName name="_xlnm.Print_Area" localSheetId="0">Kopsavilkums!$A$1:$F$10</definedName>
    <definedName name="Recover">[3]Macro1!$A$135</definedName>
    <definedName name="Rikojums2222">[4]Macro1!$A$106</definedName>
    <definedName name="rr">#REF!</definedName>
    <definedName name="rt">#REF!</definedName>
    <definedName name="rty">#REF!</definedName>
    <definedName name="S5\">#REF!</definedName>
    <definedName name="ss">#REF!</definedName>
    <definedName name="Str.">#REF!</definedName>
    <definedName name="Str.vien.nos.">#REF!</definedName>
    <definedName name="Struktura">#REF!</definedName>
    <definedName name="Struktūrvien.kodi2">#REF!</definedName>
    <definedName name="Struktūrvien.kodi2_1">[2]strukturkodi!$B$2:$B$232</definedName>
    <definedName name="Struktūrvien.kods">#REF!</definedName>
    <definedName name="Struktūrvien.kods_1">[2]strukturkodi!$A$2:$A$232</definedName>
    <definedName name="T13l6">[5]ATSKAITE_2v!#REF!</definedName>
    <definedName name="TableName">"Dummy"</definedName>
    <definedName name="TWO_LINKS">'[6]8.1.'!$C$5</definedName>
    <definedName name="ty">#REF!</definedName>
    <definedName name="tyuj">#REF!</definedName>
    <definedName name="u">#REF!</definedName>
    <definedName name="U_N_A">#REF!</definedName>
    <definedName name="wedr">#REF!</definedName>
    <definedName name="WeekStart">#REF!</definedName>
    <definedName name="x">#REF!</definedName>
    <definedName name="XBD">[7]Dati!$B$6</definedName>
    <definedName name="XDD">[7]Dati!$B$4</definedName>
    <definedName name="XDS">[7]Dati!$B$5</definedName>
    <definedName name="XSVD">[7]Dati!$B$7</definedName>
    <definedName name="xxxx">#REF!</definedName>
    <definedName name="yuh">#REF!</definedName>
    <definedName name="yy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4" i="2" l="1"/>
  <c r="M34" i="2"/>
  <c r="J34" i="2"/>
  <c r="J31" i="2"/>
  <c r="J11" i="2"/>
  <c r="H34" i="2"/>
  <c r="K4" i="14"/>
  <c r="H303" i="9"/>
  <c r="L31" i="2"/>
  <c r="L34" i="2"/>
  <c r="I34" i="2"/>
  <c r="H10" i="2"/>
  <c r="H31" i="2" s="1"/>
  <c r="H19" i="2"/>
  <c r="K31" i="2"/>
  <c r="H14" i="2"/>
  <c r="I14" i="2" s="1"/>
  <c r="H8" i="2"/>
  <c r="I8" i="2" s="1"/>
  <c r="H9" i="2"/>
  <c r="I9" i="2" s="1"/>
  <c r="H11" i="2"/>
  <c r="H12" i="2"/>
  <c r="H13" i="2"/>
  <c r="H15" i="2"/>
  <c r="H16" i="2"/>
  <c r="I16" i="2" s="1"/>
  <c r="H17" i="2"/>
  <c r="I17" i="2" s="1"/>
  <c r="H18" i="2"/>
  <c r="I18" i="2" s="1"/>
  <c r="H20" i="2"/>
  <c r="H21" i="2"/>
  <c r="H22" i="2"/>
  <c r="H23" i="2"/>
  <c r="H24" i="2"/>
  <c r="H25" i="2"/>
  <c r="H26" i="2"/>
  <c r="H27" i="2"/>
  <c r="H28" i="2"/>
  <c r="H29" i="2"/>
  <c r="H30" i="2"/>
  <c r="I30" i="2" s="1"/>
  <c r="H32" i="2"/>
  <c r="I32" i="2" s="1"/>
  <c r="H33" i="2"/>
  <c r="I33" i="2" s="1"/>
  <c r="H7" i="2"/>
  <c r="I12" i="2"/>
  <c r="I13" i="2"/>
  <c r="I21" i="2"/>
  <c r="I25" i="2"/>
  <c r="I15" i="2"/>
  <c r="I20" i="2"/>
  <c r="I24" i="2"/>
  <c r="I28" i="2"/>
  <c r="I22" i="2"/>
  <c r="I23" i="2"/>
  <c r="I29" i="2"/>
  <c r="K7" i="2"/>
  <c r="D44" i="14"/>
  <c r="H44" i="14" s="1"/>
  <c r="D43" i="14"/>
  <c r="H43" i="14" s="1"/>
  <c r="D42" i="14"/>
  <c r="H42" i="14" s="1"/>
  <c r="D41" i="14"/>
  <c r="H41" i="14" s="1"/>
  <c r="D40" i="14"/>
  <c r="H40" i="14" s="1"/>
  <c r="D39" i="14"/>
  <c r="H39" i="14" s="1"/>
  <c r="D38" i="14"/>
  <c r="H38" i="14" s="1"/>
  <c r="D37" i="14"/>
  <c r="H37" i="14" s="1"/>
  <c r="D36" i="14"/>
  <c r="H36" i="14" s="1"/>
  <c r="D35" i="14"/>
  <c r="H35" i="14" s="1"/>
  <c r="D34" i="14"/>
  <c r="H34" i="14" s="1"/>
  <c r="D33" i="14"/>
  <c r="H33" i="14" s="1"/>
  <c r="I33" i="14" s="1"/>
  <c r="D32" i="14"/>
  <c r="H32" i="14" s="1"/>
  <c r="L32" i="14" s="1"/>
  <c r="D31" i="14"/>
  <c r="H31" i="14" s="1"/>
  <c r="D30" i="14"/>
  <c r="H30" i="14" s="1"/>
  <c r="D29" i="14"/>
  <c r="H29" i="14" s="1"/>
  <c r="I29" i="14" s="1"/>
  <c r="D28" i="14"/>
  <c r="H28" i="14" s="1"/>
  <c r="D27" i="14"/>
  <c r="H27" i="14" s="1"/>
  <c r="D26" i="14"/>
  <c r="H26" i="14" s="1"/>
  <c r="D25" i="14"/>
  <c r="H25" i="14" s="1"/>
  <c r="I25" i="14" s="1"/>
  <c r="D24" i="14"/>
  <c r="H24" i="14" s="1"/>
  <c r="D23" i="14"/>
  <c r="H23" i="14" s="1"/>
  <c r="D22" i="14"/>
  <c r="H22" i="14" s="1"/>
  <c r="D21" i="14"/>
  <c r="H21" i="14" s="1"/>
  <c r="I21" i="14" s="1"/>
  <c r="D20" i="14"/>
  <c r="H20" i="14" s="1"/>
  <c r="L20" i="14" s="1"/>
  <c r="D19" i="14"/>
  <c r="H19" i="14" s="1"/>
  <c r="D18" i="14"/>
  <c r="H18" i="14" s="1"/>
  <c r="D17" i="14"/>
  <c r="H17" i="14" s="1"/>
  <c r="I17" i="14" s="1"/>
  <c r="D16" i="14"/>
  <c r="H16" i="14" s="1"/>
  <c r="C15" i="14"/>
  <c r="D15" i="14" s="1"/>
  <c r="H15" i="14" s="1"/>
  <c r="D14" i="14"/>
  <c r="H14" i="14" s="1"/>
  <c r="M14" i="14" s="1" a="1"/>
  <c r="M14" i="14" s="1"/>
  <c r="C13" i="14"/>
  <c r="D13" i="14" s="1"/>
  <c r="H13" i="14" s="1"/>
  <c r="C12" i="14"/>
  <c r="D12" i="14" s="1"/>
  <c r="H12" i="14" s="1"/>
  <c r="C11" i="14"/>
  <c r="D11" i="14" s="1"/>
  <c r="H11" i="14" s="1"/>
  <c r="D10" i="14"/>
  <c r="H10" i="14" s="1"/>
  <c r="C9" i="14"/>
  <c r="D9" i="14" s="1"/>
  <c r="H9" i="14" s="1"/>
  <c r="C8" i="14"/>
  <c r="D8" i="14" s="1"/>
  <c r="H8" i="14" s="1"/>
  <c r="C7" i="14"/>
  <c r="D7" i="14" s="1"/>
  <c r="H7" i="14" s="1"/>
  <c r="C6" i="14"/>
  <c r="D6" i="14" s="1"/>
  <c r="H6" i="14" s="1"/>
  <c r="C5" i="14"/>
  <c r="D5" i="14" s="1"/>
  <c r="H5" i="14" s="1"/>
  <c r="C4" i="14"/>
  <c r="I11" i="2"/>
  <c r="I19" i="2"/>
  <c r="I26" i="2"/>
  <c r="I27" i="2"/>
  <c r="C8" i="3"/>
  <c r="E9" i="12"/>
  <c r="E11" i="12" s="1"/>
  <c r="E5" i="12"/>
  <c r="H305" i="9" l="1"/>
  <c r="I10" i="2"/>
  <c r="I31" i="2"/>
  <c r="C6" i="3"/>
  <c r="C45" i="14"/>
  <c r="I12" i="14"/>
  <c r="L12" i="14"/>
  <c r="M12" i="14" a="1"/>
  <c r="M12" i="14" s="1"/>
  <c r="J12" i="14" s="1" a="1"/>
  <c r="J12" i="14" s="1"/>
  <c r="K12" i="14" s="1"/>
  <c r="M26" i="14" a="1"/>
  <c r="M26" i="14" s="1"/>
  <c r="J26" i="14" s="1" a="1"/>
  <c r="J26" i="14" s="1"/>
  <c r="L26" i="14"/>
  <c r="I26" i="14"/>
  <c r="L36" i="14"/>
  <c r="I36" i="14"/>
  <c r="M36" i="14" a="1"/>
  <c r="M36" i="14" s="1"/>
  <c r="J36" i="14" s="1" a="1"/>
  <c r="J36" i="14" s="1"/>
  <c r="I13" i="14"/>
  <c r="M13" i="14" a="1"/>
  <c r="M13" i="14" s="1"/>
  <c r="J13" i="14" s="1" a="1"/>
  <c r="J13" i="14" s="1"/>
  <c r="L13" i="14"/>
  <c r="L27" i="14"/>
  <c r="I27" i="14"/>
  <c r="M27" i="14" a="1"/>
  <c r="M27" i="14" s="1"/>
  <c r="J27" i="14" s="1" a="1"/>
  <c r="J27" i="14" s="1"/>
  <c r="M37" i="14" a="1"/>
  <c r="M37" i="14" s="1"/>
  <c r="J37" i="14" s="1" a="1"/>
  <c r="J37" i="14" s="1"/>
  <c r="K37" i="14" s="1"/>
  <c r="L37" i="14"/>
  <c r="I37" i="14"/>
  <c r="L19" i="14"/>
  <c r="I19" i="14"/>
  <c r="M19" i="14" a="1"/>
  <c r="M19" i="14" s="1"/>
  <c r="J19" i="14" s="1" a="1"/>
  <c r="J19" i="14" s="1"/>
  <c r="K19" i="14" s="1"/>
  <c r="I23" i="14"/>
  <c r="L23" i="14"/>
  <c r="M23" i="14" a="1"/>
  <c r="M23" i="14" s="1"/>
  <c r="J23" i="14" s="1" a="1"/>
  <c r="J23" i="14" s="1"/>
  <c r="I39" i="14"/>
  <c r="M39" i="14" a="1"/>
  <c r="M39" i="14" s="1"/>
  <c r="J39" i="14" s="1" a="1"/>
  <c r="J39" i="14" s="1"/>
  <c r="K39" i="14" s="1"/>
  <c r="L39" i="14"/>
  <c r="M22" i="14" a="1"/>
  <c r="M22" i="14" s="1"/>
  <c r="J22" i="14" s="1" a="1"/>
  <c r="J22" i="14" s="1"/>
  <c r="L22" i="14"/>
  <c r="I22" i="14"/>
  <c r="I9" i="14"/>
  <c r="L9" i="14"/>
  <c r="M9" i="14" a="1"/>
  <c r="M9" i="14" s="1"/>
  <c r="J9" i="14" s="1" a="1"/>
  <c r="J9" i="14" s="1"/>
  <c r="L24" i="14"/>
  <c r="I24" i="14"/>
  <c r="M24" i="14" a="1"/>
  <c r="M24" i="14" s="1"/>
  <c r="J24" i="14" s="1" a="1"/>
  <c r="J24" i="14" s="1"/>
  <c r="I40" i="14"/>
  <c r="L40" i="14"/>
  <c r="M40" i="14" a="1"/>
  <c r="M40" i="14" s="1"/>
  <c r="J40" i="14" s="1" a="1"/>
  <c r="J40" i="14" s="1"/>
  <c r="K40" i="14" s="1"/>
  <c r="L28" i="14"/>
  <c r="I28" i="14"/>
  <c r="M28" i="14" a="1"/>
  <c r="M28" i="14" s="1"/>
  <c r="J28" i="14" s="1" a="1"/>
  <c r="J28" i="14" s="1"/>
  <c r="M5" i="14" a="1"/>
  <c r="M5" i="14" s="1"/>
  <c r="J5" i="14" s="1" a="1"/>
  <c r="J5" i="14" s="1"/>
  <c r="K5" i="14" s="1"/>
  <c r="L5" i="14"/>
  <c r="I5" i="14"/>
  <c r="I10" i="14"/>
  <c r="L10" i="14"/>
  <c r="M10" i="14" a="1"/>
  <c r="M10" i="14" s="1"/>
  <c r="J10" i="14" s="1" a="1"/>
  <c r="J10" i="14" s="1"/>
  <c r="K10" i="14" s="1"/>
  <c r="L15" i="14"/>
  <c r="I15" i="14"/>
  <c r="M15" i="14" a="1"/>
  <c r="M15" i="14" s="1"/>
  <c r="J15" i="14" s="1" a="1"/>
  <c r="J15" i="14" s="1"/>
  <c r="M41" i="14" a="1"/>
  <c r="M41" i="14" s="1"/>
  <c r="J41" i="14" s="1" a="1"/>
  <c r="J41" i="14" s="1"/>
  <c r="K41" i="14" s="1"/>
  <c r="L41" i="14"/>
  <c r="I41" i="14"/>
  <c r="I7" i="14"/>
  <c r="M7" i="14" a="1"/>
  <c r="M7" i="14" s="1"/>
  <c r="J7" i="14" s="1" a="1"/>
  <c r="J7" i="14" s="1"/>
  <c r="K7" i="14" s="1"/>
  <c r="L7" i="14"/>
  <c r="M18" i="14" a="1"/>
  <c r="M18" i="14" s="1"/>
  <c r="J18" i="14" s="1" a="1"/>
  <c r="J18" i="14" s="1"/>
  <c r="L18" i="14"/>
  <c r="I18" i="14"/>
  <c r="M38" i="14" a="1"/>
  <c r="M38" i="14" s="1"/>
  <c r="J38" i="14" s="1" a="1"/>
  <c r="J38" i="14" s="1"/>
  <c r="L38" i="14"/>
  <c r="I38" i="14"/>
  <c r="L6" i="14"/>
  <c r="M6" i="14" a="1"/>
  <c r="M6" i="14" s="1"/>
  <c r="J6" i="14" s="1" a="1"/>
  <c r="J6" i="14" s="1"/>
  <c r="K6" i="14" s="1"/>
  <c r="I6" i="14"/>
  <c r="M11" i="14" a="1"/>
  <c r="M11" i="14" s="1"/>
  <c r="J11" i="14" s="1" a="1"/>
  <c r="J11" i="14" s="1"/>
  <c r="L11" i="14"/>
  <c r="I11" i="14"/>
  <c r="I16" i="14"/>
  <c r="L16" i="14"/>
  <c r="M16" i="14" a="1"/>
  <c r="M16" i="14" s="1"/>
  <c r="J16" i="14" s="1" a="1"/>
  <c r="J16" i="14" s="1"/>
  <c r="K16" i="14" s="1"/>
  <c r="M30" i="14" a="1"/>
  <c r="M30" i="14" s="1"/>
  <c r="J30" i="14" s="1" a="1"/>
  <c r="J30" i="14" s="1"/>
  <c r="L30" i="14"/>
  <c r="I30" i="14"/>
  <c r="M34" i="14" a="1"/>
  <c r="M34" i="14" s="1"/>
  <c r="J34" i="14" s="1" a="1"/>
  <c r="J34" i="14" s="1"/>
  <c r="L34" i="14"/>
  <c r="I34" i="14"/>
  <c r="M42" i="14" a="1"/>
  <c r="M42" i="14" s="1"/>
  <c r="J42" i="14" s="1" a="1"/>
  <c r="J42" i="14" s="1"/>
  <c r="L42" i="14"/>
  <c r="I42" i="14"/>
  <c r="I31" i="14"/>
  <c r="M31" i="14" a="1"/>
  <c r="M31" i="14" s="1"/>
  <c r="J31" i="14" s="1" a="1"/>
  <c r="J31" i="14" s="1"/>
  <c r="L31" i="14"/>
  <c r="I35" i="14"/>
  <c r="M35" i="14" a="1"/>
  <c r="M35" i="14" s="1"/>
  <c r="J35" i="14" s="1" a="1"/>
  <c r="J35" i="14" s="1"/>
  <c r="L35" i="14"/>
  <c r="I43" i="14"/>
  <c r="M43" i="14" a="1"/>
  <c r="M43" i="14" s="1"/>
  <c r="J43" i="14" s="1" a="1"/>
  <c r="J43" i="14" s="1"/>
  <c r="K43" i="14" s="1"/>
  <c r="L43" i="14"/>
  <c r="I44" i="14"/>
  <c r="M44" i="14" a="1"/>
  <c r="M44" i="14" s="1"/>
  <c r="J44" i="14" s="1" a="1"/>
  <c r="J44" i="14" s="1"/>
  <c r="L44" i="14"/>
  <c r="I8" i="14"/>
  <c r="I14" i="14"/>
  <c r="J14" i="14" a="1"/>
  <c r="J14" i="14" s="1"/>
  <c r="K14" i="14" s="1"/>
  <c r="D4" i="14"/>
  <c r="H4" i="14" s="1"/>
  <c r="M20" i="14" a="1"/>
  <c r="M20" i="14" s="1"/>
  <c r="J20" i="14" s="1" a="1"/>
  <c r="J20" i="14" s="1"/>
  <c r="M32" i="14" a="1"/>
  <c r="M32" i="14" s="1"/>
  <c r="J32" i="14" s="1" a="1"/>
  <c r="J32" i="14" s="1"/>
  <c r="L17" i="14"/>
  <c r="L21" i="14"/>
  <c r="L25" i="14"/>
  <c r="L29" i="14"/>
  <c r="L33" i="14"/>
  <c r="L8" i="14"/>
  <c r="L14" i="14"/>
  <c r="M17" i="14" a="1"/>
  <c r="M17" i="14" s="1"/>
  <c r="J17" i="14" s="1" a="1"/>
  <c r="J17" i="14" s="1"/>
  <c r="K17" i="14" s="1"/>
  <c r="M21" i="14" a="1"/>
  <c r="M21" i="14" s="1"/>
  <c r="J21" i="14" s="1" a="1"/>
  <c r="J21" i="14" s="1"/>
  <c r="M25" i="14" a="1"/>
  <c r="M25" i="14" s="1"/>
  <c r="J25" i="14" s="1" a="1"/>
  <c r="J25" i="14" s="1"/>
  <c r="K25" i="14" s="1"/>
  <c r="M29" i="14" a="1"/>
  <c r="M29" i="14" s="1"/>
  <c r="J29" i="14" s="1" a="1"/>
  <c r="J29" i="14" s="1"/>
  <c r="M33" i="14" a="1"/>
  <c r="M33" i="14" s="1"/>
  <c r="J33" i="14" s="1" a="1"/>
  <c r="J33" i="14" s="1"/>
  <c r="M8" i="14" a="1"/>
  <c r="M8" i="14" s="1"/>
  <c r="J8" i="14" s="1" a="1"/>
  <c r="J8" i="14" s="1"/>
  <c r="K8" i="14" s="1"/>
  <c r="I20" i="14"/>
  <c r="I32" i="14"/>
  <c r="J32" i="2"/>
  <c r="J33" i="2"/>
  <c r="K44" i="14" l="1"/>
  <c r="N44" i="14"/>
  <c r="K34" i="14"/>
  <c r="N34" i="14"/>
  <c r="N7" i="14"/>
  <c r="K15" i="14"/>
  <c r="N15" i="14"/>
  <c r="K29" i="14"/>
  <c r="N29" i="14"/>
  <c r="K24" i="14"/>
  <c r="N24" i="14"/>
  <c r="K22" i="14"/>
  <c r="N22" i="14"/>
  <c r="K27" i="14"/>
  <c r="N27" i="14"/>
  <c r="K28" i="14"/>
  <c r="N28" i="14"/>
  <c r="K21" i="14"/>
  <c r="N21" i="14"/>
  <c r="K11" i="14"/>
  <c r="N11" i="14"/>
  <c r="K33" i="14"/>
  <c r="N33" i="14"/>
  <c r="K38" i="14"/>
  <c r="N38" i="14"/>
  <c r="K9" i="14"/>
  <c r="N9" i="14"/>
  <c r="K26" i="14"/>
  <c r="N26" i="14"/>
  <c r="K36" i="14"/>
  <c r="N36" i="14"/>
  <c r="K42" i="14"/>
  <c r="N42" i="14"/>
  <c r="K35" i="14"/>
  <c r="N35" i="14"/>
  <c r="K18" i="14"/>
  <c r="N18" i="14"/>
  <c r="K13" i="14"/>
  <c r="N13" i="14"/>
  <c r="K31" i="14"/>
  <c r="N31" i="14"/>
  <c r="K30" i="14"/>
  <c r="N30" i="14"/>
  <c r="K32" i="14"/>
  <c r="N32" i="14"/>
  <c r="K20" i="14"/>
  <c r="N20" i="14"/>
  <c r="K23" i="14"/>
  <c r="N23" i="14"/>
  <c r="N25" i="14"/>
  <c r="N17" i="14"/>
  <c r="N8" i="14"/>
  <c r="N14" i="14"/>
  <c r="N16" i="14"/>
  <c r="N6" i="14"/>
  <c r="N41" i="14"/>
  <c r="N10" i="14"/>
  <c r="N5" i="14"/>
  <c r="N39" i="14"/>
  <c r="N43" i="14"/>
  <c r="N40" i="14"/>
  <c r="N19" i="14"/>
  <c r="N37" i="14"/>
  <c r="N12" i="14"/>
  <c r="M4" i="14" a="1"/>
  <c r="M4" i="14" s="1"/>
  <c r="J4" i="14" s="1" a="1"/>
  <c r="J4" i="14" s="1"/>
  <c r="I4" i="14"/>
  <c r="L4" i="14"/>
  <c r="G31" i="2"/>
  <c r="K45" i="14" l="1"/>
  <c r="C9" i="3" s="1"/>
  <c r="N4" i="14"/>
  <c r="J95" i="10"/>
  <c r="C7" i="3" s="1"/>
  <c r="C10" i="3" s="1"/>
  <c r="H299" i="9"/>
  <c r="C19" i="2" l="1"/>
  <c r="F19" i="2" s="1"/>
  <c r="B36" i="2"/>
  <c r="D31" i="2"/>
  <c r="C8" i="2"/>
  <c r="F8" i="2" s="1"/>
  <c r="C9" i="2"/>
  <c r="F9" i="2" s="1"/>
  <c r="C10" i="2"/>
  <c r="F10" i="2" s="1"/>
  <c r="C11" i="2"/>
  <c r="F11" i="2" s="1"/>
  <c r="C12" i="2"/>
  <c r="F12" i="2" s="1"/>
  <c r="C13" i="2"/>
  <c r="F13" i="2" s="1"/>
  <c r="C14" i="2"/>
  <c r="F14" i="2" s="1"/>
  <c r="C15" i="2"/>
  <c r="F15" i="2" s="1"/>
  <c r="C16" i="2"/>
  <c r="F16" i="2" s="1"/>
  <c r="C17" i="2"/>
  <c r="F17" i="2" s="1"/>
  <c r="C18" i="2"/>
  <c r="F18" i="2" s="1"/>
  <c r="C20" i="2"/>
  <c r="F20" i="2" s="1"/>
  <c r="C21" i="2"/>
  <c r="F21" i="2" s="1"/>
  <c r="C23" i="2"/>
  <c r="F23" i="2" s="1"/>
  <c r="C24" i="2"/>
  <c r="F24" i="2" s="1"/>
  <c r="C25" i="2"/>
  <c r="F25" i="2" s="1"/>
  <c r="C26" i="2"/>
  <c r="F26" i="2" s="1"/>
  <c r="C27" i="2"/>
  <c r="F27" i="2" s="1"/>
  <c r="C28" i="2"/>
  <c r="F28" i="2" s="1"/>
  <c r="C29" i="2"/>
  <c r="F29" i="2" s="1"/>
  <c r="C30" i="2"/>
  <c r="F30" i="2" s="1"/>
  <c r="C7" i="2"/>
  <c r="F7" i="2" s="1"/>
  <c r="K16" i="2" l="1"/>
  <c r="K30" i="2"/>
  <c r="K14" i="2"/>
  <c r="K13" i="2"/>
  <c r="K12" i="2"/>
  <c r="K24" i="2"/>
  <c r="K29" i="2"/>
  <c r="K28" i="2"/>
  <c r="K25" i="2"/>
  <c r="K11" i="2"/>
  <c r="E30" i="2"/>
  <c r="E28" i="2"/>
  <c r="D34" i="2"/>
  <c r="K23" i="2"/>
  <c r="E21" i="2"/>
  <c r="E29" i="2"/>
  <c r="E20" i="2"/>
  <c r="K8" i="2"/>
  <c r="K15" i="2"/>
  <c r="K27" i="2"/>
  <c r="K9" i="2"/>
  <c r="K18" i="2"/>
  <c r="K17" i="2"/>
  <c r="K26" i="2"/>
  <c r="K10" i="2"/>
  <c r="K19" i="2"/>
  <c r="E14" i="2"/>
  <c r="E27" i="2"/>
  <c r="E19" i="2"/>
  <c r="E11" i="2"/>
  <c r="E13" i="2"/>
  <c r="E26" i="2"/>
  <c r="E18" i="2"/>
  <c r="E10" i="2"/>
  <c r="E25" i="2"/>
  <c r="E17" i="2"/>
  <c r="E9" i="2"/>
  <c r="E24" i="2"/>
  <c r="E16" i="2"/>
  <c r="E8" i="2"/>
  <c r="E12" i="2"/>
  <c r="E7" i="2"/>
  <c r="E23" i="2"/>
  <c r="E15" i="2"/>
  <c r="I7" i="2" l="1"/>
  <c r="B31" i="2"/>
  <c r="C22" i="2"/>
  <c r="E22" i="2" s="1"/>
  <c r="E31" i="2" s="1"/>
  <c r="E34" i="2" s="1"/>
  <c r="B34" i="2" l="1"/>
  <c r="F22" i="2"/>
  <c r="K22" i="2" l="1"/>
  <c r="F31" i="2"/>
  <c r="F34" i="2" s="1"/>
  <c r="C31" i="2"/>
  <c r="C34" i="2" s="1"/>
  <c r="K20" i="2" l="1"/>
  <c r="K21" i="2"/>
  <c r="G34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<sst xmlns="http://schemas.openxmlformats.org/spreadsheetml/2006/main" count="2192" uniqueCount="526">
  <si>
    <t>211 632 008.85</t>
  </si>
  <si>
    <t> </t>
  </si>
  <si>
    <t>Acu un to palīgorgānu slimības</t>
  </si>
  <si>
    <t>Ausu un aizauss paugura slimības</t>
  </si>
  <si>
    <t>Asins un asinsrades orgānu slimības un imūnsistēmas traucējumi</t>
  </si>
  <si>
    <t>Asinsrites sistēmas slimības</t>
  </si>
  <si>
    <t>Audzēji</t>
  </si>
  <si>
    <t>Ādas un zemādas audu slimības</t>
  </si>
  <si>
    <t>Elpošanas sistēmas slimības</t>
  </si>
  <si>
    <t>Endokrīnās, uztures un vielmaiņas slimības</t>
  </si>
  <si>
    <t>Gremošanas sistēmas slimības</t>
  </si>
  <si>
    <t>Infekcijas un parazitāras slimības</t>
  </si>
  <si>
    <t>Skeleta, muskuļu un saistaudu slimības</t>
  </si>
  <si>
    <t>Iedzimtas kroplības, deformācijas un hromosomu anomālijas</t>
  </si>
  <si>
    <t>Nervu sistēmas slimības</t>
  </si>
  <si>
    <t>Psihiski un uzvedības traucējumi</t>
  </si>
  <si>
    <t>Faktori, kas ietekmē veselību un saskari ar veselības aprūpes darbiniekiem</t>
  </si>
  <si>
    <t>Uroģenitālās sistēmas slimības</t>
  </si>
  <si>
    <t>Ievainojumi, saindēšanās un citas ārējas iedarbes sekas</t>
  </si>
  <si>
    <t>Grūtniecība, dzemdības un pēcdzemdību periods</t>
  </si>
  <si>
    <t>Noteikti perinatālā perioda stāvokļi</t>
  </si>
  <si>
    <t>Bērni līdz 2 gadu vecumam MB</t>
  </si>
  <si>
    <t>Grūtnieces un sievietes pēcdzemdību periodā MG</t>
  </si>
  <si>
    <t>Atbalsta maksājums individuālām aptiekām</t>
  </si>
  <si>
    <t>Inovatīvo medikamentiem onkoloģijā 2021.gada pārstrādes segšana</t>
  </si>
  <si>
    <t>Norēķini par 2021.gadu</t>
  </si>
  <si>
    <t>Diagnožu grupas nosaukums</t>
  </si>
  <si>
    <t>Finansējums 2022.gadam atbilstoši budžetam un FM rīkojumiem uz 25.11.2022.</t>
  </si>
  <si>
    <t>Reto slimību ārstēšana</t>
  </si>
  <si>
    <t xml:space="preserve">2022.gada faktiskā izpilde 10 mēnešos, euro
</t>
  </si>
  <si>
    <t xml:space="preserve">2022.gada 10 mēnešos plānotais finansējums, euro
</t>
  </si>
  <si>
    <t>Prognozētā izpilde novembrī, decembrī, EUR</t>
  </si>
  <si>
    <t xml:space="preserve">2022.gada novembra-decembra plānotais finansējums, euro
</t>
  </si>
  <si>
    <t xml:space="preserve">Kopā  </t>
  </si>
  <si>
    <t xml:space="preserve"> RESURSI</t>
  </si>
  <si>
    <t>Apakšprogramma 33.03.00 "Kompensējamo medikamentu un materiālu apmaksāšana"</t>
  </si>
  <si>
    <t xml:space="preserve">Finanšu ministrijas 2022.gada 3.maija rīkojumu Nr.268 “Par līdzekļu piešķiršanu” no valsts budžeta programmas 02.00.00 “Līdzekļi neparedzētiem gadījumiem” </t>
  </si>
  <si>
    <t>Apakšprogramma 33.19.00 “"Krievijas Federācijas militāro pensionāru veselības aprūpe”</t>
  </si>
  <si>
    <t>Individuālie pacienti</t>
  </si>
  <si>
    <t>PAVISAM</t>
  </si>
  <si>
    <t>Prognozētā izpilde 12 mēnešos, EUR (naudas plūsma)</t>
  </si>
  <si>
    <t>Finanšu līdzekļu iztrūmus (+) /pārpalikums (-) 10 mēnešos</t>
  </si>
  <si>
    <t>Finanšu līdzekļu iztrūmus (+) /pārpalikums (-) 2022.gada novembris-decembris</t>
  </si>
  <si>
    <t>Finanšu līdzekļu iztrūmus (+) /pārpalikums (-)</t>
  </si>
  <si>
    <t>Ambulatorajai ārstēšanai paredzēto kompensējamo zāļu izdevumi pa diagnožu grupām 2022.gada izpildes prognoze</t>
  </si>
  <si>
    <t>Ambulatorajai ārstēšanai paredzēto kompensējamo zāļu izdevumi pa diagnožu grupām 2022.gada</t>
  </si>
  <si>
    <t>KOPĀ</t>
  </si>
  <si>
    <t>Papildus nepieciešamais finansējums ambulatorajai ārstēšanai paredzēto kompensējamo zāļu, pārējo ambulatoro veselības aprūpes pakalpojumu nodrošināšanas izdevumu daļējai deficīta segšanai</t>
  </si>
  <si>
    <t>Pasākums</t>
  </si>
  <si>
    <t>Papildus nepieciešams finnasējums, euro</t>
  </si>
  <si>
    <t>N.P.K.</t>
  </si>
  <si>
    <t>nepārtrauktās glikozes monitorēšanas sistēmas iegādei bērniem ar 1.tipa cukura diabētu</t>
  </si>
  <si>
    <t>Kopā</t>
  </si>
  <si>
    <t xml:space="preserve">Saistību izpilde par ES sociālā nodrošinājuma sistēmu ietvaros saņemtajiem veselības aprūpes pakalpojumiem citās ES un EEZ dalībvalstīs </t>
  </si>
  <si>
    <t xml:space="preserve">Maksājumi  </t>
  </si>
  <si>
    <t>Līdzekļu izlietojums</t>
  </si>
  <si>
    <t>Plānotie līdzekļi 2022.gadam</t>
  </si>
  <si>
    <t>Līdzekļu izlietojums uz 01.11.2022.</t>
  </si>
  <si>
    <t>Personām, kuras saņēmušas veselības aprūpes pakalpojumus citās ES un EEZ dalībvalstīs</t>
  </si>
  <si>
    <t>ES un EEZ valstīm par Latvijas iedzīvotājiem sniegtajiem pulmonālās endarterektomijas (PEA) pakalpojumiem (S2 veidlapa)</t>
  </si>
  <si>
    <t>Rentgena un ultrasonogrāfijas izmeklējumu nodrošināšana Valka – Valga</t>
  </si>
  <si>
    <t>ES un EEZ valstīm par Latvijas iedzīvotājiem sniegtajiem pakalpojumiem</t>
  </si>
  <si>
    <t>Ārstniecības iestādēm par pacientiem sniegtajiem veselības aprūpes pakalpojumiem saskaņā ar LR un Ukrainas līgumu par sadarbību sociālās drošības jomā</t>
  </si>
  <si>
    <t>Ārstniecības iestādēm par sniegtajiem stacionārajiem pakalpojumiem ES un EEZ dalībvalstu un Šveices iedzīvotājiem (SPES01)</t>
  </si>
  <si>
    <t>Ārstniecības iestādēm par sniegtajiem ambulatorajiem pakalpojumiem ES un EEZ dalībvalstu un Šveices iedzīvotājiem (APES01)</t>
  </si>
  <si>
    <t>Prognozētais līdzekļu izlietojums 01.11.2022.-31.12.2022.</t>
  </si>
  <si>
    <t>253 851,77</t>
  </si>
  <si>
    <t>Norvēģija</t>
  </si>
  <si>
    <t>Zviedrija</t>
  </si>
  <si>
    <t>Lielbritānija</t>
  </si>
  <si>
    <t>Starptautiskie norēķini 2022.gadā</t>
  </si>
  <si>
    <t xml:space="preserve">Uz 27.10.2022 ir izrakstīti rēķini </t>
  </si>
  <si>
    <t>Numurs</t>
  </si>
  <si>
    <t>Dok. datums</t>
  </si>
  <si>
    <t>Izpildes datums</t>
  </si>
  <si>
    <t>Apmaksas termiņš</t>
  </si>
  <si>
    <t>P.Kods</t>
  </si>
  <si>
    <t>K.Kods</t>
  </si>
  <si>
    <t>K.V.Nosaukums</t>
  </si>
  <si>
    <t xml:space="preserve"> EUR</t>
  </si>
  <si>
    <t xml:space="preserve"> valūtā</t>
  </si>
  <si>
    <t>Valūta</t>
  </si>
  <si>
    <t>LV/18-6/SHS (01.11.2018.)</t>
  </si>
  <si>
    <t>ES_E125</t>
  </si>
  <si>
    <t>1353</t>
  </si>
  <si>
    <t>ISLANDE</t>
  </si>
  <si>
    <t>EUR</t>
  </si>
  <si>
    <t>LV/18-7/SHS (03.12.2018.)</t>
  </si>
  <si>
    <t>LV/18-8/SHS (02.01.2019.)</t>
  </si>
  <si>
    <t>LV/19-1/SHS (01.02.2019.)</t>
  </si>
  <si>
    <t>LV/19-2A/SHS,LV/19-2B/SHS</t>
  </si>
  <si>
    <t>LV/19-3/SHS (30.09.2019)</t>
  </si>
  <si>
    <t>LV/19-4/SHS  (31.01.2020)</t>
  </si>
  <si>
    <t>2020- 724  (02.07.2020.)</t>
  </si>
  <si>
    <t>5296</t>
  </si>
  <si>
    <t>NOK</t>
  </si>
  <si>
    <t>10329-2018 (13.06.2018)</t>
  </si>
  <si>
    <t>ES_E127</t>
  </si>
  <si>
    <t>1336</t>
  </si>
  <si>
    <t>SEK</t>
  </si>
  <si>
    <t>367A0004201__03.08.2020</t>
  </si>
  <si>
    <t>1326</t>
  </si>
  <si>
    <t>Vācija</t>
  </si>
  <si>
    <t>2173 (22.05.2018)</t>
  </si>
  <si>
    <t>5133</t>
  </si>
  <si>
    <t>GBP</t>
  </si>
  <si>
    <t>2789 (03.08.2020)</t>
  </si>
  <si>
    <t>K-6093</t>
  </si>
  <si>
    <t>MED 2173 (22.05.2018)</t>
  </si>
  <si>
    <t>2793 (03.08.2020)</t>
  </si>
  <si>
    <t>2789_03.08.2020</t>
  </si>
  <si>
    <t>1001610896-2031/20-Ho 08.</t>
  </si>
  <si>
    <t>1338</t>
  </si>
  <si>
    <t>Čehija</t>
  </si>
  <si>
    <t>CZK</t>
  </si>
  <si>
    <t>0068/18/2020 (19.09.20</t>
  </si>
  <si>
    <t>K-0236</t>
  </si>
  <si>
    <t>Polijas Republika</t>
  </si>
  <si>
    <t>PLN</t>
  </si>
  <si>
    <t>L75/0069/18/2020 (19.09.2</t>
  </si>
  <si>
    <t>1001786941-1939/21-Ho_6.9</t>
  </si>
  <si>
    <t>LV20091 (30.09.2020)</t>
  </si>
  <si>
    <t>1304</t>
  </si>
  <si>
    <t>Šveice</t>
  </si>
  <si>
    <t>CHF</t>
  </si>
  <si>
    <t>M.O.H.4.2.13.10.9.1 (36)</t>
  </si>
  <si>
    <t>K-0220</t>
  </si>
  <si>
    <t>Kipra</t>
  </si>
  <si>
    <t xml:space="preserve">95LV2017 (10.12.2018 </t>
  </si>
  <si>
    <t>1297</t>
  </si>
  <si>
    <t>Somija</t>
  </si>
  <si>
    <t>200503464792 (17.11.2020.</t>
  </si>
  <si>
    <t>200503464792 (17.11.2020)</t>
  </si>
  <si>
    <t>2020-002 (16.11.2020).</t>
  </si>
  <si>
    <t>K-0279</t>
  </si>
  <si>
    <t>Dānija</t>
  </si>
  <si>
    <t>DKK</t>
  </si>
  <si>
    <t>LV/03/2020/00003 (9.12.20</t>
  </si>
  <si>
    <t>5131</t>
  </si>
  <si>
    <t>1001168525-2806/20 (3.12.</t>
  </si>
  <si>
    <t>LV20121 (31.12.2020)</t>
  </si>
  <si>
    <t>1001168525-2806/20_3.12.</t>
  </si>
  <si>
    <t>2020/2 (10.12.2020.).</t>
  </si>
  <si>
    <t>K-0218</t>
  </si>
  <si>
    <t>Itālija</t>
  </si>
  <si>
    <t>367A0003181 _12.06.2018.</t>
  </si>
  <si>
    <t>AT-LV/21-201 (21.01.2021)</t>
  </si>
  <si>
    <t>1339</t>
  </si>
  <si>
    <t>Austrija</t>
  </si>
  <si>
    <t>11071201MM2001(30.11.20)</t>
  </si>
  <si>
    <t>1334</t>
  </si>
  <si>
    <t>Francija</t>
  </si>
  <si>
    <t>200482968614 (01.06.2020)</t>
  </si>
  <si>
    <t>200482968614_01.06.2020</t>
  </si>
  <si>
    <t>200482968614_01.06.2021</t>
  </si>
  <si>
    <t>LV0013 (22.12.2020)</t>
  </si>
  <si>
    <t>K-5719</t>
  </si>
  <si>
    <t>ĪRIJA</t>
  </si>
  <si>
    <t>367A0001211_04.02.2021</t>
  </si>
  <si>
    <t>95 LV2013_01.12.2016</t>
  </si>
  <si>
    <t>95 LV 2014/1_30.05.2017</t>
  </si>
  <si>
    <t>95 LV 2015_01.12.2016</t>
  </si>
  <si>
    <t>2655 (05.02.2020)</t>
  </si>
  <si>
    <t>2021- 286  (15.02.2021.)</t>
  </si>
  <si>
    <t>RTM/0179/18/2020_16.03.21</t>
  </si>
  <si>
    <t>L75/0181/18/2020_16.03.21</t>
  </si>
  <si>
    <t>LV22019PT0AD_S080_05.03.2</t>
  </si>
  <si>
    <t>K-0017</t>
  </si>
  <si>
    <t>Portugāle</t>
  </si>
  <si>
    <t>MOH4.2.13.10.9.2 (29)</t>
  </si>
  <si>
    <t>0113/18/2022_14.09.2022</t>
  </si>
  <si>
    <t>2948 (01.02.2021)</t>
  </si>
  <si>
    <t>2942 (01.02.2021)</t>
  </si>
  <si>
    <t>1001695675-529/21-Ho_4.03</t>
  </si>
  <si>
    <t>LV22019PT1AD_S080_11.03.2</t>
  </si>
  <si>
    <t>1001695675-529/21-Ho-4.03</t>
  </si>
  <si>
    <t>6.6.1 MCO/PA5-2/20_12.03.</t>
  </si>
  <si>
    <t>1300</t>
  </si>
  <si>
    <t>Spānija</t>
  </si>
  <si>
    <t>LV21031 (31.03.2021)</t>
  </si>
  <si>
    <t>0178/18/2020 (16.03.2021)</t>
  </si>
  <si>
    <t>LV/03/2021/00001_25.03.21</t>
  </si>
  <si>
    <t>6.6.1 MCO/PA5-2/2020_mart</t>
  </si>
  <si>
    <t>VBO/73/1068/WU_01.04.2021</t>
  </si>
  <si>
    <t>1324</t>
  </si>
  <si>
    <t>Nīderlande</t>
  </si>
  <si>
    <t>2342001 (08.03.2021.)</t>
  </si>
  <si>
    <t>1296</t>
  </si>
  <si>
    <t>Slovākija</t>
  </si>
  <si>
    <t>AT-LV/21-202 (19.04.2021)</t>
  </si>
  <si>
    <t>VBO/73/1067/WLZ_01.04.21</t>
  </si>
  <si>
    <t>210527428854 (20.04.2021)</t>
  </si>
  <si>
    <t>210527428854_20.04.2021</t>
  </si>
  <si>
    <t>LV/21-1/SHS (16.04.2021)</t>
  </si>
  <si>
    <t>9463/21/63 (19.04.2021)</t>
  </si>
  <si>
    <t>K-0044</t>
  </si>
  <si>
    <t>Lihteinšteina</t>
  </si>
  <si>
    <t>16/04/2021-LV(16.04.2021)</t>
  </si>
  <si>
    <t>367A0002211(30.04.2021)</t>
  </si>
  <si>
    <t>367A0002211 (30.04.2021.)</t>
  </si>
  <si>
    <t>367A0002211 (10.05.2021)</t>
  </si>
  <si>
    <t>367A0002211_30.04.2021</t>
  </si>
  <si>
    <t>367A0002211/30.04.2021</t>
  </si>
  <si>
    <t>367A0002211-30.04.2021</t>
  </si>
  <si>
    <t>367A0002211/30.04.2021.</t>
  </si>
  <si>
    <t>LV1S08000000222_27.01.22</t>
  </si>
  <si>
    <t>367A0003211_07.05.2021</t>
  </si>
  <si>
    <t>402-06/21-02/57(05.05.202</t>
  </si>
  <si>
    <t>K-5622</t>
  </si>
  <si>
    <t>Horvātija</t>
  </si>
  <si>
    <t>62_2_LV202011(25.05.2021)</t>
  </si>
  <si>
    <t>K-0239</t>
  </si>
  <si>
    <t>Bulgārija</t>
  </si>
  <si>
    <t>6.6.1 MCO/PA6-P/2019_26.5</t>
  </si>
  <si>
    <t>6.6.1 MCO/PA6-F/2019_26.5</t>
  </si>
  <si>
    <t>VBO/73/1069/TV(12.05.2021</t>
  </si>
  <si>
    <t>VBO/73/1069/TV/12.05.2021</t>
  </si>
  <si>
    <t>2021-001(10.05.2021)</t>
  </si>
  <si>
    <t>62 LV2021 02 (10.06.2021)</t>
  </si>
  <si>
    <t>1E-2021-356 (03.06.2021)</t>
  </si>
  <si>
    <t>1337</t>
  </si>
  <si>
    <t>Lietuva</t>
  </si>
  <si>
    <t>62 LV2021 02_10.06.2021</t>
  </si>
  <si>
    <t>1E-2021-356_03.06.2021</t>
  </si>
  <si>
    <t>12841-2019 (22.10.2019)</t>
  </si>
  <si>
    <t>1E-2021-385 (09.06.2021)</t>
  </si>
  <si>
    <t>HU-LV/2021/1(25.06.2021)</t>
  </si>
  <si>
    <t>K-0268</t>
  </si>
  <si>
    <t>Ungārija</t>
  </si>
  <si>
    <t>2021/1 (17.06.2021)</t>
  </si>
  <si>
    <t>1001755728-1331/21-Ho</t>
  </si>
  <si>
    <t>1001755728-1331/21-Ho_06.</t>
  </si>
  <si>
    <t>1E-2021-434 (17.06.2021)</t>
  </si>
  <si>
    <t>1E-2021-511 (22.06.2021)</t>
  </si>
  <si>
    <t>1E-2021-483 (21.06.2021)</t>
  </si>
  <si>
    <t>1E-2021-502 (22.06.2021)</t>
  </si>
  <si>
    <t>1E-2021-461_21.06.21</t>
  </si>
  <si>
    <t>5620/A135/20.1/20IN1/JA</t>
  </si>
  <si>
    <t>K-0328</t>
  </si>
  <si>
    <t>Beļģijas Karaliste</t>
  </si>
  <si>
    <t>1E-2021-443 (17.06.2021)</t>
  </si>
  <si>
    <t>1E-2021-461_21.06.2021</t>
  </si>
  <si>
    <t>LV12020PT0AD_S080_05.07.2</t>
  </si>
  <si>
    <t xml:space="preserve"> LV21061 (30.06.2021).</t>
  </si>
  <si>
    <t>1E-2021-521 (22.06.2021)</t>
  </si>
  <si>
    <t>AT-LV/21-203 (20.07.2021)</t>
  </si>
  <si>
    <t>2021- 700_01.07.2021.</t>
  </si>
  <si>
    <t>LV/03/2021/00002_01.07.21</t>
  </si>
  <si>
    <t>AT-LV/21-203_20.07.2021</t>
  </si>
  <si>
    <t>6.6.1 MCO/PA5-P/2019</t>
  </si>
  <si>
    <t>11071202MM2102(20.07.21)</t>
  </si>
  <si>
    <t>VBO/73/1070/WU_29.07.2021</t>
  </si>
  <si>
    <t>Int-Mal-202240_30.07.2021</t>
  </si>
  <si>
    <t>5215</t>
  </si>
  <si>
    <t>Luksemburga</t>
  </si>
  <si>
    <t>367A0004211_03.08.2021</t>
  </si>
  <si>
    <t>367A0004211/03.08.2021</t>
  </si>
  <si>
    <t>367A0004211-03.08.2021</t>
  </si>
  <si>
    <t>VBO/73/1071/WLZ_29.07.21</t>
  </si>
  <si>
    <t>1E-2021-10009_23.08.21</t>
  </si>
  <si>
    <t>LV/21-2/SHS (16.08.2021)</t>
  </si>
  <si>
    <t>VSO/2021-01170</t>
  </si>
  <si>
    <t>1358</t>
  </si>
  <si>
    <t>Igaunija</t>
  </si>
  <si>
    <t>P6516_11.08.2021</t>
  </si>
  <si>
    <t>1320</t>
  </si>
  <si>
    <t>Rumānija</t>
  </si>
  <si>
    <t>LV0014_19.08.2021</t>
  </si>
  <si>
    <t>2578_12.03.2020.</t>
  </si>
  <si>
    <t>RTM/0049/18/2021_02.09.21</t>
  </si>
  <si>
    <t>LV12020PT1AD_S080_8.09.21</t>
  </si>
  <si>
    <t>0068/18/2021_02.09.2021</t>
  </si>
  <si>
    <t>L75/0050/18/2021_02.09.21</t>
  </si>
  <si>
    <t>62 LV2021 03_07.09.2021</t>
  </si>
  <si>
    <t>1001786941-1939/21-Ho</t>
  </si>
  <si>
    <t>62 LV2021 03 (07.09.2021)</t>
  </si>
  <si>
    <t>2494(31.05.2019)_</t>
  </si>
  <si>
    <t>2322101_07.09.2021</t>
  </si>
  <si>
    <t>VBO/73/1072/TV_13.09.2021</t>
  </si>
  <si>
    <t>LV1S08000000722_29.03.22</t>
  </si>
  <si>
    <t>HU-LV/2021/2(20.09.2021)</t>
  </si>
  <si>
    <t>1E-2021-10031_30.09.2021</t>
  </si>
  <si>
    <t>1E-2021-10030_29.09.2021</t>
  </si>
  <si>
    <t>1E-2021-10029_29.09.2021</t>
  </si>
  <si>
    <t>1E-2021-10029(29.09.2021)</t>
  </si>
  <si>
    <t>ZZ-2021-3_04.10.2021</t>
  </si>
  <si>
    <t>K-6003</t>
  </si>
  <si>
    <t>LV21091 (30.09.2021)</t>
  </si>
  <si>
    <t>LV/03/2021/00003_28.09.21</t>
  </si>
  <si>
    <t>210550550222 (11.10.2021)</t>
  </si>
  <si>
    <t>210550550222_11.10.2021</t>
  </si>
  <si>
    <t>367A0005211_29.09.2021</t>
  </si>
  <si>
    <t>6.6.1 MCO/PA7-1/2021_okt.</t>
  </si>
  <si>
    <t>AT-LV/21-204_19.10.2021</t>
  </si>
  <si>
    <t>AT-LV/21-204/19.10.2021</t>
  </si>
  <si>
    <t>1E-2021-10044_13.10.21.</t>
  </si>
  <si>
    <t>402-06/21-02/191_21.10.21</t>
  </si>
  <si>
    <t>VSO/2021-01156_24.10.2021</t>
  </si>
  <si>
    <t>VSO/2021-01156/24.10.2021</t>
  </si>
  <si>
    <t>402-06/21-02/19_21.10.21</t>
  </si>
  <si>
    <t>367A0006211__03.11.2021</t>
  </si>
  <si>
    <t>367A0006211/03.11.2021</t>
  </si>
  <si>
    <t>367A0006211/03.11.21/</t>
  </si>
  <si>
    <t>367A0006211(03.11.21)</t>
  </si>
  <si>
    <t>367A0006211_03.11.21</t>
  </si>
  <si>
    <t>367A0006211_03.11.2021</t>
  </si>
  <si>
    <t>1802-181/2021-DI/1_08.11.</t>
  </si>
  <si>
    <t>1295</t>
  </si>
  <si>
    <t>Slovēnija</t>
  </si>
  <si>
    <t>SKE/2021/2021000203/21070</t>
  </si>
  <si>
    <t>K-5599</t>
  </si>
  <si>
    <t>Grieķija</t>
  </si>
  <si>
    <t>P10403_17.11.2021</t>
  </si>
  <si>
    <t>VSO/2021-01186_22.11.2021</t>
  </si>
  <si>
    <t>VSO/2021-01212_25.11.2021</t>
  </si>
  <si>
    <t>VSO/2021-01234_05.12.2021</t>
  </si>
  <si>
    <t>LV/E127/2018_(29.11.2019)</t>
  </si>
  <si>
    <t>09/07/2021-LV(09.07.2021)</t>
  </si>
  <si>
    <t>2021-002(12.11.2021)</t>
  </si>
  <si>
    <t>11071211MM2101E_17.12.21</t>
  </si>
  <si>
    <t>1001852762(09.12.2021)</t>
  </si>
  <si>
    <t>1001852762/09.12.2021</t>
  </si>
  <si>
    <t>1001852762_09.12.2021</t>
  </si>
  <si>
    <t>LV/03/2021/00004_10.12.21</t>
  </si>
  <si>
    <t>5620/A135/20.2/20IN1/JA_2</t>
  </si>
  <si>
    <t>HU-LV/2021/3(20.12.2021)</t>
  </si>
  <si>
    <t>Int-Mal-211271_17.12.2021</t>
  </si>
  <si>
    <t>LV1S08000000121_23.12.21</t>
  </si>
  <si>
    <t>LV1S08000000221</t>
  </si>
  <si>
    <t>62 LV2021 04_15.12.2021</t>
  </si>
  <si>
    <t>LV0015_108.12.2021</t>
  </si>
  <si>
    <t>62 LV2021 04 (15.12.2021)</t>
  </si>
  <si>
    <t>2332101_10.12.2021</t>
  </si>
  <si>
    <t>LV21121 (29.12.2021)</t>
  </si>
  <si>
    <t>LV22020PT0AD_S080</t>
  </si>
  <si>
    <t>batch/2021/s2/52-29.12.21</t>
  </si>
  <si>
    <t>5180</t>
  </si>
  <si>
    <t>Malta</t>
  </si>
  <si>
    <t>ZZ-2021-4_04.01.2022</t>
  </si>
  <si>
    <t>LV22020PT1AD_S080_30.12.</t>
  </si>
  <si>
    <t>95LV2017OL2(13.01.2020)_</t>
  </si>
  <si>
    <t>2021/2 (15.12.2021)</t>
  </si>
  <si>
    <t>2022/2_15.12.2021</t>
  </si>
  <si>
    <t>LV/21-3/SHS (30.12.2021)</t>
  </si>
  <si>
    <t>AT-LV/22-201(20.01.2022)</t>
  </si>
  <si>
    <t>AT-LV/22-201_20.01.2022</t>
  </si>
  <si>
    <t>LV1S0000000222_27.01.2022</t>
  </si>
  <si>
    <t>LV1S08000000122_27.01.22</t>
  </si>
  <si>
    <t>62 LV2022 01_03.02.2022</t>
  </si>
  <si>
    <t>2022-82_08.02.2022</t>
  </si>
  <si>
    <t>3103_01.08.2021</t>
  </si>
  <si>
    <t>3253_01.02.2022</t>
  </si>
  <si>
    <t>LV1S08000000522_24.02.22</t>
  </si>
  <si>
    <t>LV1S08000000322_24.02.22</t>
  </si>
  <si>
    <t>LV1S08000000422_24.02.22</t>
  </si>
  <si>
    <t>Int-Mal-201208_27.10.2020</t>
  </si>
  <si>
    <t>2022-001 (02.03.2022)</t>
  </si>
  <si>
    <t>1001877070_</t>
  </si>
  <si>
    <t>1001877070/04.03.2022</t>
  </si>
  <si>
    <t>0205/18/2021_11.03.22</t>
  </si>
  <si>
    <t>l75/0174/18/2021_10.03.22</t>
  </si>
  <si>
    <t>RTM/0173/18/2021_10.03.22</t>
  </si>
  <si>
    <t>0205/18/2021_11.03.2022</t>
  </si>
  <si>
    <t>3103_17.03.2022</t>
  </si>
  <si>
    <t>3253_21.03.2022</t>
  </si>
  <si>
    <t>3103/17.03.2022</t>
  </si>
  <si>
    <t>3253/21.03.2022</t>
  </si>
  <si>
    <t>2342101 (11.03.2022.)</t>
  </si>
  <si>
    <t>6.6.1 MCO/PA5-F/2020_21</t>
  </si>
  <si>
    <t>6.6.1 MCO/PA5-P/2020_21_</t>
  </si>
  <si>
    <t>HU-LV/2022/1_21.03.2022</t>
  </si>
  <si>
    <t>MOH 4.2.13.10.9.2 (37)</t>
  </si>
  <si>
    <t>LV1S08000000622_29.03.22</t>
  </si>
  <si>
    <t>6.6.1 MCO/PA6-2/2021_mart</t>
  </si>
  <si>
    <t>LV22031_31.03.2022</t>
  </si>
  <si>
    <t>VBO/73/1074/WLZ_24.03.22</t>
  </si>
  <si>
    <t>VBO/73/1073/WU_24.03.22</t>
  </si>
  <si>
    <t>LV22031 (31.03.2022)</t>
  </si>
  <si>
    <t>LV/03/2022/00001_04.04.22</t>
  </si>
  <si>
    <t>AT-LV/22-202 (20.04.2022)</t>
  </si>
  <si>
    <t>2/2021_22.04.2022</t>
  </si>
  <si>
    <t>1E-2022-10042_27.04.2022</t>
  </si>
  <si>
    <t>LV1S08000001022_27.04.22</t>
  </si>
  <si>
    <t>LV1S08000000922_27.04.22</t>
  </si>
  <si>
    <t>LV1S08000000822_27.04.22</t>
  </si>
  <si>
    <t>402-06/22-02/76_13.04.22.</t>
  </si>
  <si>
    <t>VBO/73/1075/TV_03.05.2022</t>
  </si>
  <si>
    <t>220580353705_16.05.2022</t>
  </si>
  <si>
    <t>202200003502</t>
  </si>
  <si>
    <t>LV1S08000001122_27.05.22</t>
  </si>
  <si>
    <t>62_2_LV202111(27.05.2022)</t>
  </si>
  <si>
    <t>LV1S08000001322_27.05.22</t>
  </si>
  <si>
    <t>LV1S08000001222_27.05.22</t>
  </si>
  <si>
    <t>LV1S08000001322/27.05.22</t>
  </si>
  <si>
    <t>LV1S08000001322(27.05.22)</t>
  </si>
  <si>
    <t>3099_13.08.2021</t>
  </si>
  <si>
    <t>DK:22166_7YL3u1aF_08.06.2</t>
  </si>
  <si>
    <t>1E-2022-10082_01.06.2022</t>
  </si>
  <si>
    <t>03-12-2021 LV_15.06.22</t>
  </si>
  <si>
    <t>08-10-2021 LV_15.06.22</t>
  </si>
  <si>
    <t>2312201(06.06.2022)</t>
  </si>
  <si>
    <t>202100019890_10.06.22</t>
  </si>
  <si>
    <t>VSO/2022-01247_20.06.22.</t>
  </si>
  <si>
    <t>LV0016_13.06.2022</t>
  </si>
  <si>
    <t>1001951758-1103/22-Ho_06.</t>
  </si>
  <si>
    <t>28-04-2022 LV_22.06.22</t>
  </si>
  <si>
    <t>2022/1_16.06.2022</t>
  </si>
  <si>
    <t>LV12021PT0AD_S080</t>
  </si>
  <si>
    <t>LV12021PT1AD_S080/17.06.</t>
  </si>
  <si>
    <t>HU-LV/2022/2_20.06.2022</t>
  </si>
  <si>
    <t>LV1S08000001522_28.06.22</t>
  </si>
  <si>
    <t>LV1S08000001422_28.06.22</t>
  </si>
  <si>
    <t>LV1S08000001722_30.06.22</t>
  </si>
  <si>
    <t>LV/03/2022/00002_27.06.22</t>
  </si>
  <si>
    <t>LV22061_30.06.2022</t>
  </si>
  <si>
    <t>Int-Mal-212308_17.06.22</t>
  </si>
  <si>
    <t>5620/A135/21.2/020/CLA_22</t>
  </si>
  <si>
    <t>11071211MM2201E_07.07.22</t>
  </si>
  <si>
    <t>batch/2022/s1/00000072_07</t>
  </si>
  <si>
    <t>batch/2022/s2/00000072/07</t>
  </si>
  <si>
    <t>15-07-2022 LV_19.07.22</t>
  </si>
  <si>
    <t>AT-LV/22-203 (20.07.2022)</t>
  </si>
  <si>
    <t>AT-LV/22-203_20.07.2022</t>
  </si>
  <si>
    <t>2312201_080_21.07.2022</t>
  </si>
  <si>
    <t>LV1S08000001922_22.07.22</t>
  </si>
  <si>
    <t>LV1S08000002022_22.07.22</t>
  </si>
  <si>
    <t>LV1S08000001822_22.07.22</t>
  </si>
  <si>
    <t>6.6.1 MCO/PA7-P/2020_2022</t>
  </si>
  <si>
    <t>batch/2022/s2/00000078_09</t>
  </si>
  <si>
    <t>1001989349/05.09.2022</t>
  </si>
  <si>
    <t>L75/0115/18/2022_14.09.22</t>
  </si>
  <si>
    <t>200500355528(12.10.2020)_</t>
  </si>
  <si>
    <t>200500346629(12.10.2020)_</t>
  </si>
  <si>
    <t>HU-LV/2022/3_21.09.2022</t>
  </si>
  <si>
    <t>LV1S08000002422_26.09.22</t>
  </si>
  <si>
    <t>LV1S08000002322_26.09.22</t>
  </si>
  <si>
    <t>LV1S08000002522_26.09.22</t>
  </si>
  <si>
    <t>LV22091 (30.09.2022)</t>
  </si>
  <si>
    <t>LV22021PT2AD_S080_30.09.2</t>
  </si>
  <si>
    <t>LV22021PT1AD_S080_30.09.2</t>
  </si>
  <si>
    <t>LV22021PT0AD_S080_30.09.2</t>
  </si>
  <si>
    <t>6d858b89-69..(13.10.2022)</t>
  </si>
  <si>
    <t>8763269d-67..(13.10.2022)</t>
  </si>
  <si>
    <t>4cf77258-dad2(13.10.2022)</t>
  </si>
  <si>
    <t>5620/A135/21.2/20/CLA_22-</t>
  </si>
  <si>
    <t>118298e9-...(13.10.2022)</t>
  </si>
  <si>
    <t>Rēķini, kuriem ir iestājies, vai līdz 31.12.2022. iestāsies apmaksas termiņš, un kuriem var piemērot soda procentus</t>
  </si>
  <si>
    <t>Summa</t>
  </si>
  <si>
    <t>valūtā</t>
  </si>
  <si>
    <t>LV21121 (31.12.2021)</t>
  </si>
  <si>
    <t>1.pielikums</t>
  </si>
  <si>
    <t>1.1.pielikums</t>
  </si>
  <si>
    <t>1.2.pielikums</t>
  </si>
  <si>
    <t>1.3.pielikums</t>
  </si>
  <si>
    <t>1.4.pielikums</t>
  </si>
  <si>
    <t>1.5.pielikums</t>
  </si>
  <si>
    <t>Papildu nepieciešamais finansējums pacientu ēdināšanas nodrošināšanai</t>
  </si>
  <si>
    <t>pacientu ēdināšanas nodrošināšanai</t>
  </si>
  <si>
    <t>Rīkojuma projekts par finanšu līdzekļu piešķiršanu no valsts budžeta programmas "Līdzekļi neparedzētiem gadījumiem"</t>
  </si>
  <si>
    <t>Finanšu līdzekļu iztrūmus (+) /pārpalikums (-) 2022.gada novembris</t>
  </si>
  <si>
    <t>Finanšu līdzekļu iztrūmus (+) /pārpalikums (-) 2022.gada decembris</t>
  </si>
  <si>
    <t>1.6.pielikums</t>
  </si>
  <si>
    <t>Nepārtrauktās glikozes monitorēšanas sistēmas iegādei bērniem ar 1.tipa cukura diabētu nepieciešamais papildus finansējums</t>
  </si>
  <si>
    <t>Uz 2022.gada 1.decembri aktīvo sensoru lietotāju skaits ir 397, kas sadalās:</t>
  </si>
  <si>
    <t xml:space="preserve">Vienam pacientam gada laikā nepieciešami </t>
  </si>
  <si>
    <t>Kopā nepieciešams, euro</t>
  </si>
  <si>
    <t>Aktīvie lietotāji</t>
  </si>
  <si>
    <t>Libre sensori Cena ar PVN</t>
  </si>
  <si>
    <t xml:space="preserve">Dexcom sensori:  Cena ar PVN </t>
  </si>
  <si>
    <t>Pavisam kopā nepieciešams</t>
  </si>
  <si>
    <t>Finanšu līdzekļu iztrūmus (+) /pārpalikums (-) 11 mēnešos</t>
  </si>
  <si>
    <t>Nr.</t>
  </si>
  <si>
    <t>kapitālsabiedrība</t>
  </si>
  <si>
    <t>2022.gada 9 mēnešu izpilde, ar PVN</t>
  </si>
  <si>
    <t>2022.gada 6 mēnešu izpilde, ar PVN</t>
  </si>
  <si>
    <t>2022.gada 9 mēnešu izpilde (gultasdienas)</t>
  </si>
  <si>
    <t xml:space="preserve">2022.gada 6 mēnešu izpilde (gultasdienas) </t>
  </si>
  <si>
    <t>Gultasdienas izmaksas, kura tiek segta</t>
  </si>
  <si>
    <t>Vidējās gultasdienas izmaksas</t>
  </si>
  <si>
    <t xml:space="preserve">Summa, kas pārsniedz vidējās gultasdienas izmaksas </t>
  </si>
  <si>
    <t>Papildus nepieciešams finansējums vienas gultasdienas deficīta segšanai 6 mēnešos (starpība starp 3 un 5 euro</t>
  </si>
  <si>
    <t>Papildus nepieciešams finansējums gultasdienas deficīta segšanai 6 mēnešos (starpība starp 3 un 5 euro</t>
  </si>
  <si>
    <t>Papildus nepieciešams finansējums gultasdienas deficīta segšanai 6 mēnešos</t>
  </si>
  <si>
    <t>Paliek nenosegts deficīts</t>
  </si>
  <si>
    <t>Kontrole</t>
  </si>
  <si>
    <t xml:space="preserve">VSIA "Paula Stradiņa klīniskā universitātes slimnīca" </t>
  </si>
  <si>
    <t>SIA "Rīgas Austrumu klīniskā universitātes slimnīca"</t>
  </si>
  <si>
    <t>VSIA "Bērnu klīniskā universitātes slimnīca"</t>
  </si>
  <si>
    <t xml:space="preserve">VSIA "Daugavpils psihoneiroloģiskā slimnīca" </t>
  </si>
  <si>
    <t xml:space="preserve">VSIA "Rīgas Psihiatrijas un narkoloģijas centrs"  </t>
  </si>
  <si>
    <t xml:space="preserve">VSIA "Nacionālais rehabilitācijas centrs "Vaivari"" </t>
  </si>
  <si>
    <t xml:space="preserve">VSIA "Slimnīca "Ģintermuiža"" </t>
  </si>
  <si>
    <t xml:space="preserve">VSIA "Traumatoloģijas un ortopēdijas slimnīca" </t>
  </si>
  <si>
    <t xml:space="preserve">VSIA "Piejūras slimnīca" </t>
  </si>
  <si>
    <t xml:space="preserve">VSIA "Strenču psihoneiroloģiskā slimnīca" </t>
  </si>
  <si>
    <t>SIA "Ludzas medicīnas centrs”</t>
  </si>
  <si>
    <t>VSIA "Bērnu psihoneiroloģiskā slimnīca "Ainaži"" </t>
  </si>
  <si>
    <t>SIA "Liepājas reģionālā slimnīca"</t>
  </si>
  <si>
    <t>SIA "Daugavpils reģionālā slimnīca"</t>
  </si>
  <si>
    <t>SIA "Ziemeļkurzemes reģionālā slimnīca"</t>
  </si>
  <si>
    <t>SIA "Jelgavas pilsētas slimnīca"</t>
  </si>
  <si>
    <t>SIA "Vidzemes slimnīca"</t>
  </si>
  <si>
    <t>SIA "Jēkabpils reģionālā slimnīca"</t>
  </si>
  <si>
    <t>SIA "Rēzeknes slimnīca"</t>
  </si>
  <si>
    <t>SIA "Jūrmalas slimnīca"</t>
  </si>
  <si>
    <t>SIA "Madonas slimnīca"</t>
  </si>
  <si>
    <t>Rīgas dzemdību nams</t>
  </si>
  <si>
    <t>SIA "Siguldas slimnīca"</t>
  </si>
  <si>
    <t>SIA "Rīgas 2.slimnīca"</t>
  </si>
  <si>
    <t>SIA "Alūksnes slimnīca"</t>
  </si>
  <si>
    <t>SIA "Cēsu klīnika"</t>
  </si>
  <si>
    <t>SIA "Balvu un Gulbenes slimnīcu apvienība"</t>
  </si>
  <si>
    <t>SIA "Limbažu slimnīca"</t>
  </si>
  <si>
    <t>SIA "Aizkraukles slimnīca"</t>
  </si>
  <si>
    <t>SIA "Preiļu slimnīca"</t>
  </si>
  <si>
    <t>SIA "Krāslavas slimnīca"</t>
  </si>
  <si>
    <t>SIA "Ogres rajona slimnīca"</t>
  </si>
  <si>
    <t>SIA "Bauskas slimnīca"</t>
  </si>
  <si>
    <t>SIA "Dobeles un apkārtnes slimnīca"</t>
  </si>
  <si>
    <t>SIA "Kuldīgas slimnīca"</t>
  </si>
  <si>
    <t>SIA "Tukuma slimnīca"</t>
  </si>
  <si>
    <t>SIA "Līvānu slimnīca"</t>
  </si>
  <si>
    <t>Saldus medicīnas centrs</t>
  </si>
  <si>
    <t>SIA "Sanare - KRC Jaunķemeri"</t>
  </si>
  <si>
    <t>Latvijas Jūras medicīnas centrs</t>
  </si>
  <si>
    <t>Priekules slimnīca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</si>
</sst>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\."/>
    <numFmt numFmtId="165" formatCode="#0.00"/>
  </numFmts>
  <fonts count="33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</font>
    <font>
      <sz val="10"/>
      <name val="Arial"/>
      <family val="2"/>
      <charset val="186"/>
    </font>
    <font>
      <u/>
      <sz val="10"/>
      <color indexed="12"/>
      <name val="Arial"/>
      <family val="2"/>
      <charset val="186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color rgb="FFFFFFFF"/>
      <name val="Times New Roman"/>
      <family val="1"/>
    </font>
    <font>
      <sz val="10"/>
      <color theme="1"/>
      <name val="Calibri"/>
      <family val="2"/>
      <charset val="186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  <charset val="186"/>
    </font>
    <font>
      <sz val="10"/>
      <name val="Calibri"/>
      <family val="2"/>
      <charset val="186"/>
      <scheme val="minor"/>
    </font>
    <font>
      <b/>
      <sz val="1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  <font>
      <sz val="11"/>
      <name val="Times New Roman"/>
      <family val="1"/>
    </font>
    <font>
      <sz val="12"/>
      <name val="Times New Roman"/>
      <family val="1"/>
      <charset val="186"/>
    </font>
    <font>
      <b/>
      <sz val="12"/>
      <color theme="1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2"/>
      <name val="Times New Roman"/>
      <family val="1"/>
      <charset val="186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rgb="FF000000"/>
      <name val="Calibri"/>
      <family val="2"/>
      <charset val="186"/>
      <scheme val="minor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rgb="FF70AD47"/>
      </patternFill>
    </fill>
    <fill>
      <patternFill patternType="solid">
        <fgColor rgb="FFFFFFFF"/>
        <bgColor rgb="FF000000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6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">
    <xf numFmtId="0" fontId="0" fillId="0" borderId="0"/>
    <xf numFmtId="0" fontId="1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4" fillId="0" borderId="0"/>
    <xf numFmtId="0" fontId="5" fillId="0" borderId="0"/>
    <xf numFmtId="0" fontId="2" fillId="0" borderId="0"/>
    <xf numFmtId="0" fontId="16" fillId="0" borderId="0"/>
    <xf numFmtId="0" fontId="1" fillId="0" borderId="0"/>
  </cellStyleXfs>
  <cellXfs count="153">
    <xf numFmtId="0" fontId="0" fillId="0" borderId="0" xfId="0"/>
    <xf numFmtId="0" fontId="7" fillId="2" borderId="0" xfId="0" applyFont="1" applyFill="1"/>
    <xf numFmtId="0" fontId="10" fillId="2" borderId="0" xfId="0" applyFont="1" applyFill="1"/>
    <xf numFmtId="0" fontId="6" fillId="2" borderId="0" xfId="0" applyFont="1" applyFill="1"/>
    <xf numFmtId="0" fontId="14" fillId="2" borderId="0" xfId="0" applyFont="1" applyFill="1"/>
    <xf numFmtId="0" fontId="6" fillId="3" borderId="0" xfId="0" applyFont="1" applyFill="1"/>
    <xf numFmtId="0" fontId="13" fillId="2" borderId="0" xfId="0" applyFont="1" applyFill="1"/>
    <xf numFmtId="0" fontId="15" fillId="2" borderId="0" xfId="0" applyFont="1" applyFill="1"/>
    <xf numFmtId="3" fontId="10" fillId="2" borderId="0" xfId="0" applyNumberFormat="1" applyFont="1" applyFill="1"/>
    <xf numFmtId="2" fontId="11" fillId="4" borderId="1" xfId="0" applyNumberFormat="1" applyFont="1" applyFill="1" applyBorder="1" applyAlignment="1">
      <alignment vertical="center" wrapText="1"/>
    </xf>
    <xf numFmtId="3" fontId="11" fillId="4" borderId="1" xfId="0" applyNumberFormat="1" applyFont="1" applyFill="1" applyBorder="1" applyAlignment="1">
      <alignment vertical="center" wrapText="1"/>
    </xf>
    <xf numFmtId="2" fontId="12" fillId="0" borderId="1" xfId="0" applyNumberFormat="1" applyFont="1" applyBorder="1" applyAlignment="1">
      <alignment horizontal="left" wrapText="1"/>
    </xf>
    <xf numFmtId="3" fontId="12" fillId="0" borderId="1" xfId="0" applyNumberFormat="1" applyFont="1" applyBorder="1" applyAlignment="1">
      <alignment horizontal="right" vertical="center"/>
    </xf>
    <xf numFmtId="2" fontId="12" fillId="0" borderId="1" xfId="7" applyNumberFormat="1" applyFont="1" applyBorder="1" applyAlignment="1">
      <alignment wrapText="1"/>
    </xf>
    <xf numFmtId="3" fontId="12" fillId="2" borderId="1" xfId="0" applyNumberFormat="1" applyFont="1" applyFill="1" applyBorder="1" applyAlignment="1">
      <alignment horizontal="right" vertical="center"/>
    </xf>
    <xf numFmtId="0" fontId="9" fillId="2" borderId="0" xfId="0" applyFont="1" applyFill="1"/>
    <xf numFmtId="0" fontId="6" fillId="2" borderId="1" xfId="0" applyFont="1" applyFill="1" applyBorder="1" applyAlignment="1">
      <alignment wrapText="1"/>
    </xf>
    <xf numFmtId="3" fontId="6" fillId="2" borderId="1" xfId="0" applyNumberFormat="1" applyFont="1" applyFill="1" applyBorder="1" applyAlignment="1">
      <alignment vertical="center" wrapText="1"/>
    </xf>
    <xf numFmtId="3" fontId="6" fillId="3" borderId="1" xfId="0" applyNumberFormat="1" applyFont="1" applyFill="1" applyBorder="1" applyAlignment="1">
      <alignment vertical="center" wrapText="1"/>
    </xf>
    <xf numFmtId="3" fontId="6" fillId="3" borderId="1" xfId="0" quotePrefix="1" applyNumberFormat="1" applyFont="1" applyFill="1" applyBorder="1" applyAlignment="1">
      <alignment vertical="center" wrapText="1"/>
    </xf>
    <xf numFmtId="0" fontId="6" fillId="3" borderId="1" xfId="0" applyFont="1" applyFill="1" applyBorder="1" applyAlignment="1">
      <alignment wrapText="1"/>
    </xf>
    <xf numFmtId="0" fontId="6" fillId="2" borderId="1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wrapText="1"/>
    </xf>
    <xf numFmtId="3" fontId="13" fillId="2" borderId="1" xfId="0" applyNumberFormat="1" applyFont="1" applyFill="1" applyBorder="1" applyAlignment="1">
      <alignment vertical="center" wrapText="1"/>
    </xf>
    <xf numFmtId="3" fontId="6" fillId="3" borderId="1" xfId="0" applyNumberFormat="1" applyFont="1" applyFill="1" applyBorder="1" applyAlignment="1">
      <alignment horizontal="right" vertical="center"/>
    </xf>
    <xf numFmtId="3" fontId="13" fillId="5" borderId="1" xfId="0" applyNumberFormat="1" applyFont="1" applyFill="1" applyBorder="1" applyAlignment="1">
      <alignment vertical="center" wrapText="1"/>
    </xf>
    <xf numFmtId="4" fontId="18" fillId="0" borderId="0" xfId="0" applyNumberFormat="1" applyFont="1" applyAlignment="1">
      <alignment vertical="center" wrapText="1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3" fontId="0" fillId="0" borderId="3" xfId="0" applyNumberFormat="1" applyBorder="1"/>
    <xf numFmtId="0" fontId="17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wrapText="1"/>
    </xf>
    <xf numFmtId="0" fontId="17" fillId="0" borderId="0" xfId="0" applyFont="1" applyAlignment="1">
      <alignment wrapText="1"/>
    </xf>
    <xf numFmtId="0" fontId="20" fillId="0" borderId="0" xfId="0" applyFont="1" applyAlignment="1">
      <alignment horizontal="center" vertical="center"/>
    </xf>
    <xf numFmtId="0" fontId="0" fillId="0" borderId="3" xfId="0" applyBorder="1" applyAlignment="1">
      <alignment horizontal="left" wrapText="1"/>
    </xf>
    <xf numFmtId="0" fontId="0" fillId="0" borderId="3" xfId="0" applyBorder="1" applyAlignment="1">
      <alignment horizontal="left" vertical="center" wrapText="1"/>
    </xf>
    <xf numFmtId="0" fontId="21" fillId="6" borderId="6" xfId="0" applyFont="1" applyFill="1" applyBorder="1" applyAlignment="1">
      <alignment horizontal="center" vertical="center" wrapText="1"/>
    </xf>
    <xf numFmtId="0" fontId="21" fillId="6" borderId="7" xfId="0" applyFont="1" applyFill="1" applyBorder="1" applyAlignment="1">
      <alignment horizontal="center" vertical="center" wrapText="1"/>
    </xf>
    <xf numFmtId="0" fontId="22" fillId="6" borderId="8" xfId="0" applyFont="1" applyFill="1" applyBorder="1" applyAlignment="1">
      <alignment vertical="center"/>
    </xf>
    <xf numFmtId="4" fontId="22" fillId="6" borderId="9" xfId="0" applyNumberFormat="1" applyFont="1" applyFill="1" applyBorder="1" applyAlignment="1">
      <alignment horizontal="right" vertical="center"/>
    </xf>
    <xf numFmtId="0" fontId="22" fillId="7" borderId="8" xfId="0" applyFont="1" applyFill="1" applyBorder="1" applyAlignment="1">
      <alignment vertical="center"/>
    </xf>
    <xf numFmtId="4" fontId="22" fillId="7" borderId="9" xfId="0" applyNumberFormat="1" applyFont="1" applyFill="1" applyBorder="1" applyAlignment="1">
      <alignment horizontal="right" vertical="center" wrapText="1"/>
    </xf>
    <xf numFmtId="0" fontId="21" fillId="6" borderId="8" xfId="0" applyFont="1" applyFill="1" applyBorder="1" applyAlignment="1">
      <alignment vertical="center" wrapText="1"/>
    </xf>
    <xf numFmtId="4" fontId="21" fillId="6" borderId="9" xfId="0" applyNumberFormat="1" applyFont="1" applyFill="1" applyBorder="1" applyAlignment="1">
      <alignment horizontal="right" vertical="center" wrapText="1"/>
    </xf>
    <xf numFmtId="0" fontId="21" fillId="6" borderId="9" xfId="0" applyFont="1" applyFill="1" applyBorder="1" applyAlignment="1">
      <alignment horizontal="right" vertical="center"/>
    </xf>
    <xf numFmtId="4" fontId="21" fillId="6" borderId="9" xfId="0" applyNumberFormat="1" applyFont="1" applyFill="1" applyBorder="1" applyAlignment="1">
      <alignment horizontal="right" vertical="center"/>
    </xf>
    <xf numFmtId="0" fontId="22" fillId="7" borderId="9" xfId="0" applyFont="1" applyFill="1" applyBorder="1" applyAlignment="1">
      <alignment horizontal="right" vertical="center" wrapText="1"/>
    </xf>
    <xf numFmtId="0" fontId="22" fillId="6" borderId="8" xfId="0" applyFont="1" applyFill="1" applyBorder="1" applyAlignment="1">
      <alignment vertical="center" wrapText="1"/>
    </xf>
    <xf numFmtId="4" fontId="22" fillId="6" borderId="9" xfId="0" applyNumberFormat="1" applyFont="1" applyFill="1" applyBorder="1" applyAlignment="1">
      <alignment horizontal="right" vertical="center" wrapText="1"/>
    </xf>
    <xf numFmtId="0" fontId="22" fillId="6" borderId="9" xfId="0" applyFont="1" applyFill="1" applyBorder="1" applyAlignment="1">
      <alignment horizontal="right" vertical="center"/>
    </xf>
    <xf numFmtId="0" fontId="6" fillId="2" borderId="0" xfId="1" applyFont="1" applyFill="1"/>
    <xf numFmtId="0" fontId="13" fillId="2" borderId="3" xfId="1" applyFont="1" applyFill="1" applyBorder="1" applyAlignment="1">
      <alignment horizontal="left"/>
    </xf>
    <xf numFmtId="49" fontId="6" fillId="2" borderId="3" xfId="1" applyNumberFormat="1" applyFont="1" applyFill="1" applyBorder="1" applyAlignment="1">
      <alignment horizontal="left"/>
    </xf>
    <xf numFmtId="164" fontId="6" fillId="2" borderId="3" xfId="1" applyNumberFormat="1" applyFont="1" applyFill="1" applyBorder="1" applyAlignment="1">
      <alignment horizontal="left"/>
    </xf>
    <xf numFmtId="4" fontId="6" fillId="2" borderId="3" xfId="1" applyNumberFormat="1" applyFont="1" applyFill="1" applyBorder="1" applyAlignment="1">
      <alignment horizontal="right"/>
    </xf>
    <xf numFmtId="4" fontId="23" fillId="2" borderId="3" xfId="1" applyNumberFormat="1" applyFont="1" applyFill="1" applyBorder="1"/>
    <xf numFmtId="0" fontId="23" fillId="2" borderId="11" xfId="1" applyFont="1" applyFill="1" applyBorder="1"/>
    <xf numFmtId="0" fontId="23" fillId="2" borderId="12" xfId="1" applyFont="1" applyFill="1" applyBorder="1"/>
    <xf numFmtId="0" fontId="19" fillId="2" borderId="0" xfId="1" applyFont="1" applyFill="1"/>
    <xf numFmtId="0" fontId="6" fillId="2" borderId="0" xfId="1" applyFont="1" applyFill="1" applyAlignment="1">
      <alignment horizontal="center"/>
    </xf>
    <xf numFmtId="0" fontId="13" fillId="2" borderId="0" xfId="1" applyFont="1" applyFill="1"/>
    <xf numFmtId="0" fontId="13" fillId="2" borderId="3" xfId="1" applyFont="1" applyFill="1" applyBorder="1" applyAlignment="1">
      <alignment horizontal="center"/>
    </xf>
    <xf numFmtId="0" fontId="6" fillId="2" borderId="3" xfId="1" applyFont="1" applyFill="1" applyBorder="1"/>
    <xf numFmtId="164" fontId="6" fillId="2" borderId="3" xfId="1" applyNumberFormat="1" applyFont="1" applyFill="1" applyBorder="1" applyAlignment="1">
      <alignment horizontal="center"/>
    </xf>
    <xf numFmtId="165" fontId="6" fillId="2" borderId="3" xfId="1" applyNumberFormat="1" applyFont="1" applyFill="1" applyBorder="1" applyAlignment="1">
      <alignment horizontal="right"/>
    </xf>
    <xf numFmtId="4" fontId="13" fillId="2" borderId="4" xfId="1" applyNumberFormat="1" applyFont="1" applyFill="1" applyBorder="1"/>
    <xf numFmtId="4" fontId="6" fillId="2" borderId="12" xfId="1" applyNumberFormat="1" applyFont="1" applyFill="1" applyBorder="1"/>
    <xf numFmtId="0" fontId="6" fillId="2" borderId="12" xfId="1" applyFont="1" applyFill="1" applyBorder="1"/>
    <xf numFmtId="3" fontId="6" fillId="2" borderId="0" xfId="0" applyNumberFormat="1" applyFont="1" applyFill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left" vertical="center" wrapText="1"/>
    </xf>
    <xf numFmtId="3" fontId="0" fillId="0" borderId="0" xfId="0" applyNumberFormat="1"/>
    <xf numFmtId="3" fontId="11" fillId="2" borderId="1" xfId="0" applyNumberFormat="1" applyFont="1" applyFill="1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4" fillId="0" borderId="0" xfId="0" applyFont="1" applyAlignment="1">
      <alignment horizontal="justify" vertical="center"/>
    </xf>
    <xf numFmtId="0" fontId="25" fillId="0" borderId="0" xfId="0" applyFont="1" applyAlignment="1">
      <alignment horizontal="justify" vertical="center"/>
    </xf>
    <xf numFmtId="0" fontId="25" fillId="0" borderId="3" xfId="0" applyFont="1" applyBorder="1" applyAlignment="1">
      <alignment horizontal="center" vertical="center" wrapText="1"/>
    </xf>
    <xf numFmtId="2" fontId="0" fillId="0" borderId="3" xfId="0" applyNumberFormat="1" applyBorder="1"/>
    <xf numFmtId="0" fontId="0" fillId="0" borderId="3" xfId="0" applyBorder="1"/>
    <xf numFmtId="4" fontId="17" fillId="0" borderId="3" xfId="0" applyNumberFormat="1" applyFont="1" applyBorder="1"/>
    <xf numFmtId="4" fontId="17" fillId="8" borderId="0" xfId="0" applyNumberFormat="1" applyFont="1" applyFill="1"/>
    <xf numFmtId="4" fontId="6" fillId="2" borderId="0" xfId="1" applyNumberFormat="1" applyFont="1" applyFill="1"/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17" fillId="0" borderId="0" xfId="0" applyFont="1" applyAlignment="1">
      <alignment horizontal="center" wrapText="1"/>
    </xf>
    <xf numFmtId="0" fontId="12" fillId="0" borderId="0" xfId="0" applyFont="1" applyAlignment="1">
      <alignment horizontal="left" vertical="top" wrapText="1"/>
    </xf>
    <xf numFmtId="0" fontId="8" fillId="2" borderId="2" xfId="0" applyFont="1" applyFill="1" applyBorder="1" applyAlignment="1">
      <alignment horizontal="center"/>
    </xf>
    <xf numFmtId="0" fontId="11" fillId="4" borderId="1" xfId="0" quotePrefix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3" fillId="2" borderId="0" xfId="1" applyFont="1" applyFill="1" applyAlignment="1">
      <alignment horizontal="center"/>
    </xf>
    <xf numFmtId="0" fontId="23" fillId="2" borderId="4" xfId="1" applyFont="1" applyFill="1" applyBorder="1" applyAlignment="1">
      <alignment horizontal="left"/>
    </xf>
    <xf numFmtId="0" fontId="23" fillId="2" borderId="10" xfId="1" applyFont="1" applyFill="1" applyBorder="1" applyAlignment="1">
      <alignment horizontal="left"/>
    </xf>
    <xf numFmtId="0" fontId="23" fillId="2" borderId="5" xfId="1" applyFont="1" applyFill="1" applyBorder="1" applyAlignment="1">
      <alignment horizontal="left"/>
    </xf>
    <xf numFmtId="0" fontId="13" fillId="2" borderId="4" xfId="1" applyFont="1" applyFill="1" applyBorder="1" applyAlignment="1">
      <alignment horizontal="left"/>
    </xf>
    <xf numFmtId="0" fontId="13" fillId="2" borderId="10" xfId="1" applyFont="1" applyFill="1" applyBorder="1" applyAlignment="1">
      <alignment horizontal="left"/>
    </xf>
    <xf numFmtId="0" fontId="13" fillId="2" borderId="5" xfId="1" applyFont="1" applyFill="1" applyBorder="1" applyAlignment="1">
      <alignment horizontal="left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6" fillId="0" borderId="0" xfId="0" applyFont="1"/>
    <xf numFmtId="0" fontId="28" fillId="9" borderId="3" xfId="0" applyFont="1" applyFill="1" applyBorder="1" applyAlignment="1">
      <alignment horizontal="center" vertical="center" wrapText="1"/>
    </xf>
    <xf numFmtId="0" fontId="29" fillId="9" borderId="3" xfId="0" applyFont="1" applyFill="1" applyBorder="1" applyAlignment="1">
      <alignment horizontal="center" vertical="center" wrapText="1"/>
    </xf>
    <xf numFmtId="0" fontId="26" fillId="0" borderId="3" xfId="0" applyFont="1" applyBorder="1" applyAlignment="1">
      <alignment horizontal="center"/>
    </xf>
    <xf numFmtId="0" fontId="17" fillId="10" borderId="3" xfId="0" applyFont="1" applyFill="1" applyBorder="1" applyAlignment="1">
      <alignment horizontal="left" vertical="top" wrapText="1"/>
    </xf>
    <xf numFmtId="3" fontId="4" fillId="10" borderId="3" xfId="0" applyNumberFormat="1" applyFont="1" applyFill="1" applyBorder="1" applyAlignment="1">
      <alignment horizontal="right" vertical="top"/>
    </xf>
    <xf numFmtId="3" fontId="30" fillId="10" borderId="3" xfId="0" applyNumberFormat="1" applyFont="1" applyFill="1" applyBorder="1" applyAlignment="1">
      <alignment horizontal="right" vertical="top"/>
    </xf>
    <xf numFmtId="3" fontId="31" fillId="10" borderId="3" xfId="0" applyNumberFormat="1" applyFont="1" applyFill="1" applyBorder="1" applyAlignment="1">
      <alignment horizontal="right" vertical="top"/>
    </xf>
    <xf numFmtId="4" fontId="26" fillId="0" borderId="3" xfId="0" applyNumberFormat="1" applyFont="1" applyBorder="1"/>
    <xf numFmtId="4" fontId="26" fillId="0" borderId="3" xfId="0" applyNumberFormat="1" applyFont="1" applyBorder="1" applyAlignment="1">
      <alignment horizontal="center"/>
    </xf>
    <xf numFmtId="3" fontId="4" fillId="10" borderId="3" xfId="0" applyNumberFormat="1" applyFont="1" applyFill="1" applyBorder="1" applyAlignment="1">
      <alignment horizontal="right" vertical="top" wrapText="1"/>
    </xf>
    <xf numFmtId="3" fontId="30" fillId="10" borderId="3" xfId="0" applyNumberFormat="1" applyFont="1" applyFill="1" applyBorder="1" applyAlignment="1">
      <alignment horizontal="right" vertical="top" wrapText="1"/>
    </xf>
    <xf numFmtId="0" fontId="17" fillId="0" borderId="3" xfId="0" applyFont="1" applyBorder="1" applyAlignment="1">
      <alignment horizontal="left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17" fillId="3" borderId="3" xfId="0" applyFont="1" applyFill="1" applyBorder="1" applyAlignment="1">
      <alignment horizontal="left" vertical="top" wrapText="1"/>
    </xf>
    <xf numFmtId="3" fontId="4" fillId="3" borderId="3" xfId="0" applyNumberFormat="1" applyFont="1" applyFill="1" applyBorder="1" applyAlignment="1">
      <alignment horizontal="right" vertical="top" wrapText="1"/>
    </xf>
    <xf numFmtId="3" fontId="4" fillId="3" borderId="3" xfId="0" applyNumberFormat="1" applyFont="1" applyFill="1" applyBorder="1" applyAlignment="1">
      <alignment horizontal="right" vertical="top"/>
    </xf>
    <xf numFmtId="3" fontId="30" fillId="3" borderId="3" xfId="0" applyNumberFormat="1" applyFont="1" applyFill="1" applyBorder="1" applyAlignment="1">
      <alignment horizontal="right" vertical="top" wrapText="1"/>
    </xf>
    <xf numFmtId="3" fontId="31" fillId="3" borderId="3" xfId="0" applyNumberFormat="1" applyFont="1" applyFill="1" applyBorder="1" applyAlignment="1">
      <alignment horizontal="right" vertical="top"/>
    </xf>
    <xf numFmtId="4" fontId="26" fillId="2" borderId="3" xfId="0" applyNumberFormat="1" applyFont="1" applyFill="1" applyBorder="1"/>
    <xf numFmtId="3" fontId="30" fillId="3" borderId="3" xfId="0" applyNumberFormat="1" applyFont="1" applyFill="1" applyBorder="1" applyAlignment="1">
      <alignment horizontal="right" vertical="top"/>
    </xf>
    <xf numFmtId="0" fontId="30" fillId="0" borderId="3" xfId="0" applyFont="1" applyBorder="1" applyAlignment="1">
      <alignment horizontal="center"/>
    </xf>
    <xf numFmtId="0" fontId="27" fillId="10" borderId="3" xfId="0" applyFont="1" applyFill="1" applyBorder="1" applyAlignment="1">
      <alignment horizontal="left" vertical="top" wrapText="1"/>
    </xf>
    <xf numFmtId="3" fontId="30" fillId="2" borderId="14" xfId="9" applyNumberFormat="1" applyFont="1" applyFill="1" applyBorder="1" applyAlignment="1">
      <alignment horizontal="right" vertical="top"/>
    </xf>
    <xf numFmtId="4" fontId="30" fillId="0" borderId="3" xfId="0" applyNumberFormat="1" applyFont="1" applyBorder="1"/>
    <xf numFmtId="4" fontId="30" fillId="0" borderId="3" xfId="0" applyNumberFormat="1" applyFont="1" applyBorder="1" applyAlignment="1">
      <alignment horizontal="center"/>
    </xf>
    <xf numFmtId="0" fontId="30" fillId="0" borderId="0" xfId="0" applyFont="1"/>
    <xf numFmtId="0" fontId="26" fillId="10" borderId="3" xfId="0" applyFont="1" applyFill="1" applyBorder="1" applyAlignment="1">
      <alignment horizontal="center"/>
    </xf>
    <xf numFmtId="0" fontId="26" fillId="10" borderId="0" xfId="0" applyFont="1" applyFill="1"/>
    <xf numFmtId="3" fontId="30" fillId="2" borderId="15" xfId="0" applyNumberFormat="1" applyFont="1" applyFill="1" applyBorder="1" applyAlignment="1">
      <alignment horizontal="right" vertical="top" wrapText="1"/>
    </xf>
    <xf numFmtId="0" fontId="26" fillId="0" borderId="3" xfId="0" applyFont="1" applyBorder="1" applyAlignment="1">
      <alignment horizontal="center" vertical="center"/>
    </xf>
    <xf numFmtId="0" fontId="27" fillId="10" borderId="3" xfId="0" applyFont="1" applyFill="1" applyBorder="1" applyAlignment="1">
      <alignment vertical="center" wrapText="1"/>
    </xf>
    <xf numFmtId="3" fontId="4" fillId="10" borderId="3" xfId="0" applyNumberFormat="1" applyFont="1" applyFill="1" applyBorder="1" applyAlignment="1">
      <alignment horizontal="right" vertical="center" wrapText="1"/>
    </xf>
    <xf numFmtId="3" fontId="4" fillId="10" borderId="3" xfId="0" applyNumberFormat="1" applyFont="1" applyFill="1" applyBorder="1" applyAlignment="1">
      <alignment horizontal="right" vertical="center"/>
    </xf>
    <xf numFmtId="3" fontId="30" fillId="10" borderId="3" xfId="0" applyNumberFormat="1" applyFont="1" applyFill="1" applyBorder="1" applyAlignment="1">
      <alignment horizontal="right" vertical="center"/>
    </xf>
    <xf numFmtId="3" fontId="31" fillId="10" borderId="3" xfId="0" applyNumberFormat="1" applyFont="1" applyFill="1" applyBorder="1" applyAlignment="1">
      <alignment horizontal="right" vertical="center"/>
    </xf>
    <xf numFmtId="4" fontId="26" fillId="0" borderId="3" xfId="0" applyNumberFormat="1" applyFont="1" applyBorder="1" applyAlignment="1">
      <alignment vertical="center"/>
    </xf>
    <xf numFmtId="4" fontId="26" fillId="0" borderId="3" xfId="0" applyNumberFormat="1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0" fillId="0" borderId="0" xfId="0" applyAlignment="1">
      <alignment vertical="center"/>
    </xf>
    <xf numFmtId="3" fontId="30" fillId="2" borderId="15" xfId="9" applyNumberFormat="1" applyFont="1" applyFill="1" applyBorder="1" applyAlignment="1">
      <alignment horizontal="right" vertical="top"/>
    </xf>
    <xf numFmtId="0" fontId="27" fillId="0" borderId="3" xfId="0" applyFont="1" applyBorder="1" applyAlignment="1">
      <alignment horizontal="left" vertical="top" wrapText="1"/>
    </xf>
    <xf numFmtId="3" fontId="4" fillId="0" borderId="3" xfId="0" applyNumberFormat="1" applyFont="1" applyBorder="1" applyAlignment="1">
      <alignment horizontal="right" vertical="top"/>
    </xf>
    <xf numFmtId="0" fontId="27" fillId="3" borderId="3" xfId="0" applyFont="1" applyFill="1" applyBorder="1" applyAlignment="1">
      <alignment horizontal="left" vertical="top" wrapText="1"/>
    </xf>
    <xf numFmtId="0" fontId="30" fillId="2" borderId="3" xfId="0" applyFont="1" applyFill="1" applyBorder="1" applyAlignment="1">
      <alignment horizontal="center"/>
    </xf>
    <xf numFmtId="3" fontId="4" fillId="3" borderId="0" xfId="0" applyNumberFormat="1" applyFont="1" applyFill="1" applyAlignment="1">
      <alignment horizontal="right" vertical="top"/>
    </xf>
    <xf numFmtId="4" fontId="26" fillId="2" borderId="3" xfId="0" applyNumberFormat="1" applyFont="1" applyFill="1" applyBorder="1" applyAlignment="1">
      <alignment horizontal="center"/>
    </xf>
    <xf numFmtId="0" fontId="31" fillId="0" borderId="0" xfId="0" applyFont="1"/>
    <xf numFmtId="0" fontId="26" fillId="0" borderId="0" xfId="0" applyFont="1"/>
    <xf numFmtId="3" fontId="26" fillId="0" borderId="0" xfId="0" applyNumberFormat="1" applyFont="1"/>
    <xf numFmtId="4" fontId="26" fillId="0" borderId="0" xfId="0" applyNumberFormat="1" applyFont="1"/>
    <xf numFmtId="4" fontId="32" fillId="0" borderId="0" xfId="0" applyNumberFormat="1" applyFont="1"/>
  </cellXfs>
  <cellStyles count="10">
    <cellStyle name="Hyperlink 2" xfId="3" xr:uid="{BE9C9B78-58F6-4B36-8A45-779AC7E6A699}"/>
    <cellStyle name="Normal" xfId="0" builtinId="0"/>
    <cellStyle name="Normal 10" xfId="7" xr:uid="{81AEB049-6C36-4A1A-9F33-178CFD930D22}"/>
    <cellStyle name="Normal 2" xfId="2" xr:uid="{23A2AC5E-4ED2-446A-B76C-F7C1D210BF5D}"/>
    <cellStyle name="Normal 2 12" xfId="5" xr:uid="{BD2128A8-2C03-464C-9295-463A9C0B8C99}"/>
    <cellStyle name="Normal 2 3" xfId="4" xr:uid="{201A6A3B-081D-4E7B-BB17-AB309682BA6D}"/>
    <cellStyle name="Normal 2 3 2" xfId="1" xr:uid="{D7662F82-3759-4E2B-B035-7EA2E9023E45}"/>
    <cellStyle name="Normal 3" xfId="9" xr:uid="{BE29B3EE-EA50-4C06-A9A3-8DBEEEF29CD7}"/>
    <cellStyle name="Normal 4 2" xfId="6" xr:uid="{A5339AED-2110-4073-AC44-38EFC78D142A}"/>
    <cellStyle name="Parasts 5" xfId="8" xr:uid="{DE0074B3-C7C8-4C5E-97FD-B3B5A4AA43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3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file_redirect$/Documents%20and%20Settings/bd-adija/Local%20Settings/Temporary%20Internet%20Files/Content.Outlook/U63RD855/MK_izdev_samaz_2las_2009_31%2010%2008_arESI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SilvijaJ\Local%20Settings\Temporary%20Internet%20Files\Content.IE5\F51GHD5U\KristineS\My%20Documents\Bud&#382;ets%202012\Budzeta%20forma%2014_05%2001%202012%20(2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Ambulatoro_pakalpojumu_nodala/Planosana_2013/SAVA/P&#256;RPLANO&#352;ANA/parplanosana_9menesi/R0020%20-SAVA_izpilde_veiktais_darbs_09201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mbulatoro_pakalpojumu_nodala/Planosana_2012/SAVA/!_Grozijumi%202012.gada%20laikaa/Egija_Grozijumi%20ar%2001.10.2012_NEPIENEMTIE/Apaksas%20SAVA%20rikojumam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ems.visiem\faili\Finansu_planosanas_nodala\BUD&#381;ETS\2019\33_finansejums_2018_2021g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is.skrastins/Desktop/Ivita/8_centralizeto_medikamentu_aprekini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ga.citskovska/Documents/2016/Aknu_transp_04.2016/Aknu_transp_kop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RepositorySheet"/>
      <sheetName val="1piel"/>
      <sheetName val="2piel"/>
      <sheetName val="HEADER"/>
      <sheetName val="FOOTER"/>
      <sheetName val="ZQZBC_PLN__04_03_10"/>
      <sheetName val="ZQZBC_PLN__04_03_11"/>
      <sheetName val="ZQZBC_PLN__04_03_12"/>
      <sheetName val="ZQZBC_PLN__04_03_14"/>
      <sheetName val="ZQZBC_PLN__04_03_13"/>
      <sheetName val="ZQZBC_PLN__04_03_15"/>
      <sheetName val="ZQZBC_PLN__04_03_201_IP7"/>
      <sheetName val="ZQZBC_PLN__04_03_211_IP7"/>
      <sheetName val="ZQZBC_PLN__04_03_212_IP7"/>
      <sheetName val="ZQZBC_PLN__04_03_213_IP7"/>
      <sheetName val="ZQZBC_PLN__04_03_214_IP7"/>
      <sheetName val="ZQZBC_PLN__04_03_215_IP7"/>
      <sheetName val="ZQZBC_PLN__04_03_216_IP7"/>
      <sheetName val="ZQZBC_PLN__04_03_217_IP7"/>
      <sheetName val="ZQZBC_PLN__04_03_218_IP7"/>
      <sheetName val="ZQZBC_PLN__04_03_219_IP7"/>
      <sheetName val="ZQZBC_PLN__04_03_220_IP7"/>
      <sheetName val="ZQZBC_PLN__04_03_221_IP7"/>
      <sheetName val="QEKK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_pamatlidzekli"/>
      <sheetName val="pec str._PL"/>
      <sheetName val="pēc izm.p. PL"/>
      <sheetName val="pamatlidzekli"/>
      <sheetName val="CITO PL"/>
      <sheetName val="pamatlidzekli (2)"/>
      <sheetName val="PT_mazv.inv."/>
      <sheetName val="pēc izm.p. MI"/>
      <sheetName val="pec str_MI"/>
      <sheetName val="mazv.inventars"/>
      <sheetName val="CITO MI"/>
      <sheetName val="mazv.inventars (2)"/>
      <sheetName val="pakalpojums"/>
      <sheetName val="strukturkodi"/>
      <sheetName val="izm.posteni"/>
      <sheetName val="pec_str__PL"/>
      <sheetName val="pec_str__PL1"/>
      <sheetName val="pēc_izm_p__PL"/>
      <sheetName val="CITO_PL"/>
      <sheetName val="pamatlidzekli_(2)"/>
      <sheetName val="PT_mazv_inv_"/>
      <sheetName val="pēc_izm_p__MI"/>
      <sheetName val="pec_str_MI"/>
      <sheetName val="mazv_inventars"/>
      <sheetName val="CITO_MI"/>
      <sheetName val="mazv_inventars_(2)"/>
      <sheetName val="izm_posten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"/>
      <sheetName val="Apvienota_DB"/>
      <sheetName val="Staru_terapija_1_9"/>
      <sheetName val="09"/>
      <sheetName val="08"/>
      <sheetName val="07"/>
      <sheetName val="06"/>
      <sheetName val="05"/>
      <sheetName val="04"/>
      <sheetName val="03"/>
      <sheetName val="02"/>
      <sheetName val="01"/>
      <sheetName val="Macro1"/>
      <sheetName val="PIVOT2"/>
      <sheetName val="greidots"/>
      <sheetName val="R0035.2"/>
      <sheetName val="GALA "/>
      <sheetName val="apraks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35">
          <cell r="A135" t="str">
            <v>Recover</v>
          </cell>
        </row>
      </sheetData>
      <sheetData sheetId="13" refreshError="1"/>
      <sheetData sheetId="14" refreshError="1"/>
      <sheetData sheetId="15">
        <row r="4">
          <cell r="G4" t="str">
            <v>010000495-AP025</v>
          </cell>
        </row>
      </sheetData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Rikojumam"/>
      <sheetName val="Invaliditātei"/>
      <sheetName val="Sheet5"/>
      <sheetName val="Macro1"/>
      <sheetName val="ligumi kopa"/>
      <sheetName val="Datu avoti"/>
      <sheetName val="R0020"/>
      <sheetName val="trukstosie izm."/>
      <sheetName val="Pivot no Rīkoj."/>
      <sheetName val="RIKOJUMS (ar apakšām)"/>
      <sheetName val="RIKOJUMS_GALA"/>
      <sheetName val="Sadal.pa PP no 01.10.2012"/>
      <sheetName val="Pac.iem."/>
    </sheetNames>
    <sheetDataSet>
      <sheetData sheetId="0" refreshError="1"/>
      <sheetData sheetId="1" refreshError="1"/>
      <sheetData sheetId="2" refreshError="1"/>
      <sheetData sheetId="3">
        <row r="106">
          <cell r="A106" t="str">
            <v>Recover</v>
          </cell>
        </row>
      </sheetData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9"/>
      <sheetName val="2020"/>
      <sheetName val="noZinojuma"/>
      <sheetName val="detalizēti"/>
      <sheetName val="ATSKAITE_likums_par_budžetu"/>
      <sheetName val="ATSKAITE_2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.1."/>
      <sheetName val="8.2."/>
      <sheetName val="8.3."/>
      <sheetName val="8.4."/>
      <sheetName val="8.5."/>
      <sheetName val="Sheet9"/>
      <sheetName val="Sheet10"/>
      <sheetName val="Sheet11"/>
      <sheetName val="Sheet1"/>
    </sheetNames>
    <sheetDataSet>
      <sheetData sheetId="0">
        <row r="5">
          <cell r="C5">
            <v>36540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i"/>
      <sheetName val="teksts"/>
      <sheetName val="amb"/>
      <sheetName val="Opera_salidz"/>
      <sheetName val="salidzinajums"/>
      <sheetName val="p2"/>
      <sheetName val="personals"/>
      <sheetName val="pers(sakotn.versija)"/>
    </sheetNames>
    <sheetDataSet>
      <sheetData sheetId="0">
        <row r="4">
          <cell r="B4">
            <v>20.833333333333332</v>
          </cell>
        </row>
        <row r="5">
          <cell r="B5">
            <v>168</v>
          </cell>
        </row>
        <row r="6">
          <cell r="B6">
            <v>9.5833333333333339</v>
          </cell>
        </row>
        <row r="7">
          <cell r="B7">
            <v>1.25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A3773-F790-4773-A412-09A6D88AFBE7}">
  <dimension ref="A1:L10"/>
  <sheetViews>
    <sheetView zoomScaleNormal="100" workbookViewId="0">
      <selection activeCell="C6" sqref="C6"/>
    </sheetView>
  </sheetViews>
  <sheetFormatPr defaultRowHeight="15" x14ac:dyDescent="0.25"/>
  <cols>
    <col min="2" max="2" width="34.5703125" customWidth="1"/>
    <col min="3" max="3" width="14.85546875" customWidth="1"/>
    <col min="6" max="6" width="27.42578125" customWidth="1"/>
  </cols>
  <sheetData>
    <row r="1" spans="1:12" x14ac:dyDescent="0.25">
      <c r="F1" s="50" t="s">
        <v>450</v>
      </c>
    </row>
    <row r="2" spans="1:12" ht="42" customHeight="1" x14ac:dyDescent="0.25">
      <c r="F2" s="86" t="s">
        <v>458</v>
      </c>
      <c r="G2" s="86"/>
    </row>
    <row r="3" spans="1:12" ht="29.25" customHeight="1" x14ac:dyDescent="0.25">
      <c r="B3" s="85" t="s">
        <v>47</v>
      </c>
      <c r="C3" s="85"/>
      <c r="D3" s="85"/>
      <c r="E3" s="85"/>
      <c r="F3" s="85"/>
      <c r="G3" s="32"/>
      <c r="H3" s="32"/>
      <c r="I3" s="32"/>
      <c r="J3" s="32"/>
      <c r="K3" s="32"/>
      <c r="L3" s="32"/>
    </row>
    <row r="5" spans="1:12" ht="60" x14ac:dyDescent="0.25">
      <c r="A5" s="30" t="s">
        <v>50</v>
      </c>
      <c r="B5" s="30" t="s">
        <v>48</v>
      </c>
      <c r="C5" s="31" t="s">
        <v>49</v>
      </c>
    </row>
    <row r="6" spans="1:12" ht="46.5" customHeight="1" x14ac:dyDescent="0.25">
      <c r="A6" s="28">
        <v>1</v>
      </c>
      <c r="B6" s="34" t="s">
        <v>45</v>
      </c>
      <c r="C6" s="29">
        <f>'1.1.pielikums'!I34</f>
        <v>11804868.459199999</v>
      </c>
    </row>
    <row r="7" spans="1:12" ht="75" x14ac:dyDescent="0.25">
      <c r="A7" s="27">
        <v>2</v>
      </c>
      <c r="B7" s="34" t="s">
        <v>53</v>
      </c>
      <c r="C7" s="29">
        <f>'1.4.pielikums'!J95</f>
        <v>7637970.5399999963</v>
      </c>
    </row>
    <row r="8" spans="1:12" ht="45" x14ac:dyDescent="0.25">
      <c r="A8" s="27">
        <v>3</v>
      </c>
      <c r="B8" s="35" t="s">
        <v>51</v>
      </c>
      <c r="C8" s="29">
        <f>'1.5.pielikums'!E11</f>
        <v>667152</v>
      </c>
    </row>
    <row r="9" spans="1:12" x14ac:dyDescent="0.25">
      <c r="A9" s="69">
        <v>4</v>
      </c>
      <c r="B9" s="70" t="s">
        <v>457</v>
      </c>
      <c r="C9" s="29">
        <f>'1.6.pielikums'!K45</f>
        <v>1963262</v>
      </c>
    </row>
    <row r="10" spans="1:12" x14ac:dyDescent="0.25">
      <c r="A10" s="83" t="s">
        <v>52</v>
      </c>
      <c r="B10" s="84"/>
      <c r="C10" s="80">
        <f>SUM(C6:C9)</f>
        <v>22073252.999199994</v>
      </c>
    </row>
  </sheetData>
  <mergeCells count="3">
    <mergeCell ref="A10:B10"/>
    <mergeCell ref="B3:F3"/>
    <mergeCell ref="F2:G2"/>
  </mergeCells>
  <pageMargins left="0.7" right="0.7" top="0.75" bottom="0.75" header="0.3" footer="0.3"/>
  <pageSetup paperSize="9" scale="83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4B083-496B-4D7F-BBC5-1261452C6D32}">
  <dimension ref="A1:R39"/>
  <sheetViews>
    <sheetView tabSelected="1" topLeftCell="A14" zoomScaleNormal="100" workbookViewId="0">
      <selection activeCell="I37" sqref="I37"/>
    </sheetView>
  </sheetViews>
  <sheetFormatPr defaultColWidth="8.7109375" defaultRowHeight="12.75" x14ac:dyDescent="0.2"/>
  <cols>
    <col min="1" max="1" width="29.140625" style="2" customWidth="1"/>
    <col min="2" max="2" width="17" style="2" customWidth="1"/>
    <col min="3" max="11" width="13.5703125" style="2" customWidth="1"/>
    <col min="12" max="12" width="17.140625" style="2" customWidth="1"/>
    <col min="13" max="13" width="13.85546875" style="2" customWidth="1"/>
    <col min="14" max="14" width="10.5703125" style="2" customWidth="1"/>
    <col min="15" max="16384" width="8.7109375" style="2"/>
  </cols>
  <sheetData>
    <row r="1" spans="1:18" x14ac:dyDescent="0.2">
      <c r="L1" s="50" t="s">
        <v>451</v>
      </c>
    </row>
    <row r="2" spans="1:18" x14ac:dyDescent="0.2">
      <c r="A2" s="87" t="s">
        <v>44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15" t="s">
        <v>0</v>
      </c>
      <c r="N2" s="1"/>
      <c r="O2" s="1"/>
      <c r="P2" s="1"/>
      <c r="Q2" s="1"/>
      <c r="R2" s="1"/>
    </row>
    <row r="3" spans="1:18" ht="12.75" customHeight="1" x14ac:dyDescent="0.2">
      <c r="A3" s="89" t="s">
        <v>26</v>
      </c>
      <c r="B3" s="90" t="s">
        <v>27</v>
      </c>
      <c r="C3" s="90" t="s">
        <v>30</v>
      </c>
      <c r="D3" s="90" t="s">
        <v>29</v>
      </c>
      <c r="E3" s="88" t="s">
        <v>41</v>
      </c>
      <c r="F3" s="90" t="s">
        <v>32</v>
      </c>
      <c r="G3" s="88" t="s">
        <v>31</v>
      </c>
      <c r="H3" s="88" t="s">
        <v>459</v>
      </c>
      <c r="I3" s="88" t="s">
        <v>470</v>
      </c>
      <c r="J3" s="88" t="s">
        <v>460</v>
      </c>
      <c r="K3" s="88" t="s">
        <v>42</v>
      </c>
      <c r="L3" s="89" t="s">
        <v>40</v>
      </c>
      <c r="M3" s="88" t="s">
        <v>43</v>
      </c>
      <c r="N3" s="1"/>
      <c r="O3" s="1"/>
    </row>
    <row r="4" spans="1:18" x14ac:dyDescent="0.2">
      <c r="A4" s="89"/>
      <c r="B4" s="90"/>
      <c r="C4" s="90"/>
      <c r="D4" s="90"/>
      <c r="E4" s="89"/>
      <c r="F4" s="90"/>
      <c r="G4" s="88"/>
      <c r="H4" s="89"/>
      <c r="I4" s="89"/>
      <c r="J4" s="89"/>
      <c r="K4" s="89"/>
      <c r="L4" s="89"/>
      <c r="M4" s="89"/>
      <c r="N4" s="1"/>
      <c r="O4" s="1"/>
    </row>
    <row r="5" spans="1:18" x14ac:dyDescent="0.2">
      <c r="A5" s="89"/>
      <c r="B5" s="90"/>
      <c r="C5" s="90"/>
      <c r="D5" s="90"/>
      <c r="E5" s="89"/>
      <c r="F5" s="90"/>
      <c r="G5" s="88"/>
      <c r="H5" s="89"/>
      <c r="I5" s="89"/>
      <c r="J5" s="89"/>
      <c r="K5" s="89"/>
      <c r="L5" s="89"/>
      <c r="M5" s="89"/>
      <c r="N5" s="1"/>
      <c r="O5" s="1"/>
    </row>
    <row r="6" spans="1:18" ht="81.75" customHeight="1" x14ac:dyDescent="0.2">
      <c r="A6" s="89"/>
      <c r="B6" s="90"/>
      <c r="C6" s="90"/>
      <c r="D6" s="90"/>
      <c r="E6" s="89"/>
      <c r="F6" s="90"/>
      <c r="G6" s="88"/>
      <c r="H6" s="89"/>
      <c r="I6" s="89"/>
      <c r="J6" s="89"/>
      <c r="K6" s="89"/>
      <c r="L6" s="89"/>
      <c r="M6" s="89"/>
      <c r="N6" s="1"/>
      <c r="O6" s="1"/>
    </row>
    <row r="7" spans="1:18" s="4" customFormat="1" x14ac:dyDescent="0.2">
      <c r="A7" s="16" t="s">
        <v>2</v>
      </c>
      <c r="B7" s="17">
        <v>2640283</v>
      </c>
      <c r="C7" s="17">
        <f t="shared" ref="C7:C30" si="0">SUM((B7)/12)*10</f>
        <v>2200235.8333333335</v>
      </c>
      <c r="D7" s="17">
        <v>3412452</v>
      </c>
      <c r="E7" s="17">
        <f>SUM(D7)-C7</f>
        <v>1212216.1666666665</v>
      </c>
      <c r="F7" s="17">
        <f t="shared" ref="F7:F30" si="1">SUM(B7)-C7</f>
        <v>440047.16666666651</v>
      </c>
      <c r="G7" s="17">
        <v>682491</v>
      </c>
      <c r="H7" s="17">
        <f>(K7/2)*0.956</f>
        <v>115888.1523333334</v>
      </c>
      <c r="I7" s="17">
        <f>E7+H7</f>
        <v>1328104.3189999999</v>
      </c>
      <c r="J7" s="17">
        <v>121221.91666666674</v>
      </c>
      <c r="K7" s="17">
        <f>SUM(G7)-F7</f>
        <v>242443.83333333349</v>
      </c>
      <c r="L7" s="18">
        <v>4094943</v>
      </c>
      <c r="M7" s="19"/>
      <c r="N7" s="68"/>
      <c r="O7" s="3"/>
    </row>
    <row r="8" spans="1:18" s="4" customFormat="1" x14ac:dyDescent="0.2">
      <c r="A8" s="16" t="s">
        <v>3</v>
      </c>
      <c r="B8" s="17">
        <v>38463</v>
      </c>
      <c r="C8" s="17">
        <f t="shared" si="0"/>
        <v>32052.5</v>
      </c>
      <c r="D8" s="17">
        <v>22067</v>
      </c>
      <c r="E8" s="17">
        <f t="shared" ref="E8:E30" si="2">SUM(D8)-C8</f>
        <v>-9985.5</v>
      </c>
      <c r="F8" s="17">
        <f t="shared" si="1"/>
        <v>6410.5</v>
      </c>
      <c r="G8" s="17">
        <v>4414</v>
      </c>
      <c r="H8" s="17">
        <f t="shared" ref="H8:H33" si="3">(K8/2)*0.956</f>
        <v>-954.327</v>
      </c>
      <c r="I8" s="17">
        <f t="shared" ref="I8:I33" si="4">E8+H8</f>
        <v>-10939.826999999999</v>
      </c>
      <c r="J8" s="17">
        <v>-998.25</v>
      </c>
      <c r="K8" s="17">
        <f t="shared" ref="K8:K30" si="5">SUM(G8)-F8</f>
        <v>-1996.5</v>
      </c>
      <c r="L8" s="18">
        <v>26481</v>
      </c>
      <c r="M8" s="19"/>
      <c r="N8" s="68"/>
      <c r="O8" s="3"/>
    </row>
    <row r="9" spans="1:18" s="4" customFormat="1" ht="25.5" x14ac:dyDescent="0.2">
      <c r="A9" s="16" t="s">
        <v>4</v>
      </c>
      <c r="B9" s="17">
        <v>3417468</v>
      </c>
      <c r="C9" s="17">
        <f t="shared" si="0"/>
        <v>2847890</v>
      </c>
      <c r="D9" s="17">
        <v>3555830</v>
      </c>
      <c r="E9" s="17">
        <f t="shared" si="2"/>
        <v>707940</v>
      </c>
      <c r="F9" s="17">
        <f t="shared" si="1"/>
        <v>569578</v>
      </c>
      <c r="G9" s="17">
        <v>711166</v>
      </c>
      <c r="H9" s="17">
        <f t="shared" si="3"/>
        <v>67679.063999999998</v>
      </c>
      <c r="I9" s="17">
        <f t="shared" si="4"/>
        <v>775619.06400000001</v>
      </c>
      <c r="J9" s="17">
        <v>70794</v>
      </c>
      <c r="K9" s="17">
        <f t="shared" si="5"/>
        <v>141588</v>
      </c>
      <c r="L9" s="18">
        <v>4266996</v>
      </c>
      <c r="M9" s="19"/>
      <c r="N9" s="68"/>
      <c r="O9" s="3"/>
    </row>
    <row r="10" spans="1:18" s="4" customFormat="1" x14ac:dyDescent="0.2">
      <c r="A10" s="16" t="s">
        <v>5</v>
      </c>
      <c r="B10" s="17">
        <v>27871404</v>
      </c>
      <c r="C10" s="17">
        <f t="shared" si="0"/>
        <v>23226170</v>
      </c>
      <c r="D10" s="17">
        <v>25968232</v>
      </c>
      <c r="E10" s="17">
        <f t="shared" si="2"/>
        <v>2742062</v>
      </c>
      <c r="F10" s="17">
        <f t="shared" si="1"/>
        <v>4645234</v>
      </c>
      <c r="G10" s="17">
        <v>8793646</v>
      </c>
      <c r="H10" s="17">
        <f>(K10/2)*0.956-126.51</f>
        <v>1982814.426</v>
      </c>
      <c r="I10" s="17">
        <f t="shared" si="4"/>
        <v>4724876.426</v>
      </c>
      <c r="J10" s="17">
        <v>2074206</v>
      </c>
      <c r="K10" s="17">
        <f t="shared" si="5"/>
        <v>4148412</v>
      </c>
      <c r="L10" s="18">
        <v>34761878</v>
      </c>
      <c r="M10" s="19"/>
      <c r="N10" s="68"/>
      <c r="O10" s="3"/>
    </row>
    <row r="11" spans="1:18" s="4" customFormat="1" x14ac:dyDescent="0.2">
      <c r="A11" s="20" t="s">
        <v>6</v>
      </c>
      <c r="B11" s="18">
        <v>59648854</v>
      </c>
      <c r="C11" s="17">
        <f t="shared" si="0"/>
        <v>49707378.333333328</v>
      </c>
      <c r="D11" s="17">
        <v>46128408</v>
      </c>
      <c r="E11" s="17">
        <f t="shared" si="2"/>
        <v>-3578970.3333333284</v>
      </c>
      <c r="F11" s="17">
        <f t="shared" si="1"/>
        <v>9941475.6666666716</v>
      </c>
      <c r="G11" s="17">
        <v>12244146</v>
      </c>
      <c r="H11" s="17">
        <f t="shared" si="3"/>
        <v>1100676.4193333308</v>
      </c>
      <c r="I11" s="17">
        <f t="shared" si="4"/>
        <v>-2478293.9139999975</v>
      </c>
      <c r="J11" s="17">
        <f>1151335.16666666+185407</f>
        <v>1336742.16666666</v>
      </c>
      <c r="K11" s="17">
        <f t="shared" si="5"/>
        <v>2302670.3333333284</v>
      </c>
      <c r="L11" s="18">
        <v>58372554</v>
      </c>
      <c r="M11" s="19"/>
      <c r="N11" s="68"/>
      <c r="O11" s="3"/>
    </row>
    <row r="12" spans="1:18" s="4" customFormat="1" x14ac:dyDescent="0.2">
      <c r="A12" s="16" t="s">
        <v>7</v>
      </c>
      <c r="B12" s="17">
        <v>1915395</v>
      </c>
      <c r="C12" s="17">
        <f t="shared" si="0"/>
        <v>1596162.5</v>
      </c>
      <c r="D12" s="17">
        <v>2465338</v>
      </c>
      <c r="E12" s="17">
        <f t="shared" si="2"/>
        <v>869175.5</v>
      </c>
      <c r="F12" s="17">
        <f t="shared" si="1"/>
        <v>319232.5</v>
      </c>
      <c r="G12" s="17">
        <v>493069</v>
      </c>
      <c r="H12" s="17">
        <f t="shared" si="3"/>
        <v>83093.846999999994</v>
      </c>
      <c r="I12" s="17">
        <f t="shared" si="4"/>
        <v>952269.34699999995</v>
      </c>
      <c r="J12" s="17">
        <v>86918.25</v>
      </c>
      <c r="K12" s="17">
        <f t="shared" si="5"/>
        <v>173836.5</v>
      </c>
      <c r="L12" s="18">
        <v>2958407</v>
      </c>
      <c r="M12" s="19"/>
      <c r="N12" s="68"/>
      <c r="O12" s="3"/>
    </row>
    <row r="13" spans="1:18" s="4" customFormat="1" x14ac:dyDescent="0.2">
      <c r="A13" s="16" t="s">
        <v>8</v>
      </c>
      <c r="B13" s="17">
        <v>6175297</v>
      </c>
      <c r="C13" s="17">
        <f t="shared" si="0"/>
        <v>5146080.833333333</v>
      </c>
      <c r="D13" s="17">
        <v>5898317</v>
      </c>
      <c r="E13" s="17">
        <f t="shared" si="2"/>
        <v>752236.16666666698</v>
      </c>
      <c r="F13" s="17">
        <f t="shared" si="1"/>
        <v>1029216.166666667</v>
      </c>
      <c r="G13" s="17">
        <v>1179664</v>
      </c>
      <c r="H13" s="17">
        <f t="shared" si="3"/>
        <v>71914.064333333183</v>
      </c>
      <c r="I13" s="17">
        <f t="shared" si="4"/>
        <v>824150.23100000015</v>
      </c>
      <c r="J13" s="17">
        <v>75223.916666666511</v>
      </c>
      <c r="K13" s="17">
        <f t="shared" si="5"/>
        <v>150447.83333333302</v>
      </c>
      <c r="L13" s="18">
        <v>7077981</v>
      </c>
      <c r="M13" s="19"/>
      <c r="N13" s="68"/>
      <c r="O13" s="3"/>
    </row>
    <row r="14" spans="1:18" s="4" customFormat="1" ht="25.5" x14ac:dyDescent="0.2">
      <c r="A14" s="16" t="s">
        <v>9</v>
      </c>
      <c r="B14" s="17">
        <v>26290663</v>
      </c>
      <c r="C14" s="17">
        <f t="shared" si="0"/>
        <v>21908885.833333336</v>
      </c>
      <c r="D14" s="17">
        <v>30038025</v>
      </c>
      <c r="E14" s="17">
        <f t="shared" si="2"/>
        <v>8129139.1666666642</v>
      </c>
      <c r="F14" s="17">
        <f t="shared" si="1"/>
        <v>4381777.1666666642</v>
      </c>
      <c r="G14" s="17">
        <v>6007605</v>
      </c>
      <c r="H14" s="17">
        <f>(K14/2)*0.956</f>
        <v>777145.70433333446</v>
      </c>
      <c r="I14" s="17">
        <f>E14+H14</f>
        <v>8906284.8709999993</v>
      </c>
      <c r="J14" s="17">
        <v>812913.91666666791</v>
      </c>
      <c r="K14" s="17">
        <f t="shared" si="5"/>
        <v>1625827.8333333358</v>
      </c>
      <c r="L14" s="18">
        <v>36045630</v>
      </c>
      <c r="M14" s="19"/>
      <c r="N14" s="68"/>
      <c r="O14" s="3"/>
    </row>
    <row r="15" spans="1:18" s="4" customFormat="1" x14ac:dyDescent="0.2">
      <c r="A15" s="16" t="s">
        <v>10</v>
      </c>
      <c r="B15" s="17">
        <v>2082109</v>
      </c>
      <c r="C15" s="17">
        <f t="shared" si="0"/>
        <v>1735090.8333333335</v>
      </c>
      <c r="D15" s="17">
        <v>2254561</v>
      </c>
      <c r="E15" s="17">
        <f t="shared" si="2"/>
        <v>519470.16666666651</v>
      </c>
      <c r="F15" s="17">
        <f t="shared" si="1"/>
        <v>347018.16666666651</v>
      </c>
      <c r="G15" s="17">
        <v>450912</v>
      </c>
      <c r="H15" s="17">
        <f t="shared" si="3"/>
        <v>49661.252333333403</v>
      </c>
      <c r="I15" s="17">
        <f t="shared" si="4"/>
        <v>569131.41899999988</v>
      </c>
      <c r="J15" s="17">
        <v>51946.916666666744</v>
      </c>
      <c r="K15" s="17">
        <f t="shared" si="5"/>
        <v>103893.83333333349</v>
      </c>
      <c r="L15" s="18">
        <v>2705473</v>
      </c>
      <c r="M15" s="19"/>
      <c r="N15" s="68"/>
      <c r="O15" s="3"/>
    </row>
    <row r="16" spans="1:18" s="4" customFormat="1" x14ac:dyDescent="0.2">
      <c r="A16" s="16" t="s">
        <v>11</v>
      </c>
      <c r="B16" s="17">
        <v>23660876</v>
      </c>
      <c r="C16" s="17">
        <f t="shared" si="0"/>
        <v>19717396.666666668</v>
      </c>
      <c r="D16" s="17">
        <v>16857499</v>
      </c>
      <c r="E16" s="17">
        <f t="shared" si="2"/>
        <v>-2859897.6666666679</v>
      </c>
      <c r="F16" s="17">
        <f t="shared" si="1"/>
        <v>3943479.3333333321</v>
      </c>
      <c r="G16" s="17">
        <v>3371500</v>
      </c>
      <c r="H16" s="17">
        <f t="shared" si="3"/>
        <v>-273406.12133333273</v>
      </c>
      <c r="I16" s="17">
        <f t="shared" si="4"/>
        <v>-3133303.7880000006</v>
      </c>
      <c r="J16" s="17">
        <v>-285989.66666666605</v>
      </c>
      <c r="K16" s="17">
        <f t="shared" si="5"/>
        <v>-571979.33333333209</v>
      </c>
      <c r="L16" s="18">
        <v>20228999</v>
      </c>
      <c r="M16" s="19"/>
      <c r="N16" s="68"/>
      <c r="O16" s="3"/>
    </row>
    <row r="17" spans="1:15" s="4" customFormat="1" ht="25.5" x14ac:dyDescent="0.2">
      <c r="A17" s="16" t="s">
        <v>12</v>
      </c>
      <c r="B17" s="17">
        <v>10623169</v>
      </c>
      <c r="C17" s="17">
        <f t="shared" si="0"/>
        <v>8852640.833333334</v>
      </c>
      <c r="D17" s="17">
        <v>8763684</v>
      </c>
      <c r="E17" s="17">
        <f t="shared" si="2"/>
        <v>-88956.833333333954</v>
      </c>
      <c r="F17" s="17">
        <f t="shared" si="1"/>
        <v>1770528.166666666</v>
      </c>
      <c r="G17" s="17">
        <v>1752737</v>
      </c>
      <c r="H17" s="17">
        <f t="shared" si="3"/>
        <v>-8504.17766666637</v>
      </c>
      <c r="I17" s="17">
        <f t="shared" si="4"/>
        <v>-97461.011000000319</v>
      </c>
      <c r="J17" s="17">
        <v>-8895.5833333330229</v>
      </c>
      <c r="K17" s="17">
        <f t="shared" si="5"/>
        <v>-17791.166666666046</v>
      </c>
      <c r="L17" s="18">
        <v>10516421</v>
      </c>
      <c r="M17" s="19"/>
      <c r="N17" s="68"/>
      <c r="O17" s="3"/>
    </row>
    <row r="18" spans="1:15" s="4" customFormat="1" ht="25.5" x14ac:dyDescent="0.2">
      <c r="A18" s="16" t="s">
        <v>13</v>
      </c>
      <c r="B18" s="17">
        <v>187808</v>
      </c>
      <c r="C18" s="17">
        <f t="shared" si="0"/>
        <v>156506.66666666666</v>
      </c>
      <c r="D18" s="17">
        <v>150192</v>
      </c>
      <c r="E18" s="17">
        <f t="shared" si="2"/>
        <v>-6314.666666666657</v>
      </c>
      <c r="F18" s="17">
        <f t="shared" si="1"/>
        <v>31301.333333333343</v>
      </c>
      <c r="G18" s="17">
        <v>30039</v>
      </c>
      <c r="H18" s="17">
        <f t="shared" si="3"/>
        <v>-603.39533333333793</v>
      </c>
      <c r="I18" s="17">
        <f t="shared" si="4"/>
        <v>-6918.0619999999944</v>
      </c>
      <c r="J18" s="17">
        <v>-631.16666666667152</v>
      </c>
      <c r="K18" s="17">
        <f t="shared" si="5"/>
        <v>-1262.333333333343</v>
      </c>
      <c r="L18" s="18">
        <v>180231</v>
      </c>
      <c r="M18" s="19"/>
      <c r="N18" s="68"/>
      <c r="O18" s="3"/>
    </row>
    <row r="19" spans="1:15" s="4" customFormat="1" x14ac:dyDescent="0.2">
      <c r="A19" s="16" t="s">
        <v>14</v>
      </c>
      <c r="B19" s="17">
        <v>10965152</v>
      </c>
      <c r="C19" s="17">
        <f t="shared" si="0"/>
        <v>9137626.666666666</v>
      </c>
      <c r="D19" s="17">
        <v>11821907</v>
      </c>
      <c r="E19" s="17">
        <f t="shared" si="2"/>
        <v>2684280.333333334</v>
      </c>
      <c r="F19" s="17">
        <f t="shared" si="1"/>
        <v>1827525.333333334</v>
      </c>
      <c r="G19" s="17">
        <v>2124382</v>
      </c>
      <c r="H19" s="17">
        <f>(K19/2)*0.956</f>
        <v>141897.48666666637</v>
      </c>
      <c r="I19" s="17">
        <f t="shared" si="4"/>
        <v>2826177.8200000003</v>
      </c>
      <c r="J19" s="17">
        <v>148428.33333333302</v>
      </c>
      <c r="K19" s="17">
        <f t="shared" si="5"/>
        <v>296856.66666666605</v>
      </c>
      <c r="L19" s="18">
        <v>13946289</v>
      </c>
      <c r="M19" s="19"/>
      <c r="N19" s="68"/>
      <c r="O19" s="3"/>
    </row>
    <row r="20" spans="1:15" s="4" customFormat="1" x14ac:dyDescent="0.2">
      <c r="A20" s="16" t="s">
        <v>15</v>
      </c>
      <c r="B20" s="17">
        <v>4844267</v>
      </c>
      <c r="C20" s="17">
        <f t="shared" si="0"/>
        <v>4036889.166666667</v>
      </c>
      <c r="D20" s="17">
        <v>3656354</v>
      </c>
      <c r="E20" s="17">
        <f t="shared" si="2"/>
        <v>-380535.16666666698</v>
      </c>
      <c r="F20" s="17">
        <f t="shared" si="1"/>
        <v>807377.83333333302</v>
      </c>
      <c r="G20" s="17">
        <v>1218784</v>
      </c>
      <c r="H20" s="17">
        <f t="shared" si="3"/>
        <v>196652.1476666668</v>
      </c>
      <c r="I20" s="17">
        <f t="shared" si="4"/>
        <v>-183883.01900000017</v>
      </c>
      <c r="J20" s="17">
        <v>205703.08333333349</v>
      </c>
      <c r="K20" s="17">
        <f t="shared" si="5"/>
        <v>411406.16666666698</v>
      </c>
      <c r="L20" s="18">
        <v>4875138</v>
      </c>
      <c r="M20" s="19"/>
      <c r="N20" s="68"/>
      <c r="O20" s="3"/>
    </row>
    <row r="21" spans="1:15" s="4" customFormat="1" ht="38.25" x14ac:dyDescent="0.2">
      <c r="A21" s="16" t="s">
        <v>16</v>
      </c>
      <c r="B21" s="17">
        <v>6376686</v>
      </c>
      <c r="C21" s="17">
        <f t="shared" si="0"/>
        <v>5313905</v>
      </c>
      <c r="D21" s="17">
        <v>6108162</v>
      </c>
      <c r="E21" s="17">
        <f t="shared" si="2"/>
        <v>794257</v>
      </c>
      <c r="F21" s="17">
        <f t="shared" si="1"/>
        <v>1062781</v>
      </c>
      <c r="G21" s="17">
        <v>1221632</v>
      </c>
      <c r="H21" s="17">
        <f t="shared" si="3"/>
        <v>75930.777999999991</v>
      </c>
      <c r="I21" s="17">
        <f t="shared" si="4"/>
        <v>870187.77799999993</v>
      </c>
      <c r="J21" s="17">
        <v>79425.5</v>
      </c>
      <c r="K21" s="17">
        <f t="shared" si="5"/>
        <v>158851</v>
      </c>
      <c r="L21" s="18">
        <v>7329794</v>
      </c>
      <c r="M21" s="19"/>
      <c r="N21" s="68"/>
      <c r="O21" s="3"/>
    </row>
    <row r="22" spans="1:15" s="4" customFormat="1" x14ac:dyDescent="0.2">
      <c r="A22" s="16" t="s">
        <v>17</v>
      </c>
      <c r="B22" s="17">
        <v>5879366</v>
      </c>
      <c r="C22" s="17">
        <f t="shared" si="0"/>
        <v>4899471.666666667</v>
      </c>
      <c r="D22" s="17">
        <v>4839362</v>
      </c>
      <c r="E22" s="17">
        <f t="shared" si="2"/>
        <v>-60109.666666666977</v>
      </c>
      <c r="F22" s="17">
        <f t="shared" si="1"/>
        <v>979894.33333333302</v>
      </c>
      <c r="G22" s="17">
        <v>967872.4</v>
      </c>
      <c r="H22" s="17">
        <f t="shared" si="3"/>
        <v>-5746.4841333331733</v>
      </c>
      <c r="I22" s="17">
        <f t="shared" si="4"/>
        <v>-65856.150800000149</v>
      </c>
      <c r="J22" s="17">
        <v>-6010.9666666664998</v>
      </c>
      <c r="K22" s="17">
        <f t="shared" si="5"/>
        <v>-12021.933333333</v>
      </c>
      <c r="L22" s="18">
        <v>5807234.4000000004</v>
      </c>
      <c r="M22" s="19"/>
      <c r="N22" s="68"/>
      <c r="O22" s="3"/>
    </row>
    <row r="23" spans="1:15" s="4" customFormat="1" ht="25.5" x14ac:dyDescent="0.2">
      <c r="A23" s="16" t="s">
        <v>18</v>
      </c>
      <c r="B23" s="17">
        <v>43698</v>
      </c>
      <c r="C23" s="17">
        <f t="shared" si="0"/>
        <v>36415</v>
      </c>
      <c r="D23" s="17">
        <v>77057</v>
      </c>
      <c r="E23" s="17">
        <f t="shared" si="2"/>
        <v>40642</v>
      </c>
      <c r="F23" s="17">
        <f t="shared" si="1"/>
        <v>7283</v>
      </c>
      <c r="G23" s="17">
        <v>15411.4</v>
      </c>
      <c r="H23" s="17">
        <f t="shared" si="3"/>
        <v>3885.3751999999995</v>
      </c>
      <c r="I23" s="17">
        <f t="shared" si="4"/>
        <v>44527.375200000002</v>
      </c>
      <c r="J23" s="17">
        <v>4064.2</v>
      </c>
      <c r="K23" s="17">
        <f t="shared" si="5"/>
        <v>8128.4</v>
      </c>
      <c r="L23" s="18">
        <v>92468.4</v>
      </c>
      <c r="M23" s="19"/>
      <c r="N23" s="68"/>
      <c r="O23" s="3"/>
    </row>
    <row r="24" spans="1:15" s="4" customFormat="1" ht="25.5" x14ac:dyDescent="0.2">
      <c r="A24" s="16" t="s">
        <v>19</v>
      </c>
      <c r="B24" s="17">
        <v>65747</v>
      </c>
      <c r="C24" s="17">
        <f t="shared" si="0"/>
        <v>54789.166666666672</v>
      </c>
      <c r="D24" s="17">
        <v>122592</v>
      </c>
      <c r="E24" s="17">
        <f t="shared" si="2"/>
        <v>67802.833333333328</v>
      </c>
      <c r="F24" s="17">
        <f t="shared" si="1"/>
        <v>10957.833333333328</v>
      </c>
      <c r="G24" s="17">
        <v>24518.400000000001</v>
      </c>
      <c r="H24" s="17">
        <f t="shared" si="3"/>
        <v>6481.9508666666698</v>
      </c>
      <c r="I24" s="17">
        <f t="shared" si="4"/>
        <v>74284.784199999995</v>
      </c>
      <c r="J24" s="17">
        <v>6780.2833333333365</v>
      </c>
      <c r="K24" s="17">
        <f t="shared" si="5"/>
        <v>13560.566666666673</v>
      </c>
      <c r="L24" s="18">
        <v>147110.39999999999</v>
      </c>
      <c r="M24" s="19"/>
      <c r="N24" s="68"/>
      <c r="O24" s="3"/>
    </row>
    <row r="25" spans="1:15" s="4" customFormat="1" x14ac:dyDescent="0.2">
      <c r="A25" s="20" t="s">
        <v>20</v>
      </c>
      <c r="B25" s="21">
        <v>0</v>
      </c>
      <c r="C25" s="17">
        <f t="shared" si="0"/>
        <v>0</v>
      </c>
      <c r="D25" s="17">
        <v>0</v>
      </c>
      <c r="E25" s="17">
        <f t="shared" si="2"/>
        <v>0</v>
      </c>
      <c r="F25" s="17">
        <f t="shared" si="1"/>
        <v>0</v>
      </c>
      <c r="G25" s="17">
        <v>0</v>
      </c>
      <c r="H25" s="17">
        <f t="shared" si="3"/>
        <v>0</v>
      </c>
      <c r="I25" s="17">
        <f t="shared" si="4"/>
        <v>0</v>
      </c>
      <c r="J25" s="17">
        <v>0</v>
      </c>
      <c r="K25" s="17">
        <f t="shared" si="5"/>
        <v>0</v>
      </c>
      <c r="L25" s="18">
        <v>0</v>
      </c>
      <c r="M25" s="19"/>
      <c r="N25" s="68"/>
      <c r="O25" s="5" t="s">
        <v>1</v>
      </c>
    </row>
    <row r="26" spans="1:15" s="4" customFormat="1" x14ac:dyDescent="0.2">
      <c r="A26" s="16" t="s">
        <v>21</v>
      </c>
      <c r="B26" s="17">
        <v>368771</v>
      </c>
      <c r="C26" s="17">
        <f t="shared" si="0"/>
        <v>307309.16666666669</v>
      </c>
      <c r="D26" s="17">
        <v>263734</v>
      </c>
      <c r="E26" s="17">
        <f t="shared" si="2"/>
        <v>-43575.166666666686</v>
      </c>
      <c r="F26" s="17">
        <f t="shared" si="1"/>
        <v>61461.833333333314</v>
      </c>
      <c r="G26" s="17">
        <v>52746.8</v>
      </c>
      <c r="H26" s="17">
        <f t="shared" si="3"/>
        <v>-4165.7859333333226</v>
      </c>
      <c r="I26" s="17">
        <f t="shared" si="4"/>
        <v>-47740.952600000011</v>
      </c>
      <c r="J26" s="17">
        <v>-4357.5166666666555</v>
      </c>
      <c r="K26" s="17">
        <f t="shared" si="5"/>
        <v>-8715.033333333311</v>
      </c>
      <c r="L26" s="18">
        <v>316480.8</v>
      </c>
      <c r="M26" s="19"/>
      <c r="N26" s="68"/>
      <c r="O26" s="3"/>
    </row>
    <row r="27" spans="1:15" s="4" customFormat="1" ht="25.5" x14ac:dyDescent="0.2">
      <c r="A27" s="16" t="s">
        <v>22</v>
      </c>
      <c r="B27" s="17">
        <v>23290</v>
      </c>
      <c r="C27" s="17">
        <f t="shared" si="0"/>
        <v>19408.333333333332</v>
      </c>
      <c r="D27" s="17">
        <v>20536</v>
      </c>
      <c r="E27" s="17">
        <f t="shared" si="2"/>
        <v>1127.6666666666679</v>
      </c>
      <c r="F27" s="17">
        <f t="shared" si="1"/>
        <v>3881.6666666666679</v>
      </c>
      <c r="G27" s="17">
        <v>4107.2</v>
      </c>
      <c r="H27" s="17">
        <f t="shared" si="3"/>
        <v>107.80493333333266</v>
      </c>
      <c r="I27" s="17">
        <f t="shared" si="4"/>
        <v>1235.4716000000005</v>
      </c>
      <c r="J27" s="17">
        <v>112.76666666666597</v>
      </c>
      <c r="K27" s="17">
        <f t="shared" si="5"/>
        <v>225.53333333333194</v>
      </c>
      <c r="L27" s="18">
        <v>24643.200000000001</v>
      </c>
      <c r="M27" s="19"/>
      <c r="N27" s="68"/>
      <c r="O27" s="3"/>
    </row>
    <row r="28" spans="1:15" s="4" customFormat="1" x14ac:dyDescent="0.2">
      <c r="A28" s="16" t="s">
        <v>38</v>
      </c>
      <c r="B28" s="17">
        <v>3837321</v>
      </c>
      <c r="C28" s="17">
        <f t="shared" si="0"/>
        <v>3197767.5</v>
      </c>
      <c r="D28" s="17">
        <v>1558790</v>
      </c>
      <c r="E28" s="17">
        <f t="shared" si="2"/>
        <v>-1638977.5</v>
      </c>
      <c r="F28" s="17">
        <f t="shared" si="1"/>
        <v>639553.5</v>
      </c>
      <c r="G28" s="17">
        <v>311758</v>
      </c>
      <c r="H28" s="17">
        <f t="shared" si="3"/>
        <v>-156686.24899999998</v>
      </c>
      <c r="I28" s="17">
        <f t="shared" si="4"/>
        <v>-1795663.7490000001</v>
      </c>
      <c r="J28" s="17">
        <v>-163897.75</v>
      </c>
      <c r="K28" s="17">
        <f t="shared" si="5"/>
        <v>-327795.5</v>
      </c>
      <c r="L28" s="18">
        <v>1870548</v>
      </c>
      <c r="M28" s="19"/>
      <c r="N28" s="68"/>
      <c r="O28" s="3"/>
    </row>
    <row r="29" spans="1:15" s="4" customFormat="1" ht="25.5" x14ac:dyDescent="0.2">
      <c r="A29" s="16" t="s">
        <v>23</v>
      </c>
      <c r="B29" s="17">
        <v>20000</v>
      </c>
      <c r="C29" s="17">
        <f t="shared" si="0"/>
        <v>16666.666666666668</v>
      </c>
      <c r="D29" s="17">
        <v>6531</v>
      </c>
      <c r="E29" s="17">
        <f t="shared" si="2"/>
        <v>-10135.666666666668</v>
      </c>
      <c r="F29" s="17">
        <f t="shared" si="1"/>
        <v>3333.3333333333321</v>
      </c>
      <c r="G29" s="17">
        <v>1306.2</v>
      </c>
      <c r="H29" s="17">
        <f t="shared" si="3"/>
        <v>-968.96973333333267</v>
      </c>
      <c r="I29" s="17">
        <f t="shared" si="4"/>
        <v>-11104.636400000001</v>
      </c>
      <c r="J29" s="17">
        <v>-1013.566666666666</v>
      </c>
      <c r="K29" s="17">
        <f t="shared" si="5"/>
        <v>-2027.1333333333321</v>
      </c>
      <c r="L29" s="18">
        <v>7837.2</v>
      </c>
      <c r="M29" s="19"/>
      <c r="N29" s="68"/>
      <c r="O29" s="3"/>
    </row>
    <row r="30" spans="1:15" s="4" customFormat="1" x14ac:dyDescent="0.2">
      <c r="A30" s="16" t="s">
        <v>28</v>
      </c>
      <c r="B30" s="17">
        <v>10430053</v>
      </c>
      <c r="C30" s="17">
        <f t="shared" si="0"/>
        <v>8691710.833333334</v>
      </c>
      <c r="D30" s="17">
        <v>6628170</v>
      </c>
      <c r="E30" s="17">
        <f t="shared" si="2"/>
        <v>-2063540.833333334</v>
      </c>
      <c r="F30" s="17">
        <f t="shared" si="1"/>
        <v>1738342.166666666</v>
      </c>
      <c r="G30" s="17">
        <v>1325634</v>
      </c>
      <c r="H30" s="17">
        <f t="shared" si="3"/>
        <v>-197274.50366666637</v>
      </c>
      <c r="I30" s="17">
        <f t="shared" si="4"/>
        <v>-2260815.3370000003</v>
      </c>
      <c r="J30" s="17">
        <v>-206354.08333333302</v>
      </c>
      <c r="K30" s="17">
        <f t="shared" si="5"/>
        <v>-412708.16666666605</v>
      </c>
      <c r="L30" s="18">
        <v>7953804</v>
      </c>
      <c r="M30" s="19"/>
      <c r="N30" s="68"/>
      <c r="O30" s="3"/>
    </row>
    <row r="31" spans="1:15" s="7" customFormat="1" x14ac:dyDescent="0.2">
      <c r="A31" s="22" t="s">
        <v>33</v>
      </c>
      <c r="B31" s="23">
        <f t="shared" ref="B31:D31" si="6">SUM(B7:B30)</f>
        <v>207406140</v>
      </c>
      <c r="C31" s="23">
        <f t="shared" si="6"/>
        <v>172838449.99999994</v>
      </c>
      <c r="D31" s="23">
        <f t="shared" si="6"/>
        <v>180617800</v>
      </c>
      <c r="E31" s="23">
        <f>SUM(E7:E30)</f>
        <v>7779349.9999999981</v>
      </c>
      <c r="F31" s="23">
        <f>SUM(F7:F30)</f>
        <v>34567689.999999993</v>
      </c>
      <c r="G31" s="23">
        <f>SUM(G7:G30)</f>
        <v>42989541.399999999</v>
      </c>
      <c r="H31" s="17">
        <f>SUM(H7:H30)</f>
        <v>4025518.4592000004</v>
      </c>
      <c r="I31" s="72">
        <f>E31+H31</f>
        <v>11804868.459199999</v>
      </c>
      <c r="J31" s="72">
        <f>SUM(J7:J30)</f>
        <v>4396332.6999999955</v>
      </c>
      <c r="K31" s="23">
        <f>SUM(K7:K30)</f>
        <v>8421851.4000000022</v>
      </c>
      <c r="L31" s="23">
        <f>SUM(L7:L30)</f>
        <v>223607341.40000001</v>
      </c>
      <c r="M31" s="23"/>
      <c r="N31" s="68"/>
      <c r="O31" s="6"/>
    </row>
    <row r="32" spans="1:15" s="4" customFormat="1" ht="38.25" x14ac:dyDescent="0.2">
      <c r="A32" s="16" t="s">
        <v>24</v>
      </c>
      <c r="B32" s="24">
        <v>3513375</v>
      </c>
      <c r="C32" s="24"/>
      <c r="D32" s="24"/>
      <c r="E32" s="24"/>
      <c r="F32" s="24"/>
      <c r="G32" s="24"/>
      <c r="H32" s="17">
        <f t="shared" si="3"/>
        <v>0</v>
      </c>
      <c r="I32" s="17">
        <f t="shared" si="4"/>
        <v>0</v>
      </c>
      <c r="J32" s="17">
        <f t="shared" ref="J8:J34" si="7">K32/2</f>
        <v>0</v>
      </c>
      <c r="K32" s="24"/>
      <c r="L32" s="24">
        <v>3513375</v>
      </c>
      <c r="M32" s="24"/>
      <c r="N32" s="68"/>
      <c r="O32" s="3"/>
    </row>
    <row r="33" spans="1:15" s="4" customFormat="1" x14ac:dyDescent="0.2">
      <c r="A33" s="16" t="s">
        <v>25</v>
      </c>
      <c r="B33" s="24"/>
      <c r="C33" s="24"/>
      <c r="D33" s="24"/>
      <c r="E33" s="24"/>
      <c r="F33" s="24"/>
      <c r="G33" s="24"/>
      <c r="H33" s="17">
        <f t="shared" si="3"/>
        <v>0</v>
      </c>
      <c r="I33" s="17">
        <f t="shared" si="4"/>
        <v>0</v>
      </c>
      <c r="J33" s="17">
        <f t="shared" si="7"/>
        <v>0</v>
      </c>
      <c r="K33" s="24"/>
      <c r="L33" s="24"/>
      <c r="M33" s="24"/>
      <c r="N33" s="68"/>
      <c r="O33" s="3"/>
    </row>
    <row r="34" spans="1:15" s="7" customFormat="1" x14ac:dyDescent="0.2">
      <c r="A34" s="9" t="s">
        <v>39</v>
      </c>
      <c r="B34" s="25">
        <f>SUM(B31)+B32+B33</f>
        <v>210919515</v>
      </c>
      <c r="C34" s="25">
        <f t="shared" ref="C34:G34" si="8">SUM(C31)+C32+C33</f>
        <v>172838449.99999994</v>
      </c>
      <c r="D34" s="25">
        <f t="shared" si="8"/>
        <v>180617800</v>
      </c>
      <c r="E34" s="25">
        <f>SUM(E31)+E32+E33</f>
        <v>7779349.9999999981</v>
      </c>
      <c r="F34" s="25">
        <f>SUM(F31)+F32+F33</f>
        <v>34567689.999999993</v>
      </c>
      <c r="G34" s="25">
        <f t="shared" si="8"/>
        <v>42989541.399999999</v>
      </c>
      <c r="H34" s="25">
        <f>H31</f>
        <v>4025518.4592000004</v>
      </c>
      <c r="I34" s="25">
        <f>E34+H34</f>
        <v>11804868.459199999</v>
      </c>
      <c r="J34" s="25">
        <f>J31</f>
        <v>4396332.6999999955</v>
      </c>
      <c r="K34" s="25">
        <f>SUM(K31)+K32+K33</f>
        <v>8421851.4000000022</v>
      </c>
      <c r="L34" s="25">
        <f>SUM(L31)+L32+L33</f>
        <v>227120716.40000001</v>
      </c>
      <c r="M34" s="25">
        <f>L34-B36</f>
        <v>16201201.400000006</v>
      </c>
      <c r="N34" s="68"/>
      <c r="O34" s="6"/>
    </row>
    <row r="35" spans="1:15" x14ac:dyDescent="0.2">
      <c r="N35" s="68"/>
    </row>
    <row r="36" spans="1:15" x14ac:dyDescent="0.2">
      <c r="A36" s="9" t="s">
        <v>34</v>
      </c>
      <c r="B36" s="10">
        <f>SUM(B37:B39)</f>
        <v>210919515</v>
      </c>
      <c r="C36" s="8"/>
      <c r="D36" s="8"/>
      <c r="E36" s="8"/>
      <c r="G36" s="8"/>
      <c r="H36" s="8"/>
      <c r="I36" s="8"/>
      <c r="J36" s="8"/>
      <c r="L36" s="8"/>
      <c r="M36" s="8"/>
      <c r="N36" s="8"/>
    </row>
    <row r="37" spans="1:15" ht="38.25" x14ac:dyDescent="0.2">
      <c r="A37" s="11" t="s">
        <v>35</v>
      </c>
      <c r="B37" s="12">
        <v>207063879</v>
      </c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5" ht="63.75" x14ac:dyDescent="0.2">
      <c r="A38" s="11" t="s">
        <v>36</v>
      </c>
      <c r="B38" s="12">
        <v>3513375</v>
      </c>
      <c r="D38" s="8"/>
      <c r="E38" s="8"/>
      <c r="F38" s="8"/>
      <c r="I38" s="8"/>
      <c r="K38" s="8"/>
      <c r="L38" s="8"/>
    </row>
    <row r="39" spans="1:15" ht="38.25" x14ac:dyDescent="0.2">
      <c r="A39" s="13" t="s">
        <v>37</v>
      </c>
      <c r="B39" s="14">
        <v>342261</v>
      </c>
      <c r="D39" s="8"/>
      <c r="E39" s="8"/>
      <c r="I39" s="8"/>
    </row>
  </sheetData>
  <mergeCells count="14">
    <mergeCell ref="A2:L2"/>
    <mergeCell ref="M3:M6"/>
    <mergeCell ref="D3:D6"/>
    <mergeCell ref="C3:C6"/>
    <mergeCell ref="E3:E6"/>
    <mergeCell ref="G3:G6"/>
    <mergeCell ref="F3:F6"/>
    <mergeCell ref="K3:K6"/>
    <mergeCell ref="A3:A6"/>
    <mergeCell ref="B3:B6"/>
    <mergeCell ref="L3:L6"/>
    <mergeCell ref="H3:H6"/>
    <mergeCell ref="J3:J6"/>
    <mergeCell ref="I3:I6"/>
  </mergeCells>
  <pageMargins left="0.7" right="0.7" top="0.75" bottom="0.75" header="0.3" footer="0.3"/>
  <pageSetup paperSize="9" scale="55" orientation="portrait" verticalDpi="0" r:id="rId1"/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24A7C-DCD7-44AF-93AA-B4DF9C0F17DD}">
  <dimension ref="A1:C24"/>
  <sheetViews>
    <sheetView topLeftCell="A10" zoomScaleNormal="100" workbookViewId="0">
      <selection activeCell="A2" sqref="A2:XFD2"/>
    </sheetView>
  </sheetViews>
  <sheetFormatPr defaultRowHeight="15" x14ac:dyDescent="0.25"/>
  <cols>
    <col min="1" max="1" width="28.42578125" customWidth="1"/>
    <col min="2" max="2" width="46.28515625" customWidth="1"/>
  </cols>
  <sheetData>
    <row r="1" spans="1:3" x14ac:dyDescent="0.25">
      <c r="C1" s="50" t="s">
        <v>452</v>
      </c>
    </row>
    <row r="2" spans="1:3" ht="15.75" x14ac:dyDescent="0.25">
      <c r="B2" s="33" t="s">
        <v>70</v>
      </c>
    </row>
    <row r="3" spans="1:3" ht="15.75" thickBot="1" x14ac:dyDescent="0.3"/>
    <row r="4" spans="1:3" ht="15.75" thickBot="1" x14ac:dyDescent="0.3">
      <c r="A4" s="36" t="s">
        <v>54</v>
      </c>
      <c r="B4" s="37" t="s">
        <v>55</v>
      </c>
    </row>
    <row r="5" spans="1:3" ht="15.75" thickBot="1" x14ac:dyDescent="0.3">
      <c r="A5" s="38" t="s">
        <v>56</v>
      </c>
      <c r="B5" s="39">
        <v>1512965</v>
      </c>
    </row>
    <row r="6" spans="1:3" ht="15.75" thickBot="1" x14ac:dyDescent="0.3">
      <c r="A6" s="40" t="s">
        <v>57</v>
      </c>
      <c r="B6" s="41">
        <v>1259113.23</v>
      </c>
    </row>
    <row r="7" spans="1:3" ht="34.5" thickBot="1" x14ac:dyDescent="0.3">
      <c r="A7" s="42" t="s">
        <v>58</v>
      </c>
      <c r="B7" s="43">
        <v>35299.230000000003</v>
      </c>
    </row>
    <row r="8" spans="1:3" ht="45.75" thickBot="1" x14ac:dyDescent="0.3">
      <c r="A8" s="42" t="s">
        <v>59</v>
      </c>
      <c r="B8" s="44">
        <v>0</v>
      </c>
    </row>
    <row r="9" spans="1:3" ht="34.5" thickBot="1" x14ac:dyDescent="0.3">
      <c r="A9" s="42" t="s">
        <v>60</v>
      </c>
      <c r="B9" s="45">
        <v>2538.31</v>
      </c>
    </row>
    <row r="10" spans="1:3" ht="34.5" thickBot="1" x14ac:dyDescent="0.3">
      <c r="A10" s="42" t="s">
        <v>61</v>
      </c>
      <c r="B10" s="43">
        <v>878847.53</v>
      </c>
    </row>
    <row r="11" spans="1:3" ht="57" thickBot="1" x14ac:dyDescent="0.3">
      <c r="A11" s="42" t="s">
        <v>62</v>
      </c>
      <c r="B11" s="45">
        <v>65630.73</v>
      </c>
    </row>
    <row r="12" spans="1:3" ht="45.75" thickBot="1" x14ac:dyDescent="0.3">
      <c r="A12" s="42" t="s">
        <v>63</v>
      </c>
      <c r="B12" s="45">
        <v>239467.62</v>
      </c>
    </row>
    <row r="13" spans="1:3" ht="45.75" thickBot="1" x14ac:dyDescent="0.3">
      <c r="A13" s="42" t="s">
        <v>64</v>
      </c>
      <c r="B13" s="45">
        <v>37329.81</v>
      </c>
    </row>
    <row r="14" spans="1:3" ht="15.75" thickBot="1" x14ac:dyDescent="0.3">
      <c r="A14" s="40" t="s">
        <v>65</v>
      </c>
      <c r="B14" s="46" t="s">
        <v>66</v>
      </c>
    </row>
    <row r="15" spans="1:3" ht="32.25" thickBot="1" x14ac:dyDescent="0.3">
      <c r="A15" s="47" t="s">
        <v>58</v>
      </c>
      <c r="B15" s="48">
        <v>7059.85</v>
      </c>
    </row>
    <row r="16" spans="1:3" ht="32.25" thickBot="1" x14ac:dyDescent="0.3">
      <c r="A16" s="47" t="s">
        <v>61</v>
      </c>
      <c r="B16" s="39">
        <v>208592.39</v>
      </c>
    </row>
    <row r="17" spans="1:2" x14ac:dyDescent="0.25">
      <c r="A17" s="42" t="s">
        <v>67</v>
      </c>
      <c r="B17" s="45">
        <v>48685.37</v>
      </c>
    </row>
    <row r="18" spans="1:2" ht="15.75" thickBot="1" x14ac:dyDescent="0.3">
      <c r="A18" s="42" t="s">
        <v>68</v>
      </c>
      <c r="B18" s="45">
        <v>19721.91</v>
      </c>
    </row>
    <row r="19" spans="1:2" ht="15.75" thickBot="1" x14ac:dyDescent="0.3">
      <c r="A19" s="42" t="s">
        <v>69</v>
      </c>
      <c r="B19" s="45">
        <v>24847.79</v>
      </c>
    </row>
    <row r="20" spans="1:2" ht="15.75" thickBot="1" x14ac:dyDescent="0.3">
      <c r="A20" s="42" t="s">
        <v>69</v>
      </c>
      <c r="B20" s="45">
        <v>37876.300000000003</v>
      </c>
    </row>
    <row r="21" spans="1:2" ht="15.75" thickBot="1" x14ac:dyDescent="0.3">
      <c r="A21" s="42" t="s">
        <v>69</v>
      </c>
      <c r="B21" s="45">
        <v>77461.02</v>
      </c>
    </row>
    <row r="22" spans="1:2" ht="32.25" thickBot="1" x14ac:dyDescent="0.3">
      <c r="A22" s="47" t="s">
        <v>60</v>
      </c>
      <c r="B22" s="49">
        <v>507.66</v>
      </c>
    </row>
    <row r="23" spans="1:2" ht="53.25" thickBot="1" x14ac:dyDescent="0.3">
      <c r="A23" s="47" t="s">
        <v>63</v>
      </c>
      <c r="B23" s="39">
        <v>30225.91</v>
      </c>
    </row>
    <row r="24" spans="1:2" ht="53.25" thickBot="1" x14ac:dyDescent="0.3">
      <c r="A24" s="47" t="s">
        <v>64</v>
      </c>
      <c r="B24" s="39">
        <v>7465.96</v>
      </c>
    </row>
  </sheetData>
  <pageMargins left="0.7" right="0.7" top="0.75" bottom="0.75" header="0.3" footer="0.3"/>
  <pageSetup paperSize="9" scale="85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203A0-342B-498B-A0DE-7503CFE1D5C3}">
  <dimension ref="A1:J308"/>
  <sheetViews>
    <sheetView topLeftCell="A273" zoomScaleNormal="100" workbookViewId="0">
      <selection activeCell="H307" sqref="H307"/>
    </sheetView>
  </sheetViews>
  <sheetFormatPr defaultColWidth="8.7109375" defaultRowHeight="12.75" x14ac:dyDescent="0.2"/>
  <cols>
    <col min="1" max="1" width="23.5703125" style="50" customWidth="1"/>
    <col min="2" max="2" width="9.5703125" style="50" customWidth="1"/>
    <col min="3" max="4" width="9.42578125" style="50" customWidth="1"/>
    <col min="5" max="5" width="8.85546875" style="50" customWidth="1"/>
    <col min="6" max="6" width="7.28515625" style="50" customWidth="1"/>
    <col min="7" max="7" width="14" style="50" customWidth="1"/>
    <col min="8" max="8" width="16" style="50" customWidth="1"/>
    <col min="9" max="9" width="12.42578125" style="50" customWidth="1"/>
    <col min="10" max="10" width="6.7109375" style="50" customWidth="1"/>
    <col min="11" max="256" width="8.7109375" style="50"/>
    <col min="257" max="257" width="23.5703125" style="50" customWidth="1"/>
    <col min="258" max="258" width="9.5703125" style="50" customWidth="1"/>
    <col min="259" max="260" width="9.42578125" style="50" customWidth="1"/>
    <col min="261" max="261" width="8.85546875" style="50" customWidth="1"/>
    <col min="262" max="262" width="7.28515625" style="50" customWidth="1"/>
    <col min="263" max="263" width="14" style="50" customWidth="1"/>
    <col min="264" max="264" width="16" style="50" customWidth="1"/>
    <col min="265" max="265" width="12.42578125" style="50" customWidth="1"/>
    <col min="266" max="266" width="6.7109375" style="50" customWidth="1"/>
    <col min="267" max="512" width="8.7109375" style="50"/>
    <col min="513" max="513" width="23.5703125" style="50" customWidth="1"/>
    <col min="514" max="514" width="9.5703125" style="50" customWidth="1"/>
    <col min="515" max="516" width="9.42578125" style="50" customWidth="1"/>
    <col min="517" max="517" width="8.85546875" style="50" customWidth="1"/>
    <col min="518" max="518" width="7.28515625" style="50" customWidth="1"/>
    <col min="519" max="519" width="14" style="50" customWidth="1"/>
    <col min="520" max="520" width="16" style="50" customWidth="1"/>
    <col min="521" max="521" width="12.42578125" style="50" customWidth="1"/>
    <col min="522" max="522" width="6.7109375" style="50" customWidth="1"/>
    <col min="523" max="768" width="8.7109375" style="50"/>
    <col min="769" max="769" width="23.5703125" style="50" customWidth="1"/>
    <col min="770" max="770" width="9.5703125" style="50" customWidth="1"/>
    <col min="771" max="772" width="9.42578125" style="50" customWidth="1"/>
    <col min="773" max="773" width="8.85546875" style="50" customWidth="1"/>
    <col min="774" max="774" width="7.28515625" style="50" customWidth="1"/>
    <col min="775" max="775" width="14" style="50" customWidth="1"/>
    <col min="776" max="776" width="16" style="50" customWidth="1"/>
    <col min="777" max="777" width="12.42578125" style="50" customWidth="1"/>
    <col min="778" max="778" width="6.7109375" style="50" customWidth="1"/>
    <col min="779" max="1024" width="8.7109375" style="50"/>
    <col min="1025" max="1025" width="23.5703125" style="50" customWidth="1"/>
    <col min="1026" max="1026" width="9.5703125" style="50" customWidth="1"/>
    <col min="1027" max="1028" width="9.42578125" style="50" customWidth="1"/>
    <col min="1029" max="1029" width="8.85546875" style="50" customWidth="1"/>
    <col min="1030" max="1030" width="7.28515625" style="50" customWidth="1"/>
    <col min="1031" max="1031" width="14" style="50" customWidth="1"/>
    <col min="1032" max="1032" width="16" style="50" customWidth="1"/>
    <col min="1033" max="1033" width="12.42578125" style="50" customWidth="1"/>
    <col min="1034" max="1034" width="6.7109375" style="50" customWidth="1"/>
    <col min="1035" max="1280" width="8.7109375" style="50"/>
    <col min="1281" max="1281" width="23.5703125" style="50" customWidth="1"/>
    <col min="1282" max="1282" width="9.5703125" style="50" customWidth="1"/>
    <col min="1283" max="1284" width="9.42578125" style="50" customWidth="1"/>
    <col min="1285" max="1285" width="8.85546875" style="50" customWidth="1"/>
    <col min="1286" max="1286" width="7.28515625" style="50" customWidth="1"/>
    <col min="1287" max="1287" width="14" style="50" customWidth="1"/>
    <col min="1288" max="1288" width="16" style="50" customWidth="1"/>
    <col min="1289" max="1289" width="12.42578125" style="50" customWidth="1"/>
    <col min="1290" max="1290" width="6.7109375" style="50" customWidth="1"/>
    <col min="1291" max="1536" width="8.7109375" style="50"/>
    <col min="1537" max="1537" width="23.5703125" style="50" customWidth="1"/>
    <col min="1538" max="1538" width="9.5703125" style="50" customWidth="1"/>
    <col min="1539" max="1540" width="9.42578125" style="50" customWidth="1"/>
    <col min="1541" max="1541" width="8.85546875" style="50" customWidth="1"/>
    <col min="1542" max="1542" width="7.28515625" style="50" customWidth="1"/>
    <col min="1543" max="1543" width="14" style="50" customWidth="1"/>
    <col min="1544" max="1544" width="16" style="50" customWidth="1"/>
    <col min="1545" max="1545" width="12.42578125" style="50" customWidth="1"/>
    <col min="1546" max="1546" width="6.7109375" style="50" customWidth="1"/>
    <col min="1547" max="1792" width="8.7109375" style="50"/>
    <col min="1793" max="1793" width="23.5703125" style="50" customWidth="1"/>
    <col min="1794" max="1794" width="9.5703125" style="50" customWidth="1"/>
    <col min="1795" max="1796" width="9.42578125" style="50" customWidth="1"/>
    <col min="1797" max="1797" width="8.85546875" style="50" customWidth="1"/>
    <col min="1798" max="1798" width="7.28515625" style="50" customWidth="1"/>
    <col min="1799" max="1799" width="14" style="50" customWidth="1"/>
    <col min="1800" max="1800" width="16" style="50" customWidth="1"/>
    <col min="1801" max="1801" width="12.42578125" style="50" customWidth="1"/>
    <col min="1802" max="1802" width="6.7109375" style="50" customWidth="1"/>
    <col min="1803" max="2048" width="8.7109375" style="50"/>
    <col min="2049" max="2049" width="23.5703125" style="50" customWidth="1"/>
    <col min="2050" max="2050" width="9.5703125" style="50" customWidth="1"/>
    <col min="2051" max="2052" width="9.42578125" style="50" customWidth="1"/>
    <col min="2053" max="2053" width="8.85546875" style="50" customWidth="1"/>
    <col min="2054" max="2054" width="7.28515625" style="50" customWidth="1"/>
    <col min="2055" max="2055" width="14" style="50" customWidth="1"/>
    <col min="2056" max="2056" width="16" style="50" customWidth="1"/>
    <col min="2057" max="2057" width="12.42578125" style="50" customWidth="1"/>
    <col min="2058" max="2058" width="6.7109375" style="50" customWidth="1"/>
    <col min="2059" max="2304" width="8.7109375" style="50"/>
    <col min="2305" max="2305" width="23.5703125" style="50" customWidth="1"/>
    <col min="2306" max="2306" width="9.5703125" style="50" customWidth="1"/>
    <col min="2307" max="2308" width="9.42578125" style="50" customWidth="1"/>
    <col min="2309" max="2309" width="8.85546875" style="50" customWidth="1"/>
    <col min="2310" max="2310" width="7.28515625" style="50" customWidth="1"/>
    <col min="2311" max="2311" width="14" style="50" customWidth="1"/>
    <col min="2312" max="2312" width="16" style="50" customWidth="1"/>
    <col min="2313" max="2313" width="12.42578125" style="50" customWidth="1"/>
    <col min="2314" max="2314" width="6.7109375" style="50" customWidth="1"/>
    <col min="2315" max="2560" width="8.7109375" style="50"/>
    <col min="2561" max="2561" width="23.5703125" style="50" customWidth="1"/>
    <col min="2562" max="2562" width="9.5703125" style="50" customWidth="1"/>
    <col min="2563" max="2564" width="9.42578125" style="50" customWidth="1"/>
    <col min="2565" max="2565" width="8.85546875" style="50" customWidth="1"/>
    <col min="2566" max="2566" width="7.28515625" style="50" customWidth="1"/>
    <col min="2567" max="2567" width="14" style="50" customWidth="1"/>
    <col min="2568" max="2568" width="16" style="50" customWidth="1"/>
    <col min="2569" max="2569" width="12.42578125" style="50" customWidth="1"/>
    <col min="2570" max="2570" width="6.7109375" style="50" customWidth="1"/>
    <col min="2571" max="2816" width="8.7109375" style="50"/>
    <col min="2817" max="2817" width="23.5703125" style="50" customWidth="1"/>
    <col min="2818" max="2818" width="9.5703125" style="50" customWidth="1"/>
    <col min="2819" max="2820" width="9.42578125" style="50" customWidth="1"/>
    <col min="2821" max="2821" width="8.85546875" style="50" customWidth="1"/>
    <col min="2822" max="2822" width="7.28515625" style="50" customWidth="1"/>
    <col min="2823" max="2823" width="14" style="50" customWidth="1"/>
    <col min="2824" max="2824" width="16" style="50" customWidth="1"/>
    <col min="2825" max="2825" width="12.42578125" style="50" customWidth="1"/>
    <col min="2826" max="2826" width="6.7109375" style="50" customWidth="1"/>
    <col min="2827" max="3072" width="8.7109375" style="50"/>
    <col min="3073" max="3073" width="23.5703125" style="50" customWidth="1"/>
    <col min="3074" max="3074" width="9.5703125" style="50" customWidth="1"/>
    <col min="3075" max="3076" width="9.42578125" style="50" customWidth="1"/>
    <col min="3077" max="3077" width="8.85546875" style="50" customWidth="1"/>
    <col min="3078" max="3078" width="7.28515625" style="50" customWidth="1"/>
    <col min="3079" max="3079" width="14" style="50" customWidth="1"/>
    <col min="3080" max="3080" width="16" style="50" customWidth="1"/>
    <col min="3081" max="3081" width="12.42578125" style="50" customWidth="1"/>
    <col min="3082" max="3082" width="6.7109375" style="50" customWidth="1"/>
    <col min="3083" max="3328" width="8.7109375" style="50"/>
    <col min="3329" max="3329" width="23.5703125" style="50" customWidth="1"/>
    <col min="3330" max="3330" width="9.5703125" style="50" customWidth="1"/>
    <col min="3331" max="3332" width="9.42578125" style="50" customWidth="1"/>
    <col min="3333" max="3333" width="8.85546875" style="50" customWidth="1"/>
    <col min="3334" max="3334" width="7.28515625" style="50" customWidth="1"/>
    <col min="3335" max="3335" width="14" style="50" customWidth="1"/>
    <col min="3336" max="3336" width="16" style="50" customWidth="1"/>
    <col min="3337" max="3337" width="12.42578125" style="50" customWidth="1"/>
    <col min="3338" max="3338" width="6.7109375" style="50" customWidth="1"/>
    <col min="3339" max="3584" width="8.7109375" style="50"/>
    <col min="3585" max="3585" width="23.5703125" style="50" customWidth="1"/>
    <col min="3586" max="3586" width="9.5703125" style="50" customWidth="1"/>
    <col min="3587" max="3588" width="9.42578125" style="50" customWidth="1"/>
    <col min="3589" max="3589" width="8.85546875" style="50" customWidth="1"/>
    <col min="3590" max="3590" width="7.28515625" style="50" customWidth="1"/>
    <col min="3591" max="3591" width="14" style="50" customWidth="1"/>
    <col min="3592" max="3592" width="16" style="50" customWidth="1"/>
    <col min="3593" max="3593" width="12.42578125" style="50" customWidth="1"/>
    <col min="3594" max="3594" width="6.7109375" style="50" customWidth="1"/>
    <col min="3595" max="3840" width="8.7109375" style="50"/>
    <col min="3841" max="3841" width="23.5703125" style="50" customWidth="1"/>
    <col min="3842" max="3842" width="9.5703125" style="50" customWidth="1"/>
    <col min="3843" max="3844" width="9.42578125" style="50" customWidth="1"/>
    <col min="3845" max="3845" width="8.85546875" style="50" customWidth="1"/>
    <col min="3846" max="3846" width="7.28515625" style="50" customWidth="1"/>
    <col min="3847" max="3847" width="14" style="50" customWidth="1"/>
    <col min="3848" max="3848" width="16" style="50" customWidth="1"/>
    <col min="3849" max="3849" width="12.42578125" style="50" customWidth="1"/>
    <col min="3850" max="3850" width="6.7109375" style="50" customWidth="1"/>
    <col min="3851" max="4096" width="8.7109375" style="50"/>
    <col min="4097" max="4097" width="23.5703125" style="50" customWidth="1"/>
    <col min="4098" max="4098" width="9.5703125" style="50" customWidth="1"/>
    <col min="4099" max="4100" width="9.42578125" style="50" customWidth="1"/>
    <col min="4101" max="4101" width="8.85546875" style="50" customWidth="1"/>
    <col min="4102" max="4102" width="7.28515625" style="50" customWidth="1"/>
    <col min="4103" max="4103" width="14" style="50" customWidth="1"/>
    <col min="4104" max="4104" width="16" style="50" customWidth="1"/>
    <col min="4105" max="4105" width="12.42578125" style="50" customWidth="1"/>
    <col min="4106" max="4106" width="6.7109375" style="50" customWidth="1"/>
    <col min="4107" max="4352" width="8.7109375" style="50"/>
    <col min="4353" max="4353" width="23.5703125" style="50" customWidth="1"/>
    <col min="4354" max="4354" width="9.5703125" style="50" customWidth="1"/>
    <col min="4355" max="4356" width="9.42578125" style="50" customWidth="1"/>
    <col min="4357" max="4357" width="8.85546875" style="50" customWidth="1"/>
    <col min="4358" max="4358" width="7.28515625" style="50" customWidth="1"/>
    <col min="4359" max="4359" width="14" style="50" customWidth="1"/>
    <col min="4360" max="4360" width="16" style="50" customWidth="1"/>
    <col min="4361" max="4361" width="12.42578125" style="50" customWidth="1"/>
    <col min="4362" max="4362" width="6.7109375" style="50" customWidth="1"/>
    <col min="4363" max="4608" width="8.7109375" style="50"/>
    <col min="4609" max="4609" width="23.5703125" style="50" customWidth="1"/>
    <col min="4610" max="4610" width="9.5703125" style="50" customWidth="1"/>
    <col min="4611" max="4612" width="9.42578125" style="50" customWidth="1"/>
    <col min="4613" max="4613" width="8.85546875" style="50" customWidth="1"/>
    <col min="4614" max="4614" width="7.28515625" style="50" customWidth="1"/>
    <col min="4615" max="4615" width="14" style="50" customWidth="1"/>
    <col min="4616" max="4616" width="16" style="50" customWidth="1"/>
    <col min="4617" max="4617" width="12.42578125" style="50" customWidth="1"/>
    <col min="4618" max="4618" width="6.7109375" style="50" customWidth="1"/>
    <col min="4619" max="4864" width="8.7109375" style="50"/>
    <col min="4865" max="4865" width="23.5703125" style="50" customWidth="1"/>
    <col min="4866" max="4866" width="9.5703125" style="50" customWidth="1"/>
    <col min="4867" max="4868" width="9.42578125" style="50" customWidth="1"/>
    <col min="4869" max="4869" width="8.85546875" style="50" customWidth="1"/>
    <col min="4870" max="4870" width="7.28515625" style="50" customWidth="1"/>
    <col min="4871" max="4871" width="14" style="50" customWidth="1"/>
    <col min="4872" max="4872" width="16" style="50" customWidth="1"/>
    <col min="4873" max="4873" width="12.42578125" style="50" customWidth="1"/>
    <col min="4874" max="4874" width="6.7109375" style="50" customWidth="1"/>
    <col min="4875" max="5120" width="8.7109375" style="50"/>
    <col min="5121" max="5121" width="23.5703125" style="50" customWidth="1"/>
    <col min="5122" max="5122" width="9.5703125" style="50" customWidth="1"/>
    <col min="5123" max="5124" width="9.42578125" style="50" customWidth="1"/>
    <col min="5125" max="5125" width="8.85546875" style="50" customWidth="1"/>
    <col min="5126" max="5126" width="7.28515625" style="50" customWidth="1"/>
    <col min="5127" max="5127" width="14" style="50" customWidth="1"/>
    <col min="5128" max="5128" width="16" style="50" customWidth="1"/>
    <col min="5129" max="5129" width="12.42578125" style="50" customWidth="1"/>
    <col min="5130" max="5130" width="6.7109375" style="50" customWidth="1"/>
    <col min="5131" max="5376" width="8.7109375" style="50"/>
    <col min="5377" max="5377" width="23.5703125" style="50" customWidth="1"/>
    <col min="5378" max="5378" width="9.5703125" style="50" customWidth="1"/>
    <col min="5379" max="5380" width="9.42578125" style="50" customWidth="1"/>
    <col min="5381" max="5381" width="8.85546875" style="50" customWidth="1"/>
    <col min="5382" max="5382" width="7.28515625" style="50" customWidth="1"/>
    <col min="5383" max="5383" width="14" style="50" customWidth="1"/>
    <col min="5384" max="5384" width="16" style="50" customWidth="1"/>
    <col min="5385" max="5385" width="12.42578125" style="50" customWidth="1"/>
    <col min="5386" max="5386" width="6.7109375" style="50" customWidth="1"/>
    <col min="5387" max="5632" width="8.7109375" style="50"/>
    <col min="5633" max="5633" width="23.5703125" style="50" customWidth="1"/>
    <col min="5634" max="5634" width="9.5703125" style="50" customWidth="1"/>
    <col min="5635" max="5636" width="9.42578125" style="50" customWidth="1"/>
    <col min="5637" max="5637" width="8.85546875" style="50" customWidth="1"/>
    <col min="5638" max="5638" width="7.28515625" style="50" customWidth="1"/>
    <col min="5639" max="5639" width="14" style="50" customWidth="1"/>
    <col min="5640" max="5640" width="16" style="50" customWidth="1"/>
    <col min="5641" max="5641" width="12.42578125" style="50" customWidth="1"/>
    <col min="5642" max="5642" width="6.7109375" style="50" customWidth="1"/>
    <col min="5643" max="5888" width="8.7109375" style="50"/>
    <col min="5889" max="5889" width="23.5703125" style="50" customWidth="1"/>
    <col min="5890" max="5890" width="9.5703125" style="50" customWidth="1"/>
    <col min="5891" max="5892" width="9.42578125" style="50" customWidth="1"/>
    <col min="5893" max="5893" width="8.85546875" style="50" customWidth="1"/>
    <col min="5894" max="5894" width="7.28515625" style="50" customWidth="1"/>
    <col min="5895" max="5895" width="14" style="50" customWidth="1"/>
    <col min="5896" max="5896" width="16" style="50" customWidth="1"/>
    <col min="5897" max="5897" width="12.42578125" style="50" customWidth="1"/>
    <col min="5898" max="5898" width="6.7109375" style="50" customWidth="1"/>
    <col min="5899" max="6144" width="8.7109375" style="50"/>
    <col min="6145" max="6145" width="23.5703125" style="50" customWidth="1"/>
    <col min="6146" max="6146" width="9.5703125" style="50" customWidth="1"/>
    <col min="6147" max="6148" width="9.42578125" style="50" customWidth="1"/>
    <col min="6149" max="6149" width="8.85546875" style="50" customWidth="1"/>
    <col min="6150" max="6150" width="7.28515625" style="50" customWidth="1"/>
    <col min="6151" max="6151" width="14" style="50" customWidth="1"/>
    <col min="6152" max="6152" width="16" style="50" customWidth="1"/>
    <col min="6153" max="6153" width="12.42578125" style="50" customWidth="1"/>
    <col min="6154" max="6154" width="6.7109375" style="50" customWidth="1"/>
    <col min="6155" max="6400" width="8.7109375" style="50"/>
    <col min="6401" max="6401" width="23.5703125" style="50" customWidth="1"/>
    <col min="6402" max="6402" width="9.5703125" style="50" customWidth="1"/>
    <col min="6403" max="6404" width="9.42578125" style="50" customWidth="1"/>
    <col min="6405" max="6405" width="8.85546875" style="50" customWidth="1"/>
    <col min="6406" max="6406" width="7.28515625" style="50" customWidth="1"/>
    <col min="6407" max="6407" width="14" style="50" customWidth="1"/>
    <col min="6408" max="6408" width="16" style="50" customWidth="1"/>
    <col min="6409" max="6409" width="12.42578125" style="50" customWidth="1"/>
    <col min="6410" max="6410" width="6.7109375" style="50" customWidth="1"/>
    <col min="6411" max="6656" width="8.7109375" style="50"/>
    <col min="6657" max="6657" width="23.5703125" style="50" customWidth="1"/>
    <col min="6658" max="6658" width="9.5703125" style="50" customWidth="1"/>
    <col min="6659" max="6660" width="9.42578125" style="50" customWidth="1"/>
    <col min="6661" max="6661" width="8.85546875" style="50" customWidth="1"/>
    <col min="6662" max="6662" width="7.28515625" style="50" customWidth="1"/>
    <col min="6663" max="6663" width="14" style="50" customWidth="1"/>
    <col min="6664" max="6664" width="16" style="50" customWidth="1"/>
    <col min="6665" max="6665" width="12.42578125" style="50" customWidth="1"/>
    <col min="6666" max="6666" width="6.7109375" style="50" customWidth="1"/>
    <col min="6667" max="6912" width="8.7109375" style="50"/>
    <col min="6913" max="6913" width="23.5703125" style="50" customWidth="1"/>
    <col min="6914" max="6914" width="9.5703125" style="50" customWidth="1"/>
    <col min="6915" max="6916" width="9.42578125" style="50" customWidth="1"/>
    <col min="6917" max="6917" width="8.85546875" style="50" customWidth="1"/>
    <col min="6918" max="6918" width="7.28515625" style="50" customWidth="1"/>
    <col min="6919" max="6919" width="14" style="50" customWidth="1"/>
    <col min="6920" max="6920" width="16" style="50" customWidth="1"/>
    <col min="6921" max="6921" width="12.42578125" style="50" customWidth="1"/>
    <col min="6922" max="6922" width="6.7109375" style="50" customWidth="1"/>
    <col min="6923" max="7168" width="8.7109375" style="50"/>
    <col min="7169" max="7169" width="23.5703125" style="50" customWidth="1"/>
    <col min="7170" max="7170" width="9.5703125" style="50" customWidth="1"/>
    <col min="7171" max="7172" width="9.42578125" style="50" customWidth="1"/>
    <col min="7173" max="7173" width="8.85546875" style="50" customWidth="1"/>
    <col min="7174" max="7174" width="7.28515625" style="50" customWidth="1"/>
    <col min="7175" max="7175" width="14" style="50" customWidth="1"/>
    <col min="7176" max="7176" width="16" style="50" customWidth="1"/>
    <col min="7177" max="7177" width="12.42578125" style="50" customWidth="1"/>
    <col min="7178" max="7178" width="6.7109375" style="50" customWidth="1"/>
    <col min="7179" max="7424" width="8.7109375" style="50"/>
    <col min="7425" max="7425" width="23.5703125" style="50" customWidth="1"/>
    <col min="7426" max="7426" width="9.5703125" style="50" customWidth="1"/>
    <col min="7427" max="7428" width="9.42578125" style="50" customWidth="1"/>
    <col min="7429" max="7429" width="8.85546875" style="50" customWidth="1"/>
    <col min="7430" max="7430" width="7.28515625" style="50" customWidth="1"/>
    <col min="7431" max="7431" width="14" style="50" customWidth="1"/>
    <col min="7432" max="7432" width="16" style="50" customWidth="1"/>
    <col min="7433" max="7433" width="12.42578125" style="50" customWidth="1"/>
    <col min="7434" max="7434" width="6.7109375" style="50" customWidth="1"/>
    <col min="7435" max="7680" width="8.7109375" style="50"/>
    <col min="7681" max="7681" width="23.5703125" style="50" customWidth="1"/>
    <col min="7682" max="7682" width="9.5703125" style="50" customWidth="1"/>
    <col min="7683" max="7684" width="9.42578125" style="50" customWidth="1"/>
    <col min="7685" max="7685" width="8.85546875" style="50" customWidth="1"/>
    <col min="7686" max="7686" width="7.28515625" style="50" customWidth="1"/>
    <col min="7687" max="7687" width="14" style="50" customWidth="1"/>
    <col min="7688" max="7688" width="16" style="50" customWidth="1"/>
    <col min="7689" max="7689" width="12.42578125" style="50" customWidth="1"/>
    <col min="7690" max="7690" width="6.7109375" style="50" customWidth="1"/>
    <col min="7691" max="7936" width="8.7109375" style="50"/>
    <col min="7937" max="7937" width="23.5703125" style="50" customWidth="1"/>
    <col min="7938" max="7938" width="9.5703125" style="50" customWidth="1"/>
    <col min="7939" max="7940" width="9.42578125" style="50" customWidth="1"/>
    <col min="7941" max="7941" width="8.85546875" style="50" customWidth="1"/>
    <col min="7942" max="7942" width="7.28515625" style="50" customWidth="1"/>
    <col min="7943" max="7943" width="14" style="50" customWidth="1"/>
    <col min="7944" max="7944" width="16" style="50" customWidth="1"/>
    <col min="7945" max="7945" width="12.42578125" style="50" customWidth="1"/>
    <col min="7946" max="7946" width="6.7109375" style="50" customWidth="1"/>
    <col min="7947" max="8192" width="8.7109375" style="50"/>
    <col min="8193" max="8193" width="23.5703125" style="50" customWidth="1"/>
    <col min="8194" max="8194" width="9.5703125" style="50" customWidth="1"/>
    <col min="8195" max="8196" width="9.42578125" style="50" customWidth="1"/>
    <col min="8197" max="8197" width="8.85546875" style="50" customWidth="1"/>
    <col min="8198" max="8198" width="7.28515625" style="50" customWidth="1"/>
    <col min="8199" max="8199" width="14" style="50" customWidth="1"/>
    <col min="8200" max="8200" width="16" style="50" customWidth="1"/>
    <col min="8201" max="8201" width="12.42578125" style="50" customWidth="1"/>
    <col min="8202" max="8202" width="6.7109375" style="50" customWidth="1"/>
    <col min="8203" max="8448" width="8.7109375" style="50"/>
    <col min="8449" max="8449" width="23.5703125" style="50" customWidth="1"/>
    <col min="8450" max="8450" width="9.5703125" style="50" customWidth="1"/>
    <col min="8451" max="8452" width="9.42578125" style="50" customWidth="1"/>
    <col min="8453" max="8453" width="8.85546875" style="50" customWidth="1"/>
    <col min="8454" max="8454" width="7.28515625" style="50" customWidth="1"/>
    <col min="8455" max="8455" width="14" style="50" customWidth="1"/>
    <col min="8456" max="8456" width="16" style="50" customWidth="1"/>
    <col min="8457" max="8457" width="12.42578125" style="50" customWidth="1"/>
    <col min="8458" max="8458" width="6.7109375" style="50" customWidth="1"/>
    <col min="8459" max="8704" width="8.7109375" style="50"/>
    <col min="8705" max="8705" width="23.5703125" style="50" customWidth="1"/>
    <col min="8706" max="8706" width="9.5703125" style="50" customWidth="1"/>
    <col min="8707" max="8708" width="9.42578125" style="50" customWidth="1"/>
    <col min="8709" max="8709" width="8.85546875" style="50" customWidth="1"/>
    <col min="8710" max="8710" width="7.28515625" style="50" customWidth="1"/>
    <col min="8711" max="8711" width="14" style="50" customWidth="1"/>
    <col min="8712" max="8712" width="16" style="50" customWidth="1"/>
    <col min="8713" max="8713" width="12.42578125" style="50" customWidth="1"/>
    <col min="8714" max="8714" width="6.7109375" style="50" customWidth="1"/>
    <col min="8715" max="8960" width="8.7109375" style="50"/>
    <col min="8961" max="8961" width="23.5703125" style="50" customWidth="1"/>
    <col min="8962" max="8962" width="9.5703125" style="50" customWidth="1"/>
    <col min="8963" max="8964" width="9.42578125" style="50" customWidth="1"/>
    <col min="8965" max="8965" width="8.85546875" style="50" customWidth="1"/>
    <col min="8966" max="8966" width="7.28515625" style="50" customWidth="1"/>
    <col min="8967" max="8967" width="14" style="50" customWidth="1"/>
    <col min="8968" max="8968" width="16" style="50" customWidth="1"/>
    <col min="8969" max="8969" width="12.42578125" style="50" customWidth="1"/>
    <col min="8970" max="8970" width="6.7109375" style="50" customWidth="1"/>
    <col min="8971" max="9216" width="8.7109375" style="50"/>
    <col min="9217" max="9217" width="23.5703125" style="50" customWidth="1"/>
    <col min="9218" max="9218" width="9.5703125" style="50" customWidth="1"/>
    <col min="9219" max="9220" width="9.42578125" style="50" customWidth="1"/>
    <col min="9221" max="9221" width="8.85546875" style="50" customWidth="1"/>
    <col min="9222" max="9222" width="7.28515625" style="50" customWidth="1"/>
    <col min="9223" max="9223" width="14" style="50" customWidth="1"/>
    <col min="9224" max="9224" width="16" style="50" customWidth="1"/>
    <col min="9225" max="9225" width="12.42578125" style="50" customWidth="1"/>
    <col min="9226" max="9226" width="6.7109375" style="50" customWidth="1"/>
    <col min="9227" max="9472" width="8.7109375" style="50"/>
    <col min="9473" max="9473" width="23.5703125" style="50" customWidth="1"/>
    <col min="9474" max="9474" width="9.5703125" style="50" customWidth="1"/>
    <col min="9475" max="9476" width="9.42578125" style="50" customWidth="1"/>
    <col min="9477" max="9477" width="8.85546875" style="50" customWidth="1"/>
    <col min="9478" max="9478" width="7.28515625" style="50" customWidth="1"/>
    <col min="9479" max="9479" width="14" style="50" customWidth="1"/>
    <col min="9480" max="9480" width="16" style="50" customWidth="1"/>
    <col min="9481" max="9481" width="12.42578125" style="50" customWidth="1"/>
    <col min="9482" max="9482" width="6.7109375" style="50" customWidth="1"/>
    <col min="9483" max="9728" width="8.7109375" style="50"/>
    <col min="9729" max="9729" width="23.5703125" style="50" customWidth="1"/>
    <col min="9730" max="9730" width="9.5703125" style="50" customWidth="1"/>
    <col min="9731" max="9732" width="9.42578125" style="50" customWidth="1"/>
    <col min="9733" max="9733" width="8.85546875" style="50" customWidth="1"/>
    <col min="9734" max="9734" width="7.28515625" style="50" customWidth="1"/>
    <col min="9735" max="9735" width="14" style="50" customWidth="1"/>
    <col min="9736" max="9736" width="16" style="50" customWidth="1"/>
    <col min="9737" max="9737" width="12.42578125" style="50" customWidth="1"/>
    <col min="9738" max="9738" width="6.7109375" style="50" customWidth="1"/>
    <col min="9739" max="9984" width="8.7109375" style="50"/>
    <col min="9985" max="9985" width="23.5703125" style="50" customWidth="1"/>
    <col min="9986" max="9986" width="9.5703125" style="50" customWidth="1"/>
    <col min="9987" max="9988" width="9.42578125" style="50" customWidth="1"/>
    <col min="9989" max="9989" width="8.85546875" style="50" customWidth="1"/>
    <col min="9990" max="9990" width="7.28515625" style="50" customWidth="1"/>
    <col min="9991" max="9991" width="14" style="50" customWidth="1"/>
    <col min="9992" max="9992" width="16" style="50" customWidth="1"/>
    <col min="9993" max="9993" width="12.42578125" style="50" customWidth="1"/>
    <col min="9994" max="9994" width="6.7109375" style="50" customWidth="1"/>
    <col min="9995" max="10240" width="8.7109375" style="50"/>
    <col min="10241" max="10241" width="23.5703125" style="50" customWidth="1"/>
    <col min="10242" max="10242" width="9.5703125" style="50" customWidth="1"/>
    <col min="10243" max="10244" width="9.42578125" style="50" customWidth="1"/>
    <col min="10245" max="10245" width="8.85546875" style="50" customWidth="1"/>
    <col min="10246" max="10246" width="7.28515625" style="50" customWidth="1"/>
    <col min="10247" max="10247" width="14" style="50" customWidth="1"/>
    <col min="10248" max="10248" width="16" style="50" customWidth="1"/>
    <col min="10249" max="10249" width="12.42578125" style="50" customWidth="1"/>
    <col min="10250" max="10250" width="6.7109375" style="50" customWidth="1"/>
    <col min="10251" max="10496" width="8.7109375" style="50"/>
    <col min="10497" max="10497" width="23.5703125" style="50" customWidth="1"/>
    <col min="10498" max="10498" width="9.5703125" style="50" customWidth="1"/>
    <col min="10499" max="10500" width="9.42578125" style="50" customWidth="1"/>
    <col min="10501" max="10501" width="8.85546875" style="50" customWidth="1"/>
    <col min="10502" max="10502" width="7.28515625" style="50" customWidth="1"/>
    <col min="10503" max="10503" width="14" style="50" customWidth="1"/>
    <col min="10504" max="10504" width="16" style="50" customWidth="1"/>
    <col min="10505" max="10505" width="12.42578125" style="50" customWidth="1"/>
    <col min="10506" max="10506" width="6.7109375" style="50" customWidth="1"/>
    <col min="10507" max="10752" width="8.7109375" style="50"/>
    <col min="10753" max="10753" width="23.5703125" style="50" customWidth="1"/>
    <col min="10754" max="10754" width="9.5703125" style="50" customWidth="1"/>
    <col min="10755" max="10756" width="9.42578125" style="50" customWidth="1"/>
    <col min="10757" max="10757" width="8.85546875" style="50" customWidth="1"/>
    <col min="10758" max="10758" width="7.28515625" style="50" customWidth="1"/>
    <col min="10759" max="10759" width="14" style="50" customWidth="1"/>
    <col min="10760" max="10760" width="16" style="50" customWidth="1"/>
    <col min="10761" max="10761" width="12.42578125" style="50" customWidth="1"/>
    <col min="10762" max="10762" width="6.7109375" style="50" customWidth="1"/>
    <col min="10763" max="11008" width="8.7109375" style="50"/>
    <col min="11009" max="11009" width="23.5703125" style="50" customWidth="1"/>
    <col min="11010" max="11010" width="9.5703125" style="50" customWidth="1"/>
    <col min="11011" max="11012" width="9.42578125" style="50" customWidth="1"/>
    <col min="11013" max="11013" width="8.85546875" style="50" customWidth="1"/>
    <col min="11014" max="11014" width="7.28515625" style="50" customWidth="1"/>
    <col min="11015" max="11015" width="14" style="50" customWidth="1"/>
    <col min="11016" max="11016" width="16" style="50" customWidth="1"/>
    <col min="11017" max="11017" width="12.42578125" style="50" customWidth="1"/>
    <col min="11018" max="11018" width="6.7109375" style="50" customWidth="1"/>
    <col min="11019" max="11264" width="8.7109375" style="50"/>
    <col min="11265" max="11265" width="23.5703125" style="50" customWidth="1"/>
    <col min="11266" max="11266" width="9.5703125" style="50" customWidth="1"/>
    <col min="11267" max="11268" width="9.42578125" style="50" customWidth="1"/>
    <col min="11269" max="11269" width="8.85546875" style="50" customWidth="1"/>
    <col min="11270" max="11270" width="7.28515625" style="50" customWidth="1"/>
    <col min="11271" max="11271" width="14" style="50" customWidth="1"/>
    <col min="11272" max="11272" width="16" style="50" customWidth="1"/>
    <col min="11273" max="11273" width="12.42578125" style="50" customWidth="1"/>
    <col min="11274" max="11274" width="6.7109375" style="50" customWidth="1"/>
    <col min="11275" max="11520" width="8.7109375" style="50"/>
    <col min="11521" max="11521" width="23.5703125" style="50" customWidth="1"/>
    <col min="11522" max="11522" width="9.5703125" style="50" customWidth="1"/>
    <col min="11523" max="11524" width="9.42578125" style="50" customWidth="1"/>
    <col min="11525" max="11525" width="8.85546875" style="50" customWidth="1"/>
    <col min="11526" max="11526" width="7.28515625" style="50" customWidth="1"/>
    <col min="11527" max="11527" width="14" style="50" customWidth="1"/>
    <col min="11528" max="11528" width="16" style="50" customWidth="1"/>
    <col min="11529" max="11529" width="12.42578125" style="50" customWidth="1"/>
    <col min="11530" max="11530" width="6.7109375" style="50" customWidth="1"/>
    <col min="11531" max="11776" width="8.7109375" style="50"/>
    <col min="11777" max="11777" width="23.5703125" style="50" customWidth="1"/>
    <col min="11778" max="11778" width="9.5703125" style="50" customWidth="1"/>
    <col min="11779" max="11780" width="9.42578125" style="50" customWidth="1"/>
    <col min="11781" max="11781" width="8.85546875" style="50" customWidth="1"/>
    <col min="11782" max="11782" width="7.28515625" style="50" customWidth="1"/>
    <col min="11783" max="11783" width="14" style="50" customWidth="1"/>
    <col min="11784" max="11784" width="16" style="50" customWidth="1"/>
    <col min="11785" max="11785" width="12.42578125" style="50" customWidth="1"/>
    <col min="11786" max="11786" width="6.7109375" style="50" customWidth="1"/>
    <col min="11787" max="12032" width="8.7109375" style="50"/>
    <col min="12033" max="12033" width="23.5703125" style="50" customWidth="1"/>
    <col min="12034" max="12034" width="9.5703125" style="50" customWidth="1"/>
    <col min="12035" max="12036" width="9.42578125" style="50" customWidth="1"/>
    <col min="12037" max="12037" width="8.85546875" style="50" customWidth="1"/>
    <col min="12038" max="12038" width="7.28515625" style="50" customWidth="1"/>
    <col min="12039" max="12039" width="14" style="50" customWidth="1"/>
    <col min="12040" max="12040" width="16" style="50" customWidth="1"/>
    <col min="12041" max="12041" width="12.42578125" style="50" customWidth="1"/>
    <col min="12042" max="12042" width="6.7109375" style="50" customWidth="1"/>
    <col min="12043" max="12288" width="8.7109375" style="50"/>
    <col min="12289" max="12289" width="23.5703125" style="50" customWidth="1"/>
    <col min="12290" max="12290" width="9.5703125" style="50" customWidth="1"/>
    <col min="12291" max="12292" width="9.42578125" style="50" customWidth="1"/>
    <col min="12293" max="12293" width="8.85546875" style="50" customWidth="1"/>
    <col min="12294" max="12294" width="7.28515625" style="50" customWidth="1"/>
    <col min="12295" max="12295" width="14" style="50" customWidth="1"/>
    <col min="12296" max="12296" width="16" style="50" customWidth="1"/>
    <col min="12297" max="12297" width="12.42578125" style="50" customWidth="1"/>
    <col min="12298" max="12298" width="6.7109375" style="50" customWidth="1"/>
    <col min="12299" max="12544" width="8.7109375" style="50"/>
    <col min="12545" max="12545" width="23.5703125" style="50" customWidth="1"/>
    <col min="12546" max="12546" width="9.5703125" style="50" customWidth="1"/>
    <col min="12547" max="12548" width="9.42578125" style="50" customWidth="1"/>
    <col min="12549" max="12549" width="8.85546875" style="50" customWidth="1"/>
    <col min="12550" max="12550" width="7.28515625" style="50" customWidth="1"/>
    <col min="12551" max="12551" width="14" style="50" customWidth="1"/>
    <col min="12552" max="12552" width="16" style="50" customWidth="1"/>
    <col min="12553" max="12553" width="12.42578125" style="50" customWidth="1"/>
    <col min="12554" max="12554" width="6.7109375" style="50" customWidth="1"/>
    <col min="12555" max="12800" width="8.7109375" style="50"/>
    <col min="12801" max="12801" width="23.5703125" style="50" customWidth="1"/>
    <col min="12802" max="12802" width="9.5703125" style="50" customWidth="1"/>
    <col min="12803" max="12804" width="9.42578125" style="50" customWidth="1"/>
    <col min="12805" max="12805" width="8.85546875" style="50" customWidth="1"/>
    <col min="12806" max="12806" width="7.28515625" style="50" customWidth="1"/>
    <col min="12807" max="12807" width="14" style="50" customWidth="1"/>
    <col min="12808" max="12808" width="16" style="50" customWidth="1"/>
    <col min="12809" max="12809" width="12.42578125" style="50" customWidth="1"/>
    <col min="12810" max="12810" width="6.7109375" style="50" customWidth="1"/>
    <col min="12811" max="13056" width="8.7109375" style="50"/>
    <col min="13057" max="13057" width="23.5703125" style="50" customWidth="1"/>
    <col min="13058" max="13058" width="9.5703125" style="50" customWidth="1"/>
    <col min="13059" max="13060" width="9.42578125" style="50" customWidth="1"/>
    <col min="13061" max="13061" width="8.85546875" style="50" customWidth="1"/>
    <col min="13062" max="13062" width="7.28515625" style="50" customWidth="1"/>
    <col min="13063" max="13063" width="14" style="50" customWidth="1"/>
    <col min="13064" max="13064" width="16" style="50" customWidth="1"/>
    <col min="13065" max="13065" width="12.42578125" style="50" customWidth="1"/>
    <col min="13066" max="13066" width="6.7109375" style="50" customWidth="1"/>
    <col min="13067" max="13312" width="8.7109375" style="50"/>
    <col min="13313" max="13313" width="23.5703125" style="50" customWidth="1"/>
    <col min="13314" max="13314" width="9.5703125" style="50" customWidth="1"/>
    <col min="13315" max="13316" width="9.42578125" style="50" customWidth="1"/>
    <col min="13317" max="13317" width="8.85546875" style="50" customWidth="1"/>
    <col min="13318" max="13318" width="7.28515625" style="50" customWidth="1"/>
    <col min="13319" max="13319" width="14" style="50" customWidth="1"/>
    <col min="13320" max="13320" width="16" style="50" customWidth="1"/>
    <col min="13321" max="13321" width="12.42578125" style="50" customWidth="1"/>
    <col min="13322" max="13322" width="6.7109375" style="50" customWidth="1"/>
    <col min="13323" max="13568" width="8.7109375" style="50"/>
    <col min="13569" max="13569" width="23.5703125" style="50" customWidth="1"/>
    <col min="13570" max="13570" width="9.5703125" style="50" customWidth="1"/>
    <col min="13571" max="13572" width="9.42578125" style="50" customWidth="1"/>
    <col min="13573" max="13573" width="8.85546875" style="50" customWidth="1"/>
    <col min="13574" max="13574" width="7.28515625" style="50" customWidth="1"/>
    <col min="13575" max="13575" width="14" style="50" customWidth="1"/>
    <col min="13576" max="13576" width="16" style="50" customWidth="1"/>
    <col min="13577" max="13577" width="12.42578125" style="50" customWidth="1"/>
    <col min="13578" max="13578" width="6.7109375" style="50" customWidth="1"/>
    <col min="13579" max="13824" width="8.7109375" style="50"/>
    <col min="13825" max="13825" width="23.5703125" style="50" customWidth="1"/>
    <col min="13826" max="13826" width="9.5703125" style="50" customWidth="1"/>
    <col min="13827" max="13828" width="9.42578125" style="50" customWidth="1"/>
    <col min="13829" max="13829" width="8.85546875" style="50" customWidth="1"/>
    <col min="13830" max="13830" width="7.28515625" style="50" customWidth="1"/>
    <col min="13831" max="13831" width="14" style="50" customWidth="1"/>
    <col min="13832" max="13832" width="16" style="50" customWidth="1"/>
    <col min="13833" max="13833" width="12.42578125" style="50" customWidth="1"/>
    <col min="13834" max="13834" width="6.7109375" style="50" customWidth="1"/>
    <col min="13835" max="14080" width="8.7109375" style="50"/>
    <col min="14081" max="14081" width="23.5703125" style="50" customWidth="1"/>
    <col min="14082" max="14082" width="9.5703125" style="50" customWidth="1"/>
    <col min="14083" max="14084" width="9.42578125" style="50" customWidth="1"/>
    <col min="14085" max="14085" width="8.85546875" style="50" customWidth="1"/>
    <col min="14086" max="14086" width="7.28515625" style="50" customWidth="1"/>
    <col min="14087" max="14087" width="14" style="50" customWidth="1"/>
    <col min="14088" max="14088" width="16" style="50" customWidth="1"/>
    <col min="14089" max="14089" width="12.42578125" style="50" customWidth="1"/>
    <col min="14090" max="14090" width="6.7109375" style="50" customWidth="1"/>
    <col min="14091" max="14336" width="8.7109375" style="50"/>
    <col min="14337" max="14337" width="23.5703125" style="50" customWidth="1"/>
    <col min="14338" max="14338" width="9.5703125" style="50" customWidth="1"/>
    <col min="14339" max="14340" width="9.42578125" style="50" customWidth="1"/>
    <col min="14341" max="14341" width="8.85546875" style="50" customWidth="1"/>
    <col min="14342" max="14342" width="7.28515625" style="50" customWidth="1"/>
    <col min="14343" max="14343" width="14" style="50" customWidth="1"/>
    <col min="14344" max="14344" width="16" style="50" customWidth="1"/>
    <col min="14345" max="14345" width="12.42578125" style="50" customWidth="1"/>
    <col min="14346" max="14346" width="6.7109375" style="50" customWidth="1"/>
    <col min="14347" max="14592" width="8.7109375" style="50"/>
    <col min="14593" max="14593" width="23.5703125" style="50" customWidth="1"/>
    <col min="14594" max="14594" width="9.5703125" style="50" customWidth="1"/>
    <col min="14595" max="14596" width="9.42578125" style="50" customWidth="1"/>
    <col min="14597" max="14597" width="8.85546875" style="50" customWidth="1"/>
    <col min="14598" max="14598" width="7.28515625" style="50" customWidth="1"/>
    <col min="14599" max="14599" width="14" style="50" customWidth="1"/>
    <col min="14600" max="14600" width="16" style="50" customWidth="1"/>
    <col min="14601" max="14601" width="12.42578125" style="50" customWidth="1"/>
    <col min="14602" max="14602" width="6.7109375" style="50" customWidth="1"/>
    <col min="14603" max="14848" width="8.7109375" style="50"/>
    <col min="14849" max="14849" width="23.5703125" style="50" customWidth="1"/>
    <col min="14850" max="14850" width="9.5703125" style="50" customWidth="1"/>
    <col min="14851" max="14852" width="9.42578125" style="50" customWidth="1"/>
    <col min="14853" max="14853" width="8.85546875" style="50" customWidth="1"/>
    <col min="14854" max="14854" width="7.28515625" style="50" customWidth="1"/>
    <col min="14855" max="14855" width="14" style="50" customWidth="1"/>
    <col min="14856" max="14856" width="16" style="50" customWidth="1"/>
    <col min="14857" max="14857" width="12.42578125" style="50" customWidth="1"/>
    <col min="14858" max="14858" width="6.7109375" style="50" customWidth="1"/>
    <col min="14859" max="15104" width="8.7109375" style="50"/>
    <col min="15105" max="15105" width="23.5703125" style="50" customWidth="1"/>
    <col min="15106" max="15106" width="9.5703125" style="50" customWidth="1"/>
    <col min="15107" max="15108" width="9.42578125" style="50" customWidth="1"/>
    <col min="15109" max="15109" width="8.85546875" style="50" customWidth="1"/>
    <col min="15110" max="15110" width="7.28515625" style="50" customWidth="1"/>
    <col min="15111" max="15111" width="14" style="50" customWidth="1"/>
    <col min="15112" max="15112" width="16" style="50" customWidth="1"/>
    <col min="15113" max="15113" width="12.42578125" style="50" customWidth="1"/>
    <col min="15114" max="15114" width="6.7109375" style="50" customWidth="1"/>
    <col min="15115" max="15360" width="8.7109375" style="50"/>
    <col min="15361" max="15361" width="23.5703125" style="50" customWidth="1"/>
    <col min="15362" max="15362" width="9.5703125" style="50" customWidth="1"/>
    <col min="15363" max="15364" width="9.42578125" style="50" customWidth="1"/>
    <col min="15365" max="15365" width="8.85546875" style="50" customWidth="1"/>
    <col min="15366" max="15366" width="7.28515625" style="50" customWidth="1"/>
    <col min="15367" max="15367" width="14" style="50" customWidth="1"/>
    <col min="15368" max="15368" width="16" style="50" customWidth="1"/>
    <col min="15369" max="15369" width="12.42578125" style="50" customWidth="1"/>
    <col min="15370" max="15370" width="6.7109375" style="50" customWidth="1"/>
    <col min="15371" max="15616" width="8.7109375" style="50"/>
    <col min="15617" max="15617" width="23.5703125" style="50" customWidth="1"/>
    <col min="15618" max="15618" width="9.5703125" style="50" customWidth="1"/>
    <col min="15619" max="15620" width="9.42578125" style="50" customWidth="1"/>
    <col min="15621" max="15621" width="8.85546875" style="50" customWidth="1"/>
    <col min="15622" max="15622" width="7.28515625" style="50" customWidth="1"/>
    <col min="15623" max="15623" width="14" style="50" customWidth="1"/>
    <col min="15624" max="15624" width="16" style="50" customWidth="1"/>
    <col min="15625" max="15625" width="12.42578125" style="50" customWidth="1"/>
    <col min="15626" max="15626" width="6.7109375" style="50" customWidth="1"/>
    <col min="15627" max="15872" width="8.7109375" style="50"/>
    <col min="15873" max="15873" width="23.5703125" style="50" customWidth="1"/>
    <col min="15874" max="15874" width="9.5703125" style="50" customWidth="1"/>
    <col min="15875" max="15876" width="9.42578125" style="50" customWidth="1"/>
    <col min="15877" max="15877" width="8.85546875" style="50" customWidth="1"/>
    <col min="15878" max="15878" width="7.28515625" style="50" customWidth="1"/>
    <col min="15879" max="15879" width="14" style="50" customWidth="1"/>
    <col min="15880" max="15880" width="16" style="50" customWidth="1"/>
    <col min="15881" max="15881" width="12.42578125" style="50" customWidth="1"/>
    <col min="15882" max="15882" width="6.7109375" style="50" customWidth="1"/>
    <col min="15883" max="16128" width="8.7109375" style="50"/>
    <col min="16129" max="16129" width="23.5703125" style="50" customWidth="1"/>
    <col min="16130" max="16130" width="9.5703125" style="50" customWidth="1"/>
    <col min="16131" max="16132" width="9.42578125" style="50" customWidth="1"/>
    <col min="16133" max="16133" width="8.85546875" style="50" customWidth="1"/>
    <col min="16134" max="16134" width="7.28515625" style="50" customWidth="1"/>
    <col min="16135" max="16135" width="14" style="50" customWidth="1"/>
    <col min="16136" max="16136" width="16" style="50" customWidth="1"/>
    <col min="16137" max="16137" width="12.42578125" style="50" customWidth="1"/>
    <col min="16138" max="16138" width="6.7109375" style="50" customWidth="1"/>
    <col min="16139" max="16384" width="8.7109375" style="50"/>
  </cols>
  <sheetData>
    <row r="1" spans="1:10" x14ac:dyDescent="0.2">
      <c r="I1" s="50" t="s">
        <v>453</v>
      </c>
    </row>
    <row r="2" spans="1:10" x14ac:dyDescent="0.2">
      <c r="A2" s="91" t="s">
        <v>71</v>
      </c>
      <c r="B2" s="91"/>
      <c r="C2" s="91"/>
      <c r="D2" s="91"/>
      <c r="E2" s="91"/>
      <c r="F2" s="91"/>
      <c r="G2" s="91"/>
      <c r="H2" s="91"/>
      <c r="I2" s="91"/>
      <c r="J2" s="91"/>
    </row>
    <row r="4" spans="1:10" x14ac:dyDescent="0.2">
      <c r="A4" s="51" t="s">
        <v>72</v>
      </c>
      <c r="B4" s="51" t="s">
        <v>73</v>
      </c>
      <c r="C4" s="51" t="s">
        <v>74</v>
      </c>
      <c r="D4" s="51" t="s">
        <v>75</v>
      </c>
      <c r="E4" s="51" t="s">
        <v>76</v>
      </c>
      <c r="F4" s="51" t="s">
        <v>77</v>
      </c>
      <c r="G4" s="51" t="s">
        <v>78</v>
      </c>
      <c r="H4" s="51" t="s">
        <v>79</v>
      </c>
      <c r="I4" s="51" t="s">
        <v>80</v>
      </c>
      <c r="J4" s="51" t="s">
        <v>81</v>
      </c>
    </row>
    <row r="5" spans="1:10" x14ac:dyDescent="0.2">
      <c r="A5" s="52" t="s">
        <v>82</v>
      </c>
      <c r="B5" s="53">
        <v>43650</v>
      </c>
      <c r="C5" s="53">
        <v>43650</v>
      </c>
      <c r="D5" s="53">
        <v>43960</v>
      </c>
      <c r="E5" s="52" t="s">
        <v>83</v>
      </c>
      <c r="F5" s="52" t="s">
        <v>84</v>
      </c>
      <c r="G5" s="52" t="s">
        <v>85</v>
      </c>
      <c r="H5" s="54">
        <v>10312</v>
      </c>
      <c r="I5" s="54">
        <v>10312</v>
      </c>
      <c r="J5" s="52" t="s">
        <v>86</v>
      </c>
    </row>
    <row r="6" spans="1:10" x14ac:dyDescent="0.2">
      <c r="A6" s="52" t="s">
        <v>87</v>
      </c>
      <c r="B6" s="53">
        <v>43668</v>
      </c>
      <c r="C6" s="53">
        <v>43668</v>
      </c>
      <c r="D6" s="53">
        <v>43989</v>
      </c>
      <c r="E6" s="52" t="s">
        <v>83</v>
      </c>
      <c r="F6" s="52" t="s">
        <v>84</v>
      </c>
      <c r="G6" s="52" t="s">
        <v>85</v>
      </c>
      <c r="H6" s="54">
        <v>2899.19</v>
      </c>
      <c r="I6" s="54">
        <v>2899.19</v>
      </c>
      <c r="J6" s="52" t="s">
        <v>86</v>
      </c>
    </row>
    <row r="7" spans="1:10" x14ac:dyDescent="0.2">
      <c r="A7" s="52" t="s">
        <v>88</v>
      </c>
      <c r="B7" s="53">
        <v>43675</v>
      </c>
      <c r="C7" s="53">
        <v>43678</v>
      </c>
      <c r="D7" s="53">
        <v>44022</v>
      </c>
      <c r="E7" s="52" t="s">
        <v>83</v>
      </c>
      <c r="F7" s="52" t="s">
        <v>84</v>
      </c>
      <c r="G7" s="52" t="s">
        <v>85</v>
      </c>
      <c r="H7" s="54">
        <v>5248.39</v>
      </c>
      <c r="I7" s="54">
        <v>5248.39</v>
      </c>
      <c r="J7" s="52" t="s">
        <v>86</v>
      </c>
    </row>
    <row r="8" spans="1:10" x14ac:dyDescent="0.2">
      <c r="A8" s="52" t="s">
        <v>89</v>
      </c>
      <c r="B8" s="53">
        <v>43678</v>
      </c>
      <c r="C8" s="53">
        <v>43678</v>
      </c>
      <c r="D8" s="53">
        <v>44051</v>
      </c>
      <c r="E8" s="52" t="s">
        <v>83</v>
      </c>
      <c r="F8" s="52" t="s">
        <v>84</v>
      </c>
      <c r="G8" s="52" t="s">
        <v>85</v>
      </c>
      <c r="H8" s="54">
        <v>2895.53</v>
      </c>
      <c r="I8" s="54">
        <v>2895.53</v>
      </c>
      <c r="J8" s="52" t="s">
        <v>86</v>
      </c>
    </row>
    <row r="9" spans="1:10" x14ac:dyDescent="0.2">
      <c r="A9" s="52" t="s">
        <v>90</v>
      </c>
      <c r="B9" s="53">
        <v>43720</v>
      </c>
      <c r="C9" s="53">
        <v>43720</v>
      </c>
      <c r="D9" s="53">
        <v>44205</v>
      </c>
      <c r="E9" s="52" t="s">
        <v>83</v>
      </c>
      <c r="F9" s="52" t="s">
        <v>84</v>
      </c>
      <c r="G9" s="52" t="s">
        <v>85</v>
      </c>
      <c r="H9" s="54">
        <v>3976.38</v>
      </c>
      <c r="I9" s="54">
        <v>3976.38</v>
      </c>
      <c r="J9" s="52" t="s">
        <v>86</v>
      </c>
    </row>
    <row r="10" spans="1:10" x14ac:dyDescent="0.2">
      <c r="A10" s="52" t="s">
        <v>91</v>
      </c>
      <c r="B10" s="53">
        <v>43760</v>
      </c>
      <c r="C10" s="53">
        <v>43760</v>
      </c>
      <c r="D10" s="53">
        <v>44290</v>
      </c>
      <c r="E10" s="52" t="s">
        <v>83</v>
      </c>
      <c r="F10" s="52" t="s">
        <v>84</v>
      </c>
      <c r="G10" s="52" t="s">
        <v>85</v>
      </c>
      <c r="H10" s="54">
        <v>2842.07</v>
      </c>
      <c r="I10" s="54">
        <v>2842.07</v>
      </c>
      <c r="J10" s="52" t="s">
        <v>86</v>
      </c>
    </row>
    <row r="11" spans="1:10" x14ac:dyDescent="0.2">
      <c r="A11" s="52" t="s">
        <v>92</v>
      </c>
      <c r="B11" s="53">
        <v>43875</v>
      </c>
      <c r="C11" s="53">
        <v>43875</v>
      </c>
      <c r="D11" s="53">
        <v>44420</v>
      </c>
      <c r="E11" s="52" t="s">
        <v>83</v>
      </c>
      <c r="F11" s="52" t="s">
        <v>84</v>
      </c>
      <c r="G11" s="52" t="s">
        <v>85</v>
      </c>
      <c r="H11" s="54">
        <v>10036.82</v>
      </c>
      <c r="I11" s="54">
        <v>10036.82</v>
      </c>
      <c r="J11" s="52" t="s">
        <v>86</v>
      </c>
    </row>
    <row r="12" spans="1:10" x14ac:dyDescent="0.2">
      <c r="A12" s="52" t="s">
        <v>93</v>
      </c>
      <c r="B12" s="53">
        <v>44041</v>
      </c>
      <c r="C12" s="53">
        <v>44041</v>
      </c>
      <c r="D12" s="53">
        <v>44585</v>
      </c>
      <c r="E12" s="52" t="s">
        <v>83</v>
      </c>
      <c r="F12" s="52" t="s">
        <v>94</v>
      </c>
      <c r="G12" s="52" t="s">
        <v>67</v>
      </c>
      <c r="H12" s="54">
        <v>48685.37</v>
      </c>
      <c r="I12" s="54">
        <v>486308.44</v>
      </c>
      <c r="J12" s="52" t="s">
        <v>95</v>
      </c>
    </row>
    <row r="13" spans="1:10" x14ac:dyDescent="0.2">
      <c r="A13" s="52" t="s">
        <v>96</v>
      </c>
      <c r="B13" s="53">
        <v>44047</v>
      </c>
      <c r="C13" s="53">
        <v>44047</v>
      </c>
      <c r="D13" s="53">
        <v>44596</v>
      </c>
      <c r="E13" s="52" t="s">
        <v>97</v>
      </c>
      <c r="F13" s="52" t="s">
        <v>98</v>
      </c>
      <c r="G13" s="52" t="s">
        <v>68</v>
      </c>
      <c r="H13" s="54">
        <v>19721.91</v>
      </c>
      <c r="I13" s="54">
        <v>202155.45</v>
      </c>
      <c r="J13" s="52" t="s">
        <v>99</v>
      </c>
    </row>
    <row r="14" spans="1:10" x14ac:dyDescent="0.2">
      <c r="A14" s="52" t="s">
        <v>100</v>
      </c>
      <c r="B14" s="53">
        <v>44561</v>
      </c>
      <c r="C14" s="53">
        <v>44561</v>
      </c>
      <c r="D14" s="53">
        <v>44603</v>
      </c>
      <c r="E14" s="52" t="s">
        <v>83</v>
      </c>
      <c r="F14" s="52" t="s">
        <v>101</v>
      </c>
      <c r="G14" s="52" t="s">
        <v>102</v>
      </c>
      <c r="H14" s="54">
        <v>14.94</v>
      </c>
      <c r="I14" s="54">
        <v>14.94</v>
      </c>
      <c r="J14" s="52" t="s">
        <v>86</v>
      </c>
    </row>
    <row r="15" spans="1:10" x14ac:dyDescent="0.2">
      <c r="A15" s="52" t="s">
        <v>103</v>
      </c>
      <c r="B15" s="53">
        <v>44336</v>
      </c>
      <c r="C15" s="53">
        <v>44336</v>
      </c>
      <c r="D15" s="53">
        <v>44614</v>
      </c>
      <c r="E15" s="52" t="s">
        <v>97</v>
      </c>
      <c r="F15" s="52" t="s">
        <v>104</v>
      </c>
      <c r="G15" s="52" t="s">
        <v>69</v>
      </c>
      <c r="H15" s="54">
        <v>24847.79</v>
      </c>
      <c r="I15" s="54">
        <v>20879.099999999999</v>
      </c>
      <c r="J15" s="52" t="s">
        <v>105</v>
      </c>
    </row>
    <row r="16" spans="1:10" x14ac:dyDescent="0.2">
      <c r="A16" s="52" t="s">
        <v>106</v>
      </c>
      <c r="B16" s="53">
        <v>44082</v>
      </c>
      <c r="C16" s="53">
        <v>44082</v>
      </c>
      <c r="D16" s="53">
        <v>44620</v>
      </c>
      <c r="E16" s="52" t="s">
        <v>83</v>
      </c>
      <c r="F16" s="52" t="s">
        <v>107</v>
      </c>
      <c r="G16" s="52" t="s">
        <v>69</v>
      </c>
      <c r="H16" s="54">
        <v>377461.02</v>
      </c>
      <c r="I16" s="54">
        <v>317172.95</v>
      </c>
      <c r="J16" s="52" t="s">
        <v>105</v>
      </c>
    </row>
    <row r="17" spans="1:10" x14ac:dyDescent="0.2">
      <c r="A17" s="52" t="s">
        <v>108</v>
      </c>
      <c r="B17" s="53">
        <v>44071</v>
      </c>
      <c r="C17" s="53">
        <v>44071</v>
      </c>
      <c r="D17" s="53">
        <v>44620</v>
      </c>
      <c r="E17" s="52" t="s">
        <v>97</v>
      </c>
      <c r="F17" s="52" t="s">
        <v>104</v>
      </c>
      <c r="G17" s="52" t="s">
        <v>69</v>
      </c>
      <c r="H17" s="54">
        <v>1030316.78</v>
      </c>
      <c r="I17" s="54">
        <v>865754.58</v>
      </c>
      <c r="J17" s="52" t="s">
        <v>105</v>
      </c>
    </row>
    <row r="18" spans="1:10" x14ac:dyDescent="0.2">
      <c r="A18" s="52" t="s">
        <v>109</v>
      </c>
      <c r="B18" s="53">
        <v>44076</v>
      </c>
      <c r="C18" s="53">
        <v>44076</v>
      </c>
      <c r="D18" s="53">
        <v>44620</v>
      </c>
      <c r="E18" s="52" t="s">
        <v>83</v>
      </c>
      <c r="F18" s="52" t="s">
        <v>107</v>
      </c>
      <c r="G18" s="52" t="s">
        <v>69</v>
      </c>
      <c r="H18" s="54">
        <v>37876.300000000003</v>
      </c>
      <c r="I18" s="54">
        <v>31826.7</v>
      </c>
      <c r="J18" s="52" t="s">
        <v>105</v>
      </c>
    </row>
    <row r="19" spans="1:10" x14ac:dyDescent="0.2">
      <c r="A19" s="52" t="s">
        <v>110</v>
      </c>
      <c r="B19" s="53">
        <v>44322</v>
      </c>
      <c r="C19" s="53">
        <v>44322</v>
      </c>
      <c r="D19" s="53">
        <v>44620</v>
      </c>
      <c r="E19" s="52" t="s">
        <v>83</v>
      </c>
      <c r="F19" s="52" t="s">
        <v>107</v>
      </c>
      <c r="G19" s="52" t="s">
        <v>69</v>
      </c>
      <c r="H19" s="54">
        <v>8211.8799999999992</v>
      </c>
      <c r="I19" s="54">
        <v>6900.28</v>
      </c>
      <c r="J19" s="52" t="s">
        <v>105</v>
      </c>
    </row>
    <row r="20" spans="1:10" x14ac:dyDescent="0.2">
      <c r="A20" s="52" t="s">
        <v>111</v>
      </c>
      <c r="B20" s="53">
        <v>44096</v>
      </c>
      <c r="C20" s="53">
        <v>44096</v>
      </c>
      <c r="D20" s="53">
        <v>44638</v>
      </c>
      <c r="E20" s="52" t="s">
        <v>83</v>
      </c>
      <c r="F20" s="52" t="s">
        <v>112</v>
      </c>
      <c r="G20" s="52" t="s">
        <v>113</v>
      </c>
      <c r="H20" s="54">
        <v>5218.3</v>
      </c>
      <c r="I20" s="54">
        <v>129716.53</v>
      </c>
      <c r="J20" s="52" t="s">
        <v>114</v>
      </c>
    </row>
    <row r="21" spans="1:10" x14ac:dyDescent="0.2">
      <c r="A21" s="52" t="s">
        <v>115</v>
      </c>
      <c r="B21" s="53">
        <v>44109</v>
      </c>
      <c r="C21" s="53">
        <v>44109</v>
      </c>
      <c r="D21" s="53">
        <v>44652</v>
      </c>
      <c r="E21" s="52" t="s">
        <v>83</v>
      </c>
      <c r="F21" s="52" t="s">
        <v>116</v>
      </c>
      <c r="G21" s="52" t="s">
        <v>117</v>
      </c>
      <c r="H21" s="54">
        <v>25242.63</v>
      </c>
      <c r="I21" s="54">
        <v>116037.86</v>
      </c>
      <c r="J21" s="52" t="s">
        <v>118</v>
      </c>
    </row>
    <row r="22" spans="1:10" x14ac:dyDescent="0.2">
      <c r="A22" s="52" t="s">
        <v>119</v>
      </c>
      <c r="B22" s="53">
        <v>44109</v>
      </c>
      <c r="C22" s="53">
        <v>44109</v>
      </c>
      <c r="D22" s="53">
        <v>44652</v>
      </c>
      <c r="E22" s="52" t="s">
        <v>83</v>
      </c>
      <c r="F22" s="52" t="s">
        <v>116</v>
      </c>
      <c r="G22" s="52" t="s">
        <v>117</v>
      </c>
      <c r="H22" s="54">
        <v>111.28</v>
      </c>
      <c r="I22" s="54">
        <v>511.53</v>
      </c>
      <c r="J22" s="52" t="s">
        <v>118</v>
      </c>
    </row>
    <row r="23" spans="1:10" x14ac:dyDescent="0.2">
      <c r="A23" s="52" t="s">
        <v>120</v>
      </c>
      <c r="B23" s="53">
        <v>44656</v>
      </c>
      <c r="C23" s="53">
        <v>44656</v>
      </c>
      <c r="D23" s="53">
        <v>44656</v>
      </c>
      <c r="E23" s="52" t="s">
        <v>83</v>
      </c>
      <c r="F23" s="52" t="s">
        <v>112</v>
      </c>
      <c r="G23" s="52" t="s">
        <v>113</v>
      </c>
      <c r="H23" s="54">
        <v>147.34</v>
      </c>
      <c r="I23" s="54">
        <v>3583.32</v>
      </c>
      <c r="J23" s="52" t="s">
        <v>114</v>
      </c>
    </row>
    <row r="24" spans="1:10" x14ac:dyDescent="0.2">
      <c r="A24" s="52" t="s">
        <v>121</v>
      </c>
      <c r="B24" s="53">
        <v>44116</v>
      </c>
      <c r="C24" s="53">
        <v>44116</v>
      </c>
      <c r="D24" s="53">
        <v>44657</v>
      </c>
      <c r="E24" s="52" t="s">
        <v>83</v>
      </c>
      <c r="F24" s="52" t="s">
        <v>122</v>
      </c>
      <c r="G24" s="52" t="s">
        <v>123</v>
      </c>
      <c r="H24" s="54">
        <v>118899.04</v>
      </c>
      <c r="I24" s="54">
        <v>122834.6</v>
      </c>
      <c r="J24" s="52" t="s">
        <v>124</v>
      </c>
    </row>
    <row r="25" spans="1:10" x14ac:dyDescent="0.2">
      <c r="A25" s="52" t="s">
        <v>125</v>
      </c>
      <c r="B25" s="53">
        <v>44119</v>
      </c>
      <c r="C25" s="53">
        <v>44119</v>
      </c>
      <c r="D25" s="53">
        <v>44665</v>
      </c>
      <c r="E25" s="52" t="s">
        <v>83</v>
      </c>
      <c r="F25" s="52" t="s">
        <v>126</v>
      </c>
      <c r="G25" s="52" t="s">
        <v>127</v>
      </c>
      <c r="H25" s="54">
        <v>18771.580000000002</v>
      </c>
      <c r="I25" s="54">
        <v>18771.580000000002</v>
      </c>
      <c r="J25" s="52" t="s">
        <v>86</v>
      </c>
    </row>
    <row r="26" spans="1:10" x14ac:dyDescent="0.2">
      <c r="A26" s="52" t="s">
        <v>128</v>
      </c>
      <c r="B26" s="53">
        <v>44125</v>
      </c>
      <c r="C26" s="53">
        <v>44125</v>
      </c>
      <c r="D26" s="53">
        <v>44667</v>
      </c>
      <c r="E26" s="52" t="s">
        <v>97</v>
      </c>
      <c r="F26" s="52" t="s">
        <v>129</v>
      </c>
      <c r="G26" s="52" t="s">
        <v>130</v>
      </c>
      <c r="H26" s="54">
        <v>27520.82</v>
      </c>
      <c r="I26" s="54">
        <v>27520.82</v>
      </c>
      <c r="J26" s="52" t="s">
        <v>86</v>
      </c>
    </row>
    <row r="27" spans="1:10" x14ac:dyDescent="0.2">
      <c r="A27" s="52" t="s">
        <v>131</v>
      </c>
      <c r="B27" s="53">
        <v>44165</v>
      </c>
      <c r="C27" s="53">
        <v>44165</v>
      </c>
      <c r="D27" s="53">
        <v>44704</v>
      </c>
      <c r="E27" s="52" t="s">
        <v>83</v>
      </c>
      <c r="F27" s="52" t="s">
        <v>98</v>
      </c>
      <c r="G27" s="52" t="s">
        <v>68</v>
      </c>
      <c r="H27" s="54">
        <v>388052.54</v>
      </c>
      <c r="I27" s="54">
        <v>3977655</v>
      </c>
      <c r="J27" s="52" t="s">
        <v>99</v>
      </c>
    </row>
    <row r="28" spans="1:10" x14ac:dyDescent="0.2">
      <c r="A28" s="52" t="s">
        <v>132</v>
      </c>
      <c r="B28" s="53">
        <v>44272</v>
      </c>
      <c r="C28" s="53">
        <v>44272</v>
      </c>
      <c r="D28" s="53">
        <v>44704</v>
      </c>
      <c r="E28" s="52" t="s">
        <v>83</v>
      </c>
      <c r="F28" s="52" t="s">
        <v>98</v>
      </c>
      <c r="G28" s="52" t="s">
        <v>68</v>
      </c>
      <c r="H28" s="54">
        <v>157350.51999999999</v>
      </c>
      <c r="I28" s="54">
        <v>1612890</v>
      </c>
      <c r="J28" s="52" t="s">
        <v>99</v>
      </c>
    </row>
    <row r="29" spans="1:10" x14ac:dyDescent="0.2">
      <c r="A29" s="52" t="s">
        <v>133</v>
      </c>
      <c r="B29" s="53">
        <v>44181</v>
      </c>
      <c r="C29" s="53">
        <v>44181</v>
      </c>
      <c r="D29" s="53">
        <v>44726</v>
      </c>
      <c r="E29" s="52" t="s">
        <v>83</v>
      </c>
      <c r="F29" s="52" t="s">
        <v>134</v>
      </c>
      <c r="G29" s="52" t="s">
        <v>135</v>
      </c>
      <c r="H29" s="54">
        <v>40050.99</v>
      </c>
      <c r="I29" s="54">
        <v>297835.15999999997</v>
      </c>
      <c r="J29" s="52" t="s">
        <v>136</v>
      </c>
    </row>
    <row r="30" spans="1:10" x14ac:dyDescent="0.2">
      <c r="A30" s="52" t="s">
        <v>137</v>
      </c>
      <c r="B30" s="53">
        <v>44194</v>
      </c>
      <c r="C30" s="53">
        <v>44194</v>
      </c>
      <c r="D30" s="53">
        <v>44729</v>
      </c>
      <c r="E30" s="52" t="s">
        <v>83</v>
      </c>
      <c r="F30" s="52" t="s">
        <v>138</v>
      </c>
      <c r="G30" s="52" t="s">
        <v>102</v>
      </c>
      <c r="H30" s="54">
        <v>1586.36</v>
      </c>
      <c r="I30" s="54">
        <v>1586.36</v>
      </c>
      <c r="J30" s="52" t="s">
        <v>86</v>
      </c>
    </row>
    <row r="31" spans="1:10" x14ac:dyDescent="0.2">
      <c r="A31" s="52" t="s">
        <v>139</v>
      </c>
      <c r="B31" s="53">
        <v>44196</v>
      </c>
      <c r="C31" s="53">
        <v>44196</v>
      </c>
      <c r="D31" s="53">
        <v>44742</v>
      </c>
      <c r="E31" s="52" t="s">
        <v>83</v>
      </c>
      <c r="F31" s="52" t="s">
        <v>112</v>
      </c>
      <c r="G31" s="52" t="s">
        <v>113</v>
      </c>
      <c r="H31" s="54">
        <v>12185.04</v>
      </c>
      <c r="I31" s="54">
        <v>302895.65000000002</v>
      </c>
      <c r="J31" s="52" t="s">
        <v>114</v>
      </c>
    </row>
    <row r="32" spans="1:10" x14ac:dyDescent="0.2">
      <c r="A32" s="52" t="s">
        <v>140</v>
      </c>
      <c r="B32" s="53">
        <v>44196</v>
      </c>
      <c r="C32" s="53">
        <v>44196</v>
      </c>
      <c r="D32" s="53">
        <v>44742</v>
      </c>
      <c r="E32" s="52" t="s">
        <v>83</v>
      </c>
      <c r="F32" s="52" t="s">
        <v>122</v>
      </c>
      <c r="G32" s="52" t="s">
        <v>123</v>
      </c>
      <c r="H32" s="54">
        <v>16399.330000000002</v>
      </c>
      <c r="I32" s="54">
        <v>16942.150000000001</v>
      </c>
      <c r="J32" s="52" t="s">
        <v>124</v>
      </c>
    </row>
    <row r="33" spans="1:10" x14ac:dyDescent="0.2">
      <c r="A33" s="52" t="s">
        <v>141</v>
      </c>
      <c r="B33" s="53">
        <v>44336</v>
      </c>
      <c r="C33" s="53">
        <v>44336</v>
      </c>
      <c r="D33" s="53">
        <v>44742</v>
      </c>
      <c r="E33" s="52" t="s">
        <v>83</v>
      </c>
      <c r="F33" s="52" t="s">
        <v>112</v>
      </c>
      <c r="G33" s="52" t="s">
        <v>113</v>
      </c>
      <c r="H33" s="54">
        <v>4232.5600000000004</v>
      </c>
      <c r="I33" s="54">
        <v>105213</v>
      </c>
      <c r="J33" s="52" t="s">
        <v>114</v>
      </c>
    </row>
    <row r="34" spans="1:10" x14ac:dyDescent="0.2">
      <c r="A34" s="52" t="s">
        <v>142</v>
      </c>
      <c r="B34" s="53">
        <v>44196</v>
      </c>
      <c r="C34" s="53">
        <v>44196</v>
      </c>
      <c r="D34" s="53">
        <v>44756</v>
      </c>
      <c r="E34" s="52" t="s">
        <v>83</v>
      </c>
      <c r="F34" s="52" t="s">
        <v>143</v>
      </c>
      <c r="G34" s="52" t="s">
        <v>144</v>
      </c>
      <c r="H34" s="54">
        <v>75429.86</v>
      </c>
      <c r="I34" s="54">
        <v>75429.86</v>
      </c>
      <c r="J34" s="52" t="s">
        <v>86</v>
      </c>
    </row>
    <row r="35" spans="1:10" x14ac:dyDescent="0.2">
      <c r="A35" s="52" t="s">
        <v>145</v>
      </c>
      <c r="B35" s="53">
        <v>44761</v>
      </c>
      <c r="C35" s="53">
        <v>44761</v>
      </c>
      <c r="D35" s="53">
        <v>44761</v>
      </c>
      <c r="E35" s="52" t="s">
        <v>83</v>
      </c>
      <c r="F35" s="52" t="s">
        <v>101</v>
      </c>
      <c r="G35" s="52" t="s">
        <v>102</v>
      </c>
      <c r="H35" s="54">
        <v>32.93</v>
      </c>
      <c r="I35" s="54">
        <v>32.93</v>
      </c>
      <c r="J35" s="52" t="s">
        <v>86</v>
      </c>
    </row>
    <row r="36" spans="1:10" x14ac:dyDescent="0.2">
      <c r="A36" s="52" t="s">
        <v>146</v>
      </c>
      <c r="B36" s="53">
        <v>44228</v>
      </c>
      <c r="C36" s="53">
        <v>44228</v>
      </c>
      <c r="D36" s="53">
        <v>44763</v>
      </c>
      <c r="E36" s="52" t="s">
        <v>83</v>
      </c>
      <c r="F36" s="52" t="s">
        <v>147</v>
      </c>
      <c r="G36" s="52" t="s">
        <v>148</v>
      </c>
      <c r="H36" s="54">
        <v>12997.81</v>
      </c>
      <c r="I36" s="54">
        <v>12997.81</v>
      </c>
      <c r="J36" s="52" t="s">
        <v>86</v>
      </c>
    </row>
    <row r="37" spans="1:10" x14ac:dyDescent="0.2">
      <c r="A37" s="52" t="s">
        <v>149</v>
      </c>
      <c r="B37" s="53">
        <v>44222</v>
      </c>
      <c r="C37" s="53">
        <v>44222</v>
      </c>
      <c r="D37" s="53">
        <v>44764</v>
      </c>
      <c r="E37" s="52" t="s">
        <v>83</v>
      </c>
      <c r="F37" s="52" t="s">
        <v>150</v>
      </c>
      <c r="G37" s="52" t="s">
        <v>151</v>
      </c>
      <c r="H37" s="54">
        <v>217826.67</v>
      </c>
      <c r="I37" s="54">
        <v>217826.67</v>
      </c>
      <c r="J37" s="52" t="s">
        <v>86</v>
      </c>
    </row>
    <row r="38" spans="1:10" x14ac:dyDescent="0.2">
      <c r="A38" s="52" t="s">
        <v>152</v>
      </c>
      <c r="B38" s="53">
        <v>44235</v>
      </c>
      <c r="C38" s="53">
        <v>44235</v>
      </c>
      <c r="D38" s="53">
        <v>44767</v>
      </c>
      <c r="E38" s="52" t="s">
        <v>83</v>
      </c>
      <c r="F38" s="52" t="s">
        <v>98</v>
      </c>
      <c r="G38" s="52" t="s">
        <v>68</v>
      </c>
      <c r="H38" s="54">
        <v>477951.04</v>
      </c>
      <c r="I38" s="54">
        <v>4899141.5</v>
      </c>
      <c r="J38" s="52" t="s">
        <v>99</v>
      </c>
    </row>
    <row r="39" spans="1:10" x14ac:dyDescent="0.2">
      <c r="A39" s="52" t="s">
        <v>153</v>
      </c>
      <c r="B39" s="53">
        <v>44334</v>
      </c>
      <c r="C39" s="53">
        <v>44334</v>
      </c>
      <c r="D39" s="53">
        <v>44767</v>
      </c>
      <c r="E39" s="52" t="s">
        <v>83</v>
      </c>
      <c r="F39" s="52" t="s">
        <v>98</v>
      </c>
      <c r="G39" s="52" t="s">
        <v>68</v>
      </c>
      <c r="H39" s="54">
        <v>526.52</v>
      </c>
      <c r="I39" s="54">
        <v>5397</v>
      </c>
      <c r="J39" s="52" t="s">
        <v>99</v>
      </c>
    </row>
    <row r="40" spans="1:10" x14ac:dyDescent="0.2">
      <c r="A40" s="52" t="s">
        <v>154</v>
      </c>
      <c r="B40" s="53">
        <v>44543</v>
      </c>
      <c r="C40" s="53">
        <v>44543</v>
      </c>
      <c r="D40" s="53">
        <v>44767</v>
      </c>
      <c r="E40" s="52" t="s">
        <v>83</v>
      </c>
      <c r="F40" s="52" t="s">
        <v>98</v>
      </c>
      <c r="G40" s="52" t="s">
        <v>68</v>
      </c>
      <c r="H40" s="54">
        <v>7337.15</v>
      </c>
      <c r="I40" s="54">
        <v>75208</v>
      </c>
      <c r="J40" s="52" t="s">
        <v>99</v>
      </c>
    </row>
    <row r="41" spans="1:10" x14ac:dyDescent="0.2">
      <c r="A41" s="52" t="s">
        <v>155</v>
      </c>
      <c r="B41" s="53">
        <v>44238</v>
      </c>
      <c r="C41" s="53">
        <v>44238</v>
      </c>
      <c r="D41" s="53">
        <v>44782</v>
      </c>
      <c r="E41" s="52" t="s">
        <v>83</v>
      </c>
      <c r="F41" s="52" t="s">
        <v>156</v>
      </c>
      <c r="G41" s="52" t="s">
        <v>157</v>
      </c>
      <c r="H41" s="54">
        <v>16169.58</v>
      </c>
      <c r="I41" s="54">
        <v>16169.58</v>
      </c>
      <c r="J41" s="52" t="s">
        <v>86</v>
      </c>
    </row>
    <row r="42" spans="1:10" x14ac:dyDescent="0.2">
      <c r="A42" s="52" t="s">
        <v>158</v>
      </c>
      <c r="B42" s="53">
        <v>44350</v>
      </c>
      <c r="C42" s="53">
        <v>44350</v>
      </c>
      <c r="D42" s="53">
        <v>44788</v>
      </c>
      <c r="E42" s="52" t="s">
        <v>83</v>
      </c>
      <c r="F42" s="52" t="s">
        <v>101</v>
      </c>
      <c r="G42" s="52" t="s">
        <v>102</v>
      </c>
      <c r="H42" s="54">
        <v>652.20000000000005</v>
      </c>
      <c r="I42" s="54">
        <v>652.20000000000005</v>
      </c>
      <c r="J42" s="52" t="s">
        <v>86</v>
      </c>
    </row>
    <row r="43" spans="1:10" x14ac:dyDescent="0.2">
      <c r="A43" s="52" t="s">
        <v>159</v>
      </c>
      <c r="B43" s="53">
        <v>44810</v>
      </c>
      <c r="C43" s="53">
        <v>44810</v>
      </c>
      <c r="D43" s="53">
        <v>44810</v>
      </c>
      <c r="E43" s="52" t="s">
        <v>97</v>
      </c>
      <c r="F43" s="52" t="s">
        <v>129</v>
      </c>
      <c r="G43" s="52" t="s">
        <v>130</v>
      </c>
      <c r="H43" s="54">
        <v>4182.4799999999996</v>
      </c>
      <c r="I43" s="54">
        <v>4182.4799999999996</v>
      </c>
      <c r="J43" s="52" t="s">
        <v>86</v>
      </c>
    </row>
    <row r="44" spans="1:10" x14ac:dyDescent="0.2">
      <c r="A44" s="52" t="s">
        <v>160</v>
      </c>
      <c r="B44" s="53">
        <v>44810</v>
      </c>
      <c r="C44" s="53">
        <v>44810</v>
      </c>
      <c r="D44" s="53">
        <v>44810</v>
      </c>
      <c r="E44" s="52" t="s">
        <v>97</v>
      </c>
      <c r="F44" s="52" t="s">
        <v>129</v>
      </c>
      <c r="G44" s="52" t="s">
        <v>130</v>
      </c>
      <c r="H44" s="54">
        <v>5053.8</v>
      </c>
      <c r="I44" s="54">
        <v>5053.8</v>
      </c>
      <c r="J44" s="52" t="s">
        <v>86</v>
      </c>
    </row>
    <row r="45" spans="1:10" x14ac:dyDescent="0.2">
      <c r="A45" s="52" t="s">
        <v>161</v>
      </c>
      <c r="B45" s="53">
        <v>44810</v>
      </c>
      <c r="C45" s="53">
        <v>44810</v>
      </c>
      <c r="D45" s="53">
        <v>44810</v>
      </c>
      <c r="E45" s="52" t="s">
        <v>97</v>
      </c>
      <c r="F45" s="52" t="s">
        <v>129</v>
      </c>
      <c r="G45" s="52" t="s">
        <v>130</v>
      </c>
      <c r="H45" s="54">
        <v>4907.88</v>
      </c>
      <c r="I45" s="54">
        <v>4907.88</v>
      </c>
      <c r="J45" s="52" t="s">
        <v>86</v>
      </c>
    </row>
    <row r="46" spans="1:10" x14ac:dyDescent="0.2">
      <c r="A46" s="52" t="s">
        <v>162</v>
      </c>
      <c r="B46" s="53">
        <v>44298</v>
      </c>
      <c r="C46" s="53">
        <v>44298</v>
      </c>
      <c r="D46" s="53">
        <v>44814</v>
      </c>
      <c r="E46" s="52" t="s">
        <v>83</v>
      </c>
      <c r="F46" s="52" t="s">
        <v>107</v>
      </c>
      <c r="G46" s="52" t="s">
        <v>69</v>
      </c>
      <c r="H46" s="54">
        <v>24839.96</v>
      </c>
      <c r="I46" s="54">
        <v>20872.52</v>
      </c>
      <c r="J46" s="52" t="s">
        <v>105</v>
      </c>
    </row>
    <row r="47" spans="1:10" x14ac:dyDescent="0.2">
      <c r="A47" s="52" t="s">
        <v>163</v>
      </c>
      <c r="B47" s="53">
        <v>44272</v>
      </c>
      <c r="C47" s="53">
        <v>44272</v>
      </c>
      <c r="D47" s="53">
        <v>44819</v>
      </c>
      <c r="E47" s="52" t="s">
        <v>83</v>
      </c>
      <c r="F47" s="52" t="s">
        <v>94</v>
      </c>
      <c r="G47" s="52" t="s">
        <v>67</v>
      </c>
      <c r="H47" s="54">
        <v>35379.440000000002</v>
      </c>
      <c r="I47" s="54">
        <v>353398.19</v>
      </c>
      <c r="J47" s="52" t="s">
        <v>95</v>
      </c>
    </row>
    <row r="48" spans="1:10" x14ac:dyDescent="0.2">
      <c r="A48" s="52" t="s">
        <v>164</v>
      </c>
      <c r="B48" s="53">
        <v>44278</v>
      </c>
      <c r="C48" s="53">
        <v>44278</v>
      </c>
      <c r="D48" s="53">
        <v>44826</v>
      </c>
      <c r="E48" s="52" t="s">
        <v>83</v>
      </c>
      <c r="F48" s="52" t="s">
        <v>116</v>
      </c>
      <c r="G48" s="52" t="s">
        <v>117</v>
      </c>
      <c r="H48" s="54">
        <v>133.79</v>
      </c>
      <c r="I48" s="54">
        <v>615</v>
      </c>
      <c r="J48" s="52" t="s">
        <v>118</v>
      </c>
    </row>
    <row r="49" spans="1:10" x14ac:dyDescent="0.2">
      <c r="A49" s="52" t="s">
        <v>165</v>
      </c>
      <c r="B49" s="53">
        <v>44278</v>
      </c>
      <c r="C49" s="53">
        <v>44278</v>
      </c>
      <c r="D49" s="53">
        <v>44826</v>
      </c>
      <c r="E49" s="52" t="s">
        <v>83</v>
      </c>
      <c r="F49" s="52" t="s">
        <v>116</v>
      </c>
      <c r="G49" s="52" t="s">
        <v>117</v>
      </c>
      <c r="H49" s="54">
        <v>167.01</v>
      </c>
      <c r="I49" s="54">
        <v>767.71</v>
      </c>
      <c r="J49" s="52" t="s">
        <v>118</v>
      </c>
    </row>
    <row r="50" spans="1:10" x14ac:dyDescent="0.2">
      <c r="A50" s="52" t="s">
        <v>166</v>
      </c>
      <c r="B50" s="53">
        <v>44286</v>
      </c>
      <c r="C50" s="53">
        <v>44286</v>
      </c>
      <c r="D50" s="53">
        <v>44829</v>
      </c>
      <c r="E50" s="52" t="s">
        <v>83</v>
      </c>
      <c r="F50" s="52" t="s">
        <v>167</v>
      </c>
      <c r="G50" s="52" t="s">
        <v>168</v>
      </c>
      <c r="H50" s="54">
        <v>3183.39</v>
      </c>
      <c r="I50" s="54">
        <v>3183.39</v>
      </c>
      <c r="J50" s="52" t="s">
        <v>86</v>
      </c>
    </row>
    <row r="51" spans="1:10" x14ac:dyDescent="0.2">
      <c r="A51" s="52" t="s">
        <v>169</v>
      </c>
      <c r="B51" s="53">
        <v>44281</v>
      </c>
      <c r="C51" s="53">
        <v>44281</v>
      </c>
      <c r="D51" s="53">
        <v>44830</v>
      </c>
      <c r="E51" s="52" t="s">
        <v>97</v>
      </c>
      <c r="F51" s="52" t="s">
        <v>126</v>
      </c>
      <c r="G51" s="52" t="s">
        <v>127</v>
      </c>
      <c r="H51" s="54">
        <v>1304.52</v>
      </c>
      <c r="I51" s="54">
        <v>1304.52</v>
      </c>
      <c r="J51" s="52" t="s">
        <v>86</v>
      </c>
    </row>
    <row r="52" spans="1:10" x14ac:dyDescent="0.2">
      <c r="A52" s="52" t="s">
        <v>170</v>
      </c>
      <c r="B52" s="53">
        <v>44833</v>
      </c>
      <c r="C52" s="53">
        <v>44833</v>
      </c>
      <c r="D52" s="53">
        <v>44833</v>
      </c>
      <c r="E52" s="52" t="s">
        <v>83</v>
      </c>
      <c r="F52" s="52" t="s">
        <v>116</v>
      </c>
      <c r="G52" s="52" t="s">
        <v>117</v>
      </c>
      <c r="H52" s="54">
        <v>22662.48</v>
      </c>
      <c r="I52" s="54">
        <v>108877.37</v>
      </c>
      <c r="J52" s="52" t="s">
        <v>118</v>
      </c>
    </row>
    <row r="53" spans="1:10" x14ac:dyDescent="0.2">
      <c r="A53" s="52" t="s">
        <v>171</v>
      </c>
      <c r="B53" s="53">
        <v>44305</v>
      </c>
      <c r="C53" s="53">
        <v>44305</v>
      </c>
      <c r="D53" s="53">
        <v>44834</v>
      </c>
      <c r="E53" s="52" t="s">
        <v>83</v>
      </c>
      <c r="F53" s="52" t="s">
        <v>107</v>
      </c>
      <c r="G53" s="52" t="s">
        <v>69</v>
      </c>
      <c r="H53" s="54">
        <v>313184.55</v>
      </c>
      <c r="I53" s="54">
        <v>263162.71000000002</v>
      </c>
      <c r="J53" s="52" t="s">
        <v>105</v>
      </c>
    </row>
    <row r="54" spans="1:10" x14ac:dyDescent="0.2">
      <c r="A54" s="52" t="s">
        <v>172</v>
      </c>
      <c r="B54" s="53">
        <v>44298</v>
      </c>
      <c r="C54" s="53">
        <v>44298</v>
      </c>
      <c r="D54" s="53">
        <v>44834</v>
      </c>
      <c r="E54" s="52" t="s">
        <v>83</v>
      </c>
      <c r="F54" s="52" t="s">
        <v>107</v>
      </c>
      <c r="G54" s="52" t="s">
        <v>69</v>
      </c>
      <c r="H54" s="54">
        <v>32188.080000000002</v>
      </c>
      <c r="I54" s="54">
        <v>27047</v>
      </c>
      <c r="J54" s="52" t="s">
        <v>105</v>
      </c>
    </row>
    <row r="55" spans="1:10" x14ac:dyDescent="0.2">
      <c r="A55" s="52" t="s">
        <v>173</v>
      </c>
      <c r="B55" s="53">
        <v>44298</v>
      </c>
      <c r="C55" s="53">
        <v>44298</v>
      </c>
      <c r="D55" s="53">
        <v>44835</v>
      </c>
      <c r="E55" s="52" t="s">
        <v>83</v>
      </c>
      <c r="F55" s="52" t="s">
        <v>112</v>
      </c>
      <c r="G55" s="52" t="s">
        <v>113</v>
      </c>
      <c r="H55" s="54">
        <v>10119.6</v>
      </c>
      <c r="I55" s="54">
        <v>251553.13</v>
      </c>
      <c r="J55" s="52" t="s">
        <v>114</v>
      </c>
    </row>
    <row r="56" spans="1:10" x14ac:dyDescent="0.2">
      <c r="A56" s="52" t="s">
        <v>174</v>
      </c>
      <c r="B56" s="53">
        <v>44298</v>
      </c>
      <c r="C56" s="53">
        <v>44298</v>
      </c>
      <c r="D56" s="53">
        <v>44835</v>
      </c>
      <c r="E56" s="52" t="s">
        <v>83</v>
      </c>
      <c r="F56" s="52" t="s">
        <v>167</v>
      </c>
      <c r="G56" s="52" t="s">
        <v>168</v>
      </c>
      <c r="H56" s="54">
        <v>235.78</v>
      </c>
      <c r="I56" s="54">
        <v>235.78</v>
      </c>
      <c r="J56" s="52" t="s">
        <v>86</v>
      </c>
    </row>
    <row r="57" spans="1:10" x14ac:dyDescent="0.2">
      <c r="A57" s="52" t="s">
        <v>175</v>
      </c>
      <c r="B57" s="53">
        <v>44438</v>
      </c>
      <c r="C57" s="53">
        <v>44438</v>
      </c>
      <c r="D57" s="53">
        <v>44835</v>
      </c>
      <c r="E57" s="52" t="s">
        <v>83</v>
      </c>
      <c r="F57" s="52" t="s">
        <v>112</v>
      </c>
      <c r="G57" s="52" t="s">
        <v>113</v>
      </c>
      <c r="H57" s="54">
        <v>122.89</v>
      </c>
      <c r="I57" s="54">
        <v>3054.72</v>
      </c>
      <c r="J57" s="52" t="s">
        <v>114</v>
      </c>
    </row>
    <row r="58" spans="1:10" x14ac:dyDescent="0.2">
      <c r="A58" s="52" t="s">
        <v>176</v>
      </c>
      <c r="B58" s="53">
        <v>44305</v>
      </c>
      <c r="C58" s="53">
        <v>44305</v>
      </c>
      <c r="D58" s="53">
        <v>44842</v>
      </c>
      <c r="E58" s="52" t="s">
        <v>83</v>
      </c>
      <c r="F58" s="52" t="s">
        <v>177</v>
      </c>
      <c r="G58" s="52" t="s">
        <v>178</v>
      </c>
      <c r="H58" s="54">
        <v>197906.15</v>
      </c>
      <c r="I58" s="54">
        <v>197906.15</v>
      </c>
      <c r="J58" s="52" t="s">
        <v>86</v>
      </c>
    </row>
    <row r="59" spans="1:10" x14ac:dyDescent="0.2">
      <c r="A59" s="52" t="s">
        <v>179</v>
      </c>
      <c r="B59" s="53">
        <v>44305</v>
      </c>
      <c r="C59" s="53">
        <v>44305</v>
      </c>
      <c r="D59" s="53">
        <v>44842</v>
      </c>
      <c r="E59" s="52" t="s">
        <v>83</v>
      </c>
      <c r="F59" s="52" t="s">
        <v>122</v>
      </c>
      <c r="G59" s="52" t="s">
        <v>123</v>
      </c>
      <c r="H59" s="54">
        <v>23114.41</v>
      </c>
      <c r="I59" s="54">
        <v>23879.5</v>
      </c>
      <c r="J59" s="52" t="s">
        <v>124</v>
      </c>
    </row>
    <row r="60" spans="1:10" x14ac:dyDescent="0.2">
      <c r="A60" s="52" t="s">
        <v>180</v>
      </c>
      <c r="B60" s="53">
        <v>44305</v>
      </c>
      <c r="C60" s="53">
        <v>44305</v>
      </c>
      <c r="D60" s="53">
        <v>44842</v>
      </c>
      <c r="E60" s="52" t="s">
        <v>83</v>
      </c>
      <c r="F60" s="52" t="s">
        <v>116</v>
      </c>
      <c r="G60" s="52" t="s">
        <v>117</v>
      </c>
      <c r="H60" s="54">
        <v>32051.99</v>
      </c>
      <c r="I60" s="54">
        <v>147339.78</v>
      </c>
      <c r="J60" s="52" t="s">
        <v>118</v>
      </c>
    </row>
    <row r="61" spans="1:10" x14ac:dyDescent="0.2">
      <c r="A61" s="52" t="s">
        <v>181</v>
      </c>
      <c r="B61" s="53">
        <v>44308</v>
      </c>
      <c r="C61" s="53">
        <v>44308</v>
      </c>
      <c r="D61" s="53">
        <v>44842</v>
      </c>
      <c r="E61" s="52" t="s">
        <v>83</v>
      </c>
      <c r="F61" s="52" t="s">
        <v>138</v>
      </c>
      <c r="G61" s="52" t="s">
        <v>102</v>
      </c>
      <c r="H61" s="54">
        <v>44397.36</v>
      </c>
      <c r="I61" s="54">
        <v>44397.36</v>
      </c>
      <c r="J61" s="52" t="s">
        <v>86</v>
      </c>
    </row>
    <row r="62" spans="1:10" x14ac:dyDescent="0.2">
      <c r="A62" s="52" t="s">
        <v>182</v>
      </c>
      <c r="B62" s="53">
        <v>44659</v>
      </c>
      <c r="C62" s="53">
        <v>44659</v>
      </c>
      <c r="D62" s="53">
        <v>44842</v>
      </c>
      <c r="E62" s="52" t="s">
        <v>83</v>
      </c>
      <c r="F62" s="52" t="s">
        <v>177</v>
      </c>
      <c r="G62" s="52" t="s">
        <v>178</v>
      </c>
      <c r="H62" s="54">
        <v>255.98</v>
      </c>
      <c r="I62" s="54">
        <v>255.98</v>
      </c>
      <c r="J62" s="52" t="s">
        <v>86</v>
      </c>
    </row>
    <row r="63" spans="1:10" x14ac:dyDescent="0.2">
      <c r="A63" s="52" t="s">
        <v>183</v>
      </c>
      <c r="B63" s="53">
        <v>44308</v>
      </c>
      <c r="C63" s="53">
        <v>44308</v>
      </c>
      <c r="D63" s="53">
        <v>44847</v>
      </c>
      <c r="E63" s="52" t="s">
        <v>83</v>
      </c>
      <c r="F63" s="52" t="s">
        <v>184</v>
      </c>
      <c r="G63" s="52" t="s">
        <v>185</v>
      </c>
      <c r="H63" s="54">
        <v>16597.29</v>
      </c>
      <c r="I63" s="54">
        <v>16597.29</v>
      </c>
      <c r="J63" s="52" t="s">
        <v>86</v>
      </c>
    </row>
    <row r="64" spans="1:10" x14ac:dyDescent="0.2">
      <c r="A64" s="52" t="s">
        <v>186</v>
      </c>
      <c r="B64" s="53">
        <v>44305</v>
      </c>
      <c r="C64" s="53">
        <v>44305</v>
      </c>
      <c r="D64" s="53">
        <v>44847</v>
      </c>
      <c r="E64" s="52" t="s">
        <v>83</v>
      </c>
      <c r="F64" s="52" t="s">
        <v>187</v>
      </c>
      <c r="G64" s="52" t="s">
        <v>188</v>
      </c>
      <c r="H64" s="54">
        <v>4738.6499999999996</v>
      </c>
      <c r="I64" s="54">
        <v>4738.6499999999996</v>
      </c>
      <c r="J64" s="52" t="s">
        <v>86</v>
      </c>
    </row>
    <row r="65" spans="1:10" x14ac:dyDescent="0.2">
      <c r="A65" s="52" t="s">
        <v>189</v>
      </c>
      <c r="B65" s="53">
        <v>44313</v>
      </c>
      <c r="C65" s="53">
        <v>44313</v>
      </c>
      <c r="D65" s="53">
        <v>44853</v>
      </c>
      <c r="E65" s="52" t="s">
        <v>83</v>
      </c>
      <c r="F65" s="52" t="s">
        <v>147</v>
      </c>
      <c r="G65" s="52" t="s">
        <v>148</v>
      </c>
      <c r="H65" s="54">
        <v>69653.460000000006</v>
      </c>
      <c r="I65" s="54">
        <v>69653.460000000006</v>
      </c>
      <c r="J65" s="52" t="s">
        <v>86</v>
      </c>
    </row>
    <row r="66" spans="1:10" x14ac:dyDescent="0.2">
      <c r="A66" s="52" t="s">
        <v>190</v>
      </c>
      <c r="B66" s="53">
        <v>44308</v>
      </c>
      <c r="C66" s="53">
        <v>44308</v>
      </c>
      <c r="D66" s="53">
        <v>44854</v>
      </c>
      <c r="E66" s="52" t="s">
        <v>83</v>
      </c>
      <c r="F66" s="52" t="s">
        <v>184</v>
      </c>
      <c r="G66" s="52" t="s">
        <v>185</v>
      </c>
      <c r="H66" s="54">
        <v>56753.68</v>
      </c>
      <c r="I66" s="54">
        <v>56753.68</v>
      </c>
      <c r="J66" s="52" t="s">
        <v>86</v>
      </c>
    </row>
    <row r="67" spans="1:10" x14ac:dyDescent="0.2">
      <c r="A67" s="52" t="s">
        <v>191</v>
      </c>
      <c r="B67" s="53">
        <v>44322</v>
      </c>
      <c r="C67" s="53">
        <v>44322</v>
      </c>
      <c r="D67" s="53">
        <v>44857</v>
      </c>
      <c r="E67" s="52" t="s">
        <v>83</v>
      </c>
      <c r="F67" s="52" t="s">
        <v>98</v>
      </c>
      <c r="G67" s="52" t="s">
        <v>68</v>
      </c>
      <c r="H67" s="54">
        <v>308763.01</v>
      </c>
      <c r="I67" s="54">
        <v>3164913.5</v>
      </c>
      <c r="J67" s="52" t="s">
        <v>99</v>
      </c>
    </row>
    <row r="68" spans="1:10" x14ac:dyDescent="0.2">
      <c r="A68" s="52" t="s">
        <v>192</v>
      </c>
      <c r="B68" s="53">
        <v>44494</v>
      </c>
      <c r="C68" s="53">
        <v>44494</v>
      </c>
      <c r="D68" s="53">
        <v>44857</v>
      </c>
      <c r="E68" s="52" t="s">
        <v>83</v>
      </c>
      <c r="F68" s="52" t="s">
        <v>98</v>
      </c>
      <c r="G68" s="52" t="s">
        <v>68</v>
      </c>
      <c r="H68" s="54">
        <v>2656.8</v>
      </c>
      <c r="I68" s="54">
        <v>27233</v>
      </c>
      <c r="J68" s="52" t="s">
        <v>99</v>
      </c>
    </row>
    <row r="69" spans="1:10" x14ac:dyDescent="0.2">
      <c r="A69" s="52" t="s">
        <v>193</v>
      </c>
      <c r="B69" s="53">
        <v>44322</v>
      </c>
      <c r="C69" s="53">
        <v>44322</v>
      </c>
      <c r="D69" s="53">
        <v>44863</v>
      </c>
      <c r="E69" s="52" t="s">
        <v>83</v>
      </c>
      <c r="F69" s="52" t="s">
        <v>84</v>
      </c>
      <c r="G69" s="52" t="s">
        <v>85</v>
      </c>
      <c r="H69" s="54">
        <v>2676.52</v>
      </c>
      <c r="I69" s="54">
        <v>2676.52</v>
      </c>
      <c r="J69" s="52" t="s">
        <v>86</v>
      </c>
    </row>
    <row r="70" spans="1:10" x14ac:dyDescent="0.2">
      <c r="A70" s="52" t="s">
        <v>194</v>
      </c>
      <c r="B70" s="53">
        <v>44322</v>
      </c>
      <c r="C70" s="53">
        <v>44322</v>
      </c>
      <c r="D70" s="53">
        <v>44864</v>
      </c>
      <c r="E70" s="52" t="s">
        <v>83</v>
      </c>
      <c r="F70" s="52" t="s">
        <v>195</v>
      </c>
      <c r="G70" s="52" t="s">
        <v>196</v>
      </c>
      <c r="H70" s="54">
        <v>19.260000000000002</v>
      </c>
      <c r="I70" s="54">
        <v>19.899999999999999</v>
      </c>
      <c r="J70" s="52" t="s">
        <v>124</v>
      </c>
    </row>
    <row r="71" spans="1:10" x14ac:dyDescent="0.2">
      <c r="A71" s="52" t="s">
        <v>197</v>
      </c>
      <c r="B71" s="53">
        <v>44327</v>
      </c>
      <c r="C71" s="53">
        <v>44327</v>
      </c>
      <c r="D71" s="53">
        <v>44871</v>
      </c>
      <c r="E71" s="52" t="s">
        <v>83</v>
      </c>
      <c r="F71" s="52" t="s">
        <v>126</v>
      </c>
      <c r="G71" s="52" t="s">
        <v>127</v>
      </c>
      <c r="H71" s="54">
        <v>13581.91</v>
      </c>
      <c r="I71" s="54">
        <v>13581.91</v>
      </c>
      <c r="J71" s="52" t="s">
        <v>86</v>
      </c>
    </row>
    <row r="72" spans="1:10" x14ac:dyDescent="0.2">
      <c r="A72" s="52" t="s">
        <v>198</v>
      </c>
      <c r="B72" s="53">
        <v>44344</v>
      </c>
      <c r="C72" s="53">
        <v>44344</v>
      </c>
      <c r="D72" s="53">
        <v>44875</v>
      </c>
      <c r="E72" s="52" t="s">
        <v>83</v>
      </c>
      <c r="F72" s="52" t="s">
        <v>101</v>
      </c>
      <c r="G72" s="52" t="s">
        <v>102</v>
      </c>
      <c r="H72" s="54">
        <v>1404054.51</v>
      </c>
      <c r="I72" s="54">
        <v>1404054.51</v>
      </c>
      <c r="J72" s="52" t="s">
        <v>86</v>
      </c>
    </row>
    <row r="73" spans="1:10" x14ac:dyDescent="0.2">
      <c r="A73" s="52" t="s">
        <v>199</v>
      </c>
      <c r="B73" s="53">
        <v>44404</v>
      </c>
      <c r="C73" s="53">
        <v>44404</v>
      </c>
      <c r="D73" s="53">
        <v>44875</v>
      </c>
      <c r="E73" s="52" t="s">
        <v>83</v>
      </c>
      <c r="F73" s="52" t="s">
        <v>101</v>
      </c>
      <c r="G73" s="52" t="s">
        <v>102</v>
      </c>
      <c r="H73" s="54">
        <v>217.81</v>
      </c>
      <c r="I73" s="54">
        <v>217.81</v>
      </c>
      <c r="J73" s="52" t="s">
        <v>86</v>
      </c>
    </row>
    <row r="74" spans="1:10" x14ac:dyDescent="0.2">
      <c r="A74" s="52" t="s">
        <v>200</v>
      </c>
      <c r="B74" s="53">
        <v>44425</v>
      </c>
      <c r="C74" s="53">
        <v>44425</v>
      </c>
      <c r="D74" s="53">
        <v>44875</v>
      </c>
      <c r="E74" s="52" t="s">
        <v>83</v>
      </c>
      <c r="F74" s="52" t="s">
        <v>101</v>
      </c>
      <c r="G74" s="52" t="s">
        <v>102</v>
      </c>
      <c r="H74" s="54">
        <v>692.05</v>
      </c>
      <c r="I74" s="54">
        <v>692.05</v>
      </c>
      <c r="J74" s="52" t="s">
        <v>86</v>
      </c>
    </row>
    <row r="75" spans="1:10" x14ac:dyDescent="0.2">
      <c r="A75" s="52" t="s">
        <v>201</v>
      </c>
      <c r="B75" s="53">
        <v>44468</v>
      </c>
      <c r="C75" s="53">
        <v>44468</v>
      </c>
      <c r="D75" s="53">
        <v>44875</v>
      </c>
      <c r="E75" s="52" t="s">
        <v>83</v>
      </c>
      <c r="F75" s="52" t="s">
        <v>101</v>
      </c>
      <c r="G75" s="52" t="s">
        <v>102</v>
      </c>
      <c r="H75" s="54">
        <v>9182.4599999999991</v>
      </c>
      <c r="I75" s="54">
        <v>9182.4599999999991</v>
      </c>
      <c r="J75" s="52" t="s">
        <v>86</v>
      </c>
    </row>
    <row r="76" spans="1:10" x14ac:dyDescent="0.2">
      <c r="A76" s="52" t="s">
        <v>202</v>
      </c>
      <c r="B76" s="53">
        <v>44484</v>
      </c>
      <c r="C76" s="53">
        <v>44484</v>
      </c>
      <c r="D76" s="53">
        <v>44875</v>
      </c>
      <c r="E76" s="52" t="s">
        <v>83</v>
      </c>
      <c r="F76" s="52" t="s">
        <v>101</v>
      </c>
      <c r="G76" s="52" t="s">
        <v>102</v>
      </c>
      <c r="H76" s="54">
        <v>2.96</v>
      </c>
      <c r="I76" s="54">
        <v>2.96</v>
      </c>
      <c r="J76" s="52" t="s">
        <v>86</v>
      </c>
    </row>
    <row r="77" spans="1:10" x14ac:dyDescent="0.2">
      <c r="A77" s="52" t="s">
        <v>203</v>
      </c>
      <c r="B77" s="53">
        <v>44673</v>
      </c>
      <c r="C77" s="53">
        <v>44673</v>
      </c>
      <c r="D77" s="53">
        <v>44875</v>
      </c>
      <c r="E77" s="52" t="s">
        <v>83</v>
      </c>
      <c r="F77" s="52" t="s">
        <v>101</v>
      </c>
      <c r="G77" s="52" t="s">
        <v>102</v>
      </c>
      <c r="H77" s="54">
        <v>1920.52</v>
      </c>
      <c r="I77" s="54">
        <v>1920.52</v>
      </c>
      <c r="J77" s="52" t="s">
        <v>86</v>
      </c>
    </row>
    <row r="78" spans="1:10" x14ac:dyDescent="0.2">
      <c r="A78" s="52" t="s">
        <v>204</v>
      </c>
      <c r="B78" s="53">
        <v>44608</v>
      </c>
      <c r="C78" s="53">
        <v>44608</v>
      </c>
      <c r="D78" s="53">
        <v>44875</v>
      </c>
      <c r="E78" s="52" t="s">
        <v>83</v>
      </c>
      <c r="F78" s="52" t="s">
        <v>101</v>
      </c>
      <c r="G78" s="52" t="s">
        <v>102</v>
      </c>
      <c r="H78" s="54">
        <v>2524</v>
      </c>
      <c r="I78" s="54">
        <v>2524</v>
      </c>
      <c r="J78" s="52" t="s">
        <v>86</v>
      </c>
    </row>
    <row r="79" spans="1:10" x14ac:dyDescent="0.2">
      <c r="A79" s="52" t="s">
        <v>205</v>
      </c>
      <c r="B79" s="53">
        <v>44609</v>
      </c>
      <c r="C79" s="53">
        <v>44609</v>
      </c>
      <c r="D79" s="53">
        <v>44875</v>
      </c>
      <c r="E79" s="52" t="s">
        <v>83</v>
      </c>
      <c r="F79" s="52" t="s">
        <v>101</v>
      </c>
      <c r="G79" s="52" t="s">
        <v>102</v>
      </c>
      <c r="H79" s="54">
        <v>811425.04</v>
      </c>
      <c r="I79" s="54">
        <v>811425.04</v>
      </c>
      <c r="J79" s="52" t="s">
        <v>86</v>
      </c>
    </row>
    <row r="80" spans="1:10" x14ac:dyDescent="0.2">
      <c r="A80" s="52" t="s">
        <v>206</v>
      </c>
      <c r="B80" s="53">
        <v>44350</v>
      </c>
      <c r="C80" s="53">
        <v>44350</v>
      </c>
      <c r="D80" s="53">
        <v>44886</v>
      </c>
      <c r="E80" s="52" t="s">
        <v>83</v>
      </c>
      <c r="F80" s="52" t="s">
        <v>101</v>
      </c>
      <c r="G80" s="52" t="s">
        <v>102</v>
      </c>
      <c r="H80" s="54">
        <v>150280.29</v>
      </c>
      <c r="I80" s="54">
        <v>150280.29</v>
      </c>
      <c r="J80" s="52" t="s">
        <v>86</v>
      </c>
    </row>
    <row r="81" spans="1:10" x14ac:dyDescent="0.2">
      <c r="A81" s="52" t="s">
        <v>207</v>
      </c>
      <c r="B81" s="53">
        <v>44350</v>
      </c>
      <c r="C81" s="53">
        <v>44350</v>
      </c>
      <c r="D81" s="53">
        <v>44890</v>
      </c>
      <c r="E81" s="52" t="s">
        <v>83</v>
      </c>
      <c r="F81" s="52" t="s">
        <v>208</v>
      </c>
      <c r="G81" s="52" t="s">
        <v>209</v>
      </c>
      <c r="H81" s="54">
        <v>1546.81</v>
      </c>
      <c r="I81" s="54">
        <v>1546.81</v>
      </c>
      <c r="J81" s="52" t="s">
        <v>86</v>
      </c>
    </row>
    <row r="82" spans="1:10" x14ac:dyDescent="0.2">
      <c r="A82" s="52" t="s">
        <v>210</v>
      </c>
      <c r="B82" s="53">
        <v>44344</v>
      </c>
      <c r="C82" s="53">
        <v>44344</v>
      </c>
      <c r="D82" s="53">
        <v>44890</v>
      </c>
      <c r="E82" s="52" t="s">
        <v>83</v>
      </c>
      <c r="F82" s="52" t="s">
        <v>211</v>
      </c>
      <c r="G82" s="52" t="s">
        <v>212</v>
      </c>
      <c r="H82" s="54">
        <v>1741.54</v>
      </c>
      <c r="I82" s="54">
        <v>1741.54</v>
      </c>
      <c r="J82" s="52" t="s">
        <v>86</v>
      </c>
    </row>
    <row r="83" spans="1:10" x14ac:dyDescent="0.2">
      <c r="A83" s="52" t="s">
        <v>213</v>
      </c>
      <c r="B83" s="53">
        <v>44342</v>
      </c>
      <c r="C83" s="53">
        <v>44342</v>
      </c>
      <c r="D83" s="53">
        <v>44891</v>
      </c>
      <c r="E83" s="52" t="s">
        <v>97</v>
      </c>
      <c r="F83" s="52" t="s">
        <v>177</v>
      </c>
      <c r="G83" s="52" t="s">
        <v>178</v>
      </c>
      <c r="H83" s="54">
        <v>152612.46</v>
      </c>
      <c r="I83" s="54">
        <v>152612.46</v>
      </c>
      <c r="J83" s="52" t="s">
        <v>86</v>
      </c>
    </row>
    <row r="84" spans="1:10" x14ac:dyDescent="0.2">
      <c r="A84" s="52" t="s">
        <v>214</v>
      </c>
      <c r="B84" s="53">
        <v>44342</v>
      </c>
      <c r="C84" s="53">
        <v>44342</v>
      </c>
      <c r="D84" s="53">
        <v>44891</v>
      </c>
      <c r="E84" s="52" t="s">
        <v>97</v>
      </c>
      <c r="F84" s="52" t="s">
        <v>177</v>
      </c>
      <c r="G84" s="52" t="s">
        <v>178</v>
      </c>
      <c r="H84" s="54">
        <v>931.68</v>
      </c>
      <c r="I84" s="54">
        <v>931.68</v>
      </c>
      <c r="J84" s="52" t="s">
        <v>86</v>
      </c>
    </row>
    <row r="85" spans="1:10" x14ac:dyDescent="0.2">
      <c r="A85" s="52" t="s">
        <v>215</v>
      </c>
      <c r="B85" s="53">
        <v>44350</v>
      </c>
      <c r="C85" s="53">
        <v>44350</v>
      </c>
      <c r="D85" s="53">
        <v>44892</v>
      </c>
      <c r="E85" s="52" t="s">
        <v>83</v>
      </c>
      <c r="F85" s="52" t="s">
        <v>184</v>
      </c>
      <c r="G85" s="52" t="s">
        <v>185</v>
      </c>
      <c r="H85" s="54">
        <v>81809.429999999993</v>
      </c>
      <c r="I85" s="54">
        <v>81809.429999999993</v>
      </c>
      <c r="J85" s="52" t="s">
        <v>86</v>
      </c>
    </row>
    <row r="86" spans="1:10" x14ac:dyDescent="0.2">
      <c r="A86" s="52" t="s">
        <v>216</v>
      </c>
      <c r="B86" s="53">
        <v>44551</v>
      </c>
      <c r="C86" s="53">
        <v>44551</v>
      </c>
      <c r="D86" s="53">
        <v>44892</v>
      </c>
      <c r="E86" s="52" t="s">
        <v>83</v>
      </c>
      <c r="F86" s="52" t="s">
        <v>184</v>
      </c>
      <c r="G86" s="52" t="s">
        <v>185</v>
      </c>
      <c r="H86" s="54">
        <v>900.35</v>
      </c>
      <c r="I86" s="54">
        <v>900.35</v>
      </c>
      <c r="J86" s="52" t="s">
        <v>86</v>
      </c>
    </row>
    <row r="87" spans="1:10" x14ac:dyDescent="0.2">
      <c r="A87" s="52" t="s">
        <v>217</v>
      </c>
      <c r="B87" s="53">
        <v>44355</v>
      </c>
      <c r="C87" s="53">
        <v>44355</v>
      </c>
      <c r="D87" s="53">
        <v>44902</v>
      </c>
      <c r="E87" s="52" t="s">
        <v>83</v>
      </c>
      <c r="F87" s="52" t="s">
        <v>134</v>
      </c>
      <c r="G87" s="52" t="s">
        <v>135</v>
      </c>
      <c r="H87" s="54">
        <v>81114.009999999995</v>
      </c>
      <c r="I87" s="54">
        <v>603196.24</v>
      </c>
      <c r="J87" s="52" t="s">
        <v>136</v>
      </c>
    </row>
    <row r="88" spans="1:10" x14ac:dyDescent="0.2">
      <c r="A88" s="52" t="s">
        <v>218</v>
      </c>
      <c r="B88" s="53">
        <v>44376</v>
      </c>
      <c r="C88" s="53">
        <v>44376</v>
      </c>
      <c r="D88" s="53">
        <v>44914</v>
      </c>
      <c r="E88" s="52" t="s">
        <v>83</v>
      </c>
      <c r="F88" s="52" t="s">
        <v>129</v>
      </c>
      <c r="G88" s="52" t="s">
        <v>130</v>
      </c>
      <c r="H88" s="54">
        <v>43361.82</v>
      </c>
      <c r="I88" s="54">
        <v>43361.82</v>
      </c>
      <c r="J88" s="52" t="s">
        <v>86</v>
      </c>
    </row>
    <row r="89" spans="1:10" x14ac:dyDescent="0.2">
      <c r="A89" s="52" t="s">
        <v>219</v>
      </c>
      <c r="B89" s="53">
        <v>44390</v>
      </c>
      <c r="C89" s="53">
        <v>44390</v>
      </c>
      <c r="D89" s="53">
        <v>44914</v>
      </c>
      <c r="E89" s="52" t="s">
        <v>83</v>
      </c>
      <c r="F89" s="52" t="s">
        <v>220</v>
      </c>
      <c r="G89" s="52" t="s">
        <v>221</v>
      </c>
      <c r="H89" s="54">
        <v>346165.05</v>
      </c>
      <c r="I89" s="54">
        <v>346165.05</v>
      </c>
      <c r="J89" s="52" t="s">
        <v>86</v>
      </c>
    </row>
    <row r="90" spans="1:10" x14ac:dyDescent="0.2">
      <c r="A90" s="52" t="s">
        <v>222</v>
      </c>
      <c r="B90" s="53">
        <v>44526</v>
      </c>
      <c r="C90" s="53">
        <v>44526</v>
      </c>
      <c r="D90" s="53">
        <v>44914</v>
      </c>
      <c r="E90" s="52" t="s">
        <v>83</v>
      </c>
      <c r="F90" s="52" t="s">
        <v>129</v>
      </c>
      <c r="G90" s="52" t="s">
        <v>130</v>
      </c>
      <c r="H90" s="54">
        <v>84</v>
      </c>
      <c r="I90" s="54">
        <v>84</v>
      </c>
      <c r="J90" s="52" t="s">
        <v>86</v>
      </c>
    </row>
    <row r="91" spans="1:10" x14ac:dyDescent="0.2">
      <c r="A91" s="52" t="s">
        <v>223</v>
      </c>
      <c r="B91" s="53">
        <v>44460</v>
      </c>
      <c r="C91" s="53">
        <v>44460</v>
      </c>
      <c r="D91" s="53">
        <v>44914</v>
      </c>
      <c r="E91" s="52" t="s">
        <v>83</v>
      </c>
      <c r="F91" s="52" t="s">
        <v>220</v>
      </c>
      <c r="G91" s="52" t="s">
        <v>221</v>
      </c>
      <c r="H91" s="54">
        <v>907.86</v>
      </c>
      <c r="I91" s="54">
        <v>907.86</v>
      </c>
      <c r="J91" s="52" t="s">
        <v>86</v>
      </c>
    </row>
    <row r="92" spans="1:10" x14ac:dyDescent="0.2">
      <c r="A92" s="52" t="s">
        <v>224</v>
      </c>
      <c r="B92" s="53">
        <v>44378</v>
      </c>
      <c r="C92" s="53">
        <v>44378</v>
      </c>
      <c r="D92" s="53">
        <v>44927</v>
      </c>
      <c r="E92" s="52" t="s">
        <v>97</v>
      </c>
      <c r="F92" s="52" t="s">
        <v>98</v>
      </c>
      <c r="G92" s="52" t="s">
        <v>68</v>
      </c>
      <c r="H92" s="54">
        <v>27502.36</v>
      </c>
      <c r="I92" s="54">
        <v>281907.48</v>
      </c>
      <c r="J92" s="52" t="s">
        <v>99</v>
      </c>
    </row>
    <row r="93" spans="1:10" x14ac:dyDescent="0.2">
      <c r="A93" s="52" t="s">
        <v>225</v>
      </c>
      <c r="B93" s="53">
        <v>44393</v>
      </c>
      <c r="C93" s="53">
        <v>44393</v>
      </c>
      <c r="D93" s="53">
        <v>44928</v>
      </c>
      <c r="E93" s="52" t="s">
        <v>83</v>
      </c>
      <c r="F93" s="52" t="s">
        <v>220</v>
      </c>
      <c r="G93" s="52" t="s">
        <v>221</v>
      </c>
      <c r="H93" s="54">
        <v>244.57</v>
      </c>
      <c r="I93" s="54">
        <v>244.57</v>
      </c>
      <c r="J93" s="52" t="s">
        <v>86</v>
      </c>
    </row>
    <row r="94" spans="1:10" x14ac:dyDescent="0.2">
      <c r="A94" s="52" t="s">
        <v>226</v>
      </c>
      <c r="B94" s="53">
        <v>44393</v>
      </c>
      <c r="C94" s="53">
        <v>44393</v>
      </c>
      <c r="D94" s="53">
        <v>44931</v>
      </c>
      <c r="E94" s="52" t="s">
        <v>83</v>
      </c>
      <c r="F94" s="52" t="s">
        <v>227</v>
      </c>
      <c r="G94" s="52" t="s">
        <v>228</v>
      </c>
      <c r="H94" s="54">
        <v>5091.12</v>
      </c>
      <c r="I94" s="54">
        <v>5091.12</v>
      </c>
      <c r="J94" s="52" t="s">
        <v>86</v>
      </c>
    </row>
    <row r="95" spans="1:10" x14ac:dyDescent="0.2">
      <c r="A95" s="52" t="s">
        <v>229</v>
      </c>
      <c r="B95" s="53">
        <v>44405</v>
      </c>
      <c r="C95" s="53">
        <v>44405</v>
      </c>
      <c r="D95" s="53">
        <v>44931</v>
      </c>
      <c r="E95" s="52" t="s">
        <v>83</v>
      </c>
      <c r="F95" s="52" t="s">
        <v>143</v>
      </c>
      <c r="G95" s="52" t="s">
        <v>144</v>
      </c>
      <c r="H95" s="54">
        <v>58989.46</v>
      </c>
      <c r="I95" s="54">
        <v>58989.46</v>
      </c>
      <c r="J95" s="52" t="s">
        <v>86</v>
      </c>
    </row>
    <row r="96" spans="1:10" x14ac:dyDescent="0.2">
      <c r="A96" s="52" t="s">
        <v>230</v>
      </c>
      <c r="B96" s="53">
        <v>44406</v>
      </c>
      <c r="C96" s="53">
        <v>44406</v>
      </c>
      <c r="D96" s="53">
        <v>44931</v>
      </c>
      <c r="E96" s="52" t="s">
        <v>83</v>
      </c>
      <c r="F96" s="52" t="s">
        <v>112</v>
      </c>
      <c r="G96" s="52" t="s">
        <v>113</v>
      </c>
      <c r="H96" s="54">
        <v>21718.16</v>
      </c>
      <c r="I96" s="54">
        <v>539870.02</v>
      </c>
      <c r="J96" s="52" t="s">
        <v>114</v>
      </c>
    </row>
    <row r="97" spans="1:10" x14ac:dyDescent="0.2">
      <c r="A97" s="52" t="s">
        <v>231</v>
      </c>
      <c r="B97" s="53">
        <v>44656</v>
      </c>
      <c r="C97" s="53">
        <v>44656</v>
      </c>
      <c r="D97" s="53">
        <v>44931</v>
      </c>
      <c r="E97" s="52" t="s">
        <v>83</v>
      </c>
      <c r="F97" s="52" t="s">
        <v>112</v>
      </c>
      <c r="G97" s="52" t="s">
        <v>113</v>
      </c>
      <c r="H97" s="54">
        <v>140.03</v>
      </c>
      <c r="I97" s="54">
        <v>3405.5</v>
      </c>
      <c r="J97" s="52" t="s">
        <v>114</v>
      </c>
    </row>
    <row r="98" spans="1:10" x14ac:dyDescent="0.2">
      <c r="A98" s="52" t="s">
        <v>232</v>
      </c>
      <c r="B98" s="53">
        <v>44393</v>
      </c>
      <c r="C98" s="53">
        <v>44393</v>
      </c>
      <c r="D98" s="53">
        <v>44932</v>
      </c>
      <c r="E98" s="52" t="s">
        <v>83</v>
      </c>
      <c r="F98" s="52" t="s">
        <v>220</v>
      </c>
      <c r="G98" s="52" t="s">
        <v>221</v>
      </c>
      <c r="H98" s="54">
        <v>14.53</v>
      </c>
      <c r="I98" s="54">
        <v>14.53</v>
      </c>
      <c r="J98" s="52" t="s">
        <v>86</v>
      </c>
    </row>
    <row r="99" spans="1:10" x14ac:dyDescent="0.2">
      <c r="A99" s="52" t="s">
        <v>233</v>
      </c>
      <c r="B99" s="53">
        <v>44393</v>
      </c>
      <c r="C99" s="53">
        <v>44393</v>
      </c>
      <c r="D99" s="53">
        <v>44932</v>
      </c>
      <c r="E99" s="52" t="s">
        <v>83</v>
      </c>
      <c r="F99" s="52" t="s">
        <v>220</v>
      </c>
      <c r="G99" s="52" t="s">
        <v>221</v>
      </c>
      <c r="H99" s="54">
        <v>4.83</v>
      </c>
      <c r="I99" s="54">
        <v>4.83</v>
      </c>
      <c r="J99" s="52" t="s">
        <v>86</v>
      </c>
    </row>
    <row r="100" spans="1:10" x14ac:dyDescent="0.2">
      <c r="A100" s="52" t="s">
        <v>234</v>
      </c>
      <c r="B100" s="53">
        <v>44393</v>
      </c>
      <c r="C100" s="53">
        <v>44393</v>
      </c>
      <c r="D100" s="53">
        <v>44932</v>
      </c>
      <c r="E100" s="52" t="s">
        <v>83</v>
      </c>
      <c r="F100" s="52" t="s">
        <v>220</v>
      </c>
      <c r="G100" s="52" t="s">
        <v>221</v>
      </c>
      <c r="H100" s="54">
        <v>46.49</v>
      </c>
      <c r="I100" s="54">
        <v>46.49</v>
      </c>
      <c r="J100" s="52" t="s">
        <v>86</v>
      </c>
    </row>
    <row r="101" spans="1:10" x14ac:dyDescent="0.2">
      <c r="A101" s="52" t="s">
        <v>235</v>
      </c>
      <c r="B101" s="53">
        <v>44393</v>
      </c>
      <c r="C101" s="53">
        <v>44393</v>
      </c>
      <c r="D101" s="53">
        <v>44932</v>
      </c>
      <c r="E101" s="52" t="s">
        <v>83</v>
      </c>
      <c r="F101" s="52" t="s">
        <v>220</v>
      </c>
      <c r="G101" s="52" t="s">
        <v>221</v>
      </c>
      <c r="H101" s="54">
        <v>95.08</v>
      </c>
      <c r="I101" s="54">
        <v>95.08</v>
      </c>
      <c r="J101" s="52" t="s">
        <v>86</v>
      </c>
    </row>
    <row r="102" spans="1:10" x14ac:dyDescent="0.2">
      <c r="A102" s="52" t="s">
        <v>236</v>
      </c>
      <c r="B102" s="53">
        <v>44434</v>
      </c>
      <c r="C102" s="53">
        <v>44434</v>
      </c>
      <c r="D102" s="53">
        <v>44932</v>
      </c>
      <c r="E102" s="52" t="s">
        <v>83</v>
      </c>
      <c r="F102" s="52" t="s">
        <v>220</v>
      </c>
      <c r="G102" s="52" t="s">
        <v>221</v>
      </c>
      <c r="H102" s="54">
        <v>40982.83</v>
      </c>
      <c r="I102" s="54">
        <v>40982.83</v>
      </c>
      <c r="J102" s="52" t="s">
        <v>86</v>
      </c>
    </row>
    <row r="103" spans="1:10" x14ac:dyDescent="0.2">
      <c r="A103" s="52" t="s">
        <v>237</v>
      </c>
      <c r="B103" s="53">
        <v>44404</v>
      </c>
      <c r="C103" s="53">
        <v>44404</v>
      </c>
      <c r="D103" s="53">
        <v>44932</v>
      </c>
      <c r="E103" s="52" t="s">
        <v>83</v>
      </c>
      <c r="F103" s="52" t="s">
        <v>238</v>
      </c>
      <c r="G103" s="52" t="s">
        <v>239</v>
      </c>
      <c r="H103" s="54">
        <v>226800.27</v>
      </c>
      <c r="I103" s="54">
        <v>226800.27</v>
      </c>
      <c r="J103" s="52" t="s">
        <v>86</v>
      </c>
    </row>
    <row r="104" spans="1:10" x14ac:dyDescent="0.2">
      <c r="A104" s="52" t="s">
        <v>240</v>
      </c>
      <c r="B104" s="53">
        <v>44414</v>
      </c>
      <c r="C104" s="53">
        <v>44414</v>
      </c>
      <c r="D104" s="53">
        <v>44932</v>
      </c>
      <c r="E104" s="52" t="s">
        <v>83</v>
      </c>
      <c r="F104" s="52" t="s">
        <v>220</v>
      </c>
      <c r="G104" s="52" t="s">
        <v>221</v>
      </c>
      <c r="H104" s="54">
        <v>24884.43</v>
      </c>
      <c r="I104" s="54">
        <v>24884.43</v>
      </c>
      <c r="J104" s="52" t="s">
        <v>86</v>
      </c>
    </row>
    <row r="105" spans="1:10" x14ac:dyDescent="0.2">
      <c r="A105" s="52" t="s">
        <v>241</v>
      </c>
      <c r="B105" s="53">
        <v>44462</v>
      </c>
      <c r="C105" s="53">
        <v>44462</v>
      </c>
      <c r="D105" s="53">
        <v>44932</v>
      </c>
      <c r="E105" s="52" t="s">
        <v>83</v>
      </c>
      <c r="F105" s="52" t="s">
        <v>220</v>
      </c>
      <c r="G105" s="52" t="s">
        <v>221</v>
      </c>
      <c r="H105" s="54">
        <v>296.08</v>
      </c>
      <c r="I105" s="54">
        <v>296.08</v>
      </c>
      <c r="J105" s="52" t="s">
        <v>86</v>
      </c>
    </row>
    <row r="106" spans="1:10" x14ac:dyDescent="0.2">
      <c r="A106" s="52" t="s">
        <v>242</v>
      </c>
      <c r="B106" s="53">
        <v>44393</v>
      </c>
      <c r="C106" s="53">
        <v>44393</v>
      </c>
      <c r="D106" s="53">
        <v>44934</v>
      </c>
      <c r="E106" s="52" t="s">
        <v>83</v>
      </c>
      <c r="F106" s="52" t="s">
        <v>167</v>
      </c>
      <c r="G106" s="52" t="s">
        <v>168</v>
      </c>
      <c r="H106" s="54">
        <v>1756.25</v>
      </c>
      <c r="I106" s="54">
        <v>1756.25</v>
      </c>
      <c r="J106" s="52" t="s">
        <v>86</v>
      </c>
    </row>
    <row r="107" spans="1:10" x14ac:dyDescent="0.2">
      <c r="A107" s="52" t="s">
        <v>243</v>
      </c>
      <c r="B107" s="53">
        <v>44404</v>
      </c>
      <c r="C107" s="53">
        <v>44404</v>
      </c>
      <c r="D107" s="53">
        <v>44938</v>
      </c>
      <c r="E107" s="52" t="s">
        <v>83</v>
      </c>
      <c r="F107" s="52" t="s">
        <v>122</v>
      </c>
      <c r="G107" s="52" t="s">
        <v>123</v>
      </c>
      <c r="H107" s="54">
        <v>98368.6</v>
      </c>
      <c r="I107" s="54">
        <v>101624.6</v>
      </c>
      <c r="J107" s="52" t="s">
        <v>124</v>
      </c>
    </row>
    <row r="108" spans="1:10" x14ac:dyDescent="0.2">
      <c r="A108" s="52" t="s">
        <v>244</v>
      </c>
      <c r="B108" s="53">
        <v>44393</v>
      </c>
      <c r="C108" s="53">
        <v>44393</v>
      </c>
      <c r="D108" s="53">
        <v>44942</v>
      </c>
      <c r="E108" s="52" t="s">
        <v>83</v>
      </c>
      <c r="F108" s="52" t="s">
        <v>220</v>
      </c>
      <c r="G108" s="52" t="s">
        <v>221</v>
      </c>
      <c r="H108" s="54">
        <v>95.68</v>
      </c>
      <c r="I108" s="54">
        <v>95.68</v>
      </c>
      <c r="J108" s="52" t="s">
        <v>86</v>
      </c>
    </row>
    <row r="109" spans="1:10" x14ac:dyDescent="0.2">
      <c r="A109" s="52" t="s">
        <v>245</v>
      </c>
      <c r="B109" s="53">
        <v>44417</v>
      </c>
      <c r="C109" s="53">
        <v>44417</v>
      </c>
      <c r="D109" s="53">
        <v>44946</v>
      </c>
      <c r="E109" s="52" t="s">
        <v>83</v>
      </c>
      <c r="F109" s="52" t="s">
        <v>147</v>
      </c>
      <c r="G109" s="52" t="s">
        <v>148</v>
      </c>
      <c r="H109" s="54">
        <v>257168.54</v>
      </c>
      <c r="I109" s="54">
        <v>257168.54</v>
      </c>
      <c r="J109" s="52" t="s">
        <v>86</v>
      </c>
    </row>
    <row r="110" spans="1:10" x14ac:dyDescent="0.2">
      <c r="A110" s="52" t="s">
        <v>246</v>
      </c>
      <c r="B110" s="53">
        <v>44421</v>
      </c>
      <c r="C110" s="53">
        <v>44421</v>
      </c>
      <c r="D110" s="53">
        <v>44946</v>
      </c>
      <c r="E110" s="52" t="s">
        <v>83</v>
      </c>
      <c r="F110" s="52" t="s">
        <v>94</v>
      </c>
      <c r="G110" s="52" t="s">
        <v>67</v>
      </c>
      <c r="H110" s="54">
        <v>119959.41</v>
      </c>
      <c r="I110" s="54">
        <v>1198250.6000000001</v>
      </c>
      <c r="J110" s="52" t="s">
        <v>95</v>
      </c>
    </row>
    <row r="111" spans="1:10" x14ac:dyDescent="0.2">
      <c r="A111" s="52" t="s">
        <v>247</v>
      </c>
      <c r="B111" s="53">
        <v>44428</v>
      </c>
      <c r="C111" s="53">
        <v>44428</v>
      </c>
      <c r="D111" s="53">
        <v>44946</v>
      </c>
      <c r="E111" s="52" t="s">
        <v>83</v>
      </c>
      <c r="F111" s="52" t="s">
        <v>138</v>
      </c>
      <c r="G111" s="52" t="s">
        <v>102</v>
      </c>
      <c r="H111" s="54">
        <v>41063.699999999997</v>
      </c>
      <c r="I111" s="54">
        <v>41063.699999999997</v>
      </c>
      <c r="J111" s="52" t="s">
        <v>86</v>
      </c>
    </row>
    <row r="112" spans="1:10" x14ac:dyDescent="0.2">
      <c r="A112" s="52" t="s">
        <v>248</v>
      </c>
      <c r="B112" s="53">
        <v>44491</v>
      </c>
      <c r="C112" s="53">
        <v>44491</v>
      </c>
      <c r="D112" s="53">
        <v>44946</v>
      </c>
      <c r="E112" s="52" t="s">
        <v>83</v>
      </c>
      <c r="F112" s="52" t="s">
        <v>147</v>
      </c>
      <c r="G112" s="52" t="s">
        <v>148</v>
      </c>
      <c r="H112" s="54">
        <v>59.3</v>
      </c>
      <c r="I112" s="54">
        <v>59.3</v>
      </c>
      <c r="J112" s="52" t="s">
        <v>86</v>
      </c>
    </row>
    <row r="113" spans="1:10" x14ac:dyDescent="0.2">
      <c r="A113" s="52" t="s">
        <v>249</v>
      </c>
      <c r="B113" s="53">
        <v>44406</v>
      </c>
      <c r="C113" s="53">
        <v>44406</v>
      </c>
      <c r="D113" s="53">
        <v>44955</v>
      </c>
      <c r="E113" s="52" t="s">
        <v>97</v>
      </c>
      <c r="F113" s="52" t="s">
        <v>177</v>
      </c>
      <c r="G113" s="52" t="s">
        <v>178</v>
      </c>
      <c r="H113" s="54">
        <v>3992.04</v>
      </c>
      <c r="I113" s="54">
        <v>3992.04</v>
      </c>
      <c r="J113" s="52" t="s">
        <v>86</v>
      </c>
    </row>
    <row r="114" spans="1:10" x14ac:dyDescent="0.2">
      <c r="A114" s="52" t="s">
        <v>250</v>
      </c>
      <c r="B114" s="53">
        <v>44418</v>
      </c>
      <c r="C114" s="53">
        <v>44418</v>
      </c>
      <c r="D114" s="53">
        <v>44962</v>
      </c>
      <c r="E114" s="52" t="s">
        <v>83</v>
      </c>
      <c r="F114" s="52" t="s">
        <v>150</v>
      </c>
      <c r="G114" s="52" t="s">
        <v>151</v>
      </c>
      <c r="H114" s="54">
        <v>164637.44</v>
      </c>
      <c r="I114" s="54">
        <v>164637.44</v>
      </c>
      <c r="J114" s="52" t="s">
        <v>86</v>
      </c>
    </row>
    <row r="115" spans="1:10" x14ac:dyDescent="0.2">
      <c r="A115" s="52" t="s">
        <v>251</v>
      </c>
      <c r="B115" s="53">
        <v>44425</v>
      </c>
      <c r="C115" s="53">
        <v>44425</v>
      </c>
      <c r="D115" s="53">
        <v>44967</v>
      </c>
      <c r="E115" s="52" t="s">
        <v>83</v>
      </c>
      <c r="F115" s="52" t="s">
        <v>184</v>
      </c>
      <c r="G115" s="52" t="s">
        <v>185</v>
      </c>
      <c r="H115" s="54">
        <v>8624.0300000000007</v>
      </c>
      <c r="I115" s="54">
        <v>8624.0300000000007</v>
      </c>
      <c r="J115" s="52" t="s">
        <v>86</v>
      </c>
    </row>
    <row r="116" spans="1:10" x14ac:dyDescent="0.2">
      <c r="A116" s="52" t="s">
        <v>252</v>
      </c>
      <c r="B116" s="53">
        <v>44425</v>
      </c>
      <c r="C116" s="53">
        <v>44425</v>
      </c>
      <c r="D116" s="53">
        <v>44973</v>
      </c>
      <c r="E116" s="52" t="s">
        <v>83</v>
      </c>
      <c r="F116" s="52" t="s">
        <v>253</v>
      </c>
      <c r="G116" s="52" t="s">
        <v>254</v>
      </c>
      <c r="H116" s="54">
        <v>87181.54</v>
      </c>
      <c r="I116" s="54">
        <v>87181.54</v>
      </c>
      <c r="J116" s="52" t="s">
        <v>86</v>
      </c>
    </row>
    <row r="117" spans="1:10" x14ac:dyDescent="0.2">
      <c r="A117" s="52" t="s">
        <v>255</v>
      </c>
      <c r="B117" s="53">
        <v>44461</v>
      </c>
      <c r="C117" s="53">
        <v>44461</v>
      </c>
      <c r="D117" s="53">
        <v>44973</v>
      </c>
      <c r="E117" s="52" t="s">
        <v>83</v>
      </c>
      <c r="F117" s="52" t="s">
        <v>101</v>
      </c>
      <c r="G117" s="52" t="s">
        <v>102</v>
      </c>
      <c r="H117" s="54">
        <v>1375308.13</v>
      </c>
      <c r="I117" s="54">
        <v>1375308.13</v>
      </c>
      <c r="J117" s="52" t="s">
        <v>86</v>
      </c>
    </row>
    <row r="118" spans="1:10" x14ac:dyDescent="0.2">
      <c r="A118" s="52" t="s">
        <v>256</v>
      </c>
      <c r="B118" s="53">
        <v>44550</v>
      </c>
      <c r="C118" s="53">
        <v>44550</v>
      </c>
      <c r="D118" s="53">
        <v>44973</v>
      </c>
      <c r="E118" s="52" t="s">
        <v>83</v>
      </c>
      <c r="F118" s="52" t="s">
        <v>101</v>
      </c>
      <c r="G118" s="52" t="s">
        <v>102</v>
      </c>
      <c r="H118" s="54">
        <v>12756.34</v>
      </c>
      <c r="I118" s="54">
        <v>12756.34</v>
      </c>
      <c r="J118" s="52" t="s">
        <v>86</v>
      </c>
    </row>
    <row r="119" spans="1:10" x14ac:dyDescent="0.2">
      <c r="A119" s="52" t="s">
        <v>257</v>
      </c>
      <c r="B119" s="53">
        <v>44671</v>
      </c>
      <c r="C119" s="53">
        <v>44671</v>
      </c>
      <c r="D119" s="53">
        <v>44973</v>
      </c>
      <c r="E119" s="52" t="s">
        <v>83</v>
      </c>
      <c r="F119" s="52" t="s">
        <v>101</v>
      </c>
      <c r="G119" s="52" t="s">
        <v>102</v>
      </c>
      <c r="H119" s="54">
        <v>737.89</v>
      </c>
      <c r="I119" s="54">
        <v>737.89</v>
      </c>
      <c r="J119" s="52" t="s">
        <v>86</v>
      </c>
    </row>
    <row r="120" spans="1:10" x14ac:dyDescent="0.2">
      <c r="A120" s="52" t="s">
        <v>258</v>
      </c>
      <c r="B120" s="53">
        <v>44433</v>
      </c>
      <c r="C120" s="53">
        <v>44433</v>
      </c>
      <c r="D120" s="53">
        <v>44975</v>
      </c>
      <c r="E120" s="52" t="s">
        <v>83</v>
      </c>
      <c r="F120" s="52" t="s">
        <v>184</v>
      </c>
      <c r="G120" s="52" t="s">
        <v>185</v>
      </c>
      <c r="H120" s="54">
        <v>58288.4</v>
      </c>
      <c r="I120" s="54">
        <v>58288.4</v>
      </c>
      <c r="J120" s="52" t="s">
        <v>86</v>
      </c>
    </row>
    <row r="121" spans="1:10" x14ac:dyDescent="0.2">
      <c r="A121" s="52" t="s">
        <v>259</v>
      </c>
      <c r="B121" s="53">
        <v>44433</v>
      </c>
      <c r="C121" s="53">
        <v>44433</v>
      </c>
      <c r="D121" s="53">
        <v>44982</v>
      </c>
      <c r="E121" s="52" t="s">
        <v>83</v>
      </c>
      <c r="F121" s="52" t="s">
        <v>220</v>
      </c>
      <c r="G121" s="52" t="s">
        <v>221</v>
      </c>
      <c r="H121" s="54">
        <v>372.03</v>
      </c>
      <c r="I121" s="54">
        <v>372.03</v>
      </c>
      <c r="J121" s="52" t="s">
        <v>86</v>
      </c>
    </row>
    <row r="122" spans="1:10" x14ac:dyDescent="0.2">
      <c r="A122" s="52" t="s">
        <v>260</v>
      </c>
      <c r="B122" s="53">
        <v>44438</v>
      </c>
      <c r="C122" s="53">
        <v>44438</v>
      </c>
      <c r="D122" s="53">
        <v>44982</v>
      </c>
      <c r="E122" s="52" t="s">
        <v>83</v>
      </c>
      <c r="F122" s="52" t="s">
        <v>84</v>
      </c>
      <c r="G122" s="52" t="s">
        <v>85</v>
      </c>
      <c r="H122" s="54">
        <v>15446.39</v>
      </c>
      <c r="I122" s="54">
        <v>15446.39</v>
      </c>
      <c r="J122" s="52" t="s">
        <v>86</v>
      </c>
    </row>
    <row r="123" spans="1:10" x14ac:dyDescent="0.2">
      <c r="A123" s="52" t="s">
        <v>261</v>
      </c>
      <c r="B123" s="53">
        <v>44441</v>
      </c>
      <c r="C123" s="53">
        <v>44441</v>
      </c>
      <c r="D123" s="53">
        <v>44985</v>
      </c>
      <c r="E123" s="52" t="s">
        <v>83</v>
      </c>
      <c r="F123" s="52" t="s">
        <v>262</v>
      </c>
      <c r="G123" s="52" t="s">
        <v>263</v>
      </c>
      <c r="H123" s="54">
        <v>175.64</v>
      </c>
      <c r="I123" s="54">
        <v>175.64</v>
      </c>
      <c r="J123" s="52" t="s">
        <v>86</v>
      </c>
    </row>
    <row r="124" spans="1:10" x14ac:dyDescent="0.2">
      <c r="A124" s="52" t="s">
        <v>264</v>
      </c>
      <c r="B124" s="53">
        <v>44438</v>
      </c>
      <c r="C124" s="53">
        <v>44438</v>
      </c>
      <c r="D124" s="53">
        <v>44985</v>
      </c>
      <c r="E124" s="52" t="s">
        <v>83</v>
      </c>
      <c r="F124" s="52" t="s">
        <v>265</v>
      </c>
      <c r="G124" s="52" t="s">
        <v>266</v>
      </c>
      <c r="H124" s="54">
        <v>505.29</v>
      </c>
      <c r="I124" s="54">
        <v>505.29</v>
      </c>
      <c r="J124" s="52" t="s">
        <v>86</v>
      </c>
    </row>
    <row r="125" spans="1:10" x14ac:dyDescent="0.2">
      <c r="A125" s="52" t="s">
        <v>267</v>
      </c>
      <c r="B125" s="53">
        <v>44442</v>
      </c>
      <c r="C125" s="53">
        <v>44442</v>
      </c>
      <c r="D125" s="53">
        <v>44987</v>
      </c>
      <c r="E125" s="52" t="s">
        <v>83</v>
      </c>
      <c r="F125" s="52" t="s">
        <v>156</v>
      </c>
      <c r="G125" s="52" t="s">
        <v>157</v>
      </c>
      <c r="H125" s="54">
        <v>10031.16</v>
      </c>
      <c r="I125" s="54">
        <v>10031.16</v>
      </c>
      <c r="J125" s="52" t="s">
        <v>86</v>
      </c>
    </row>
    <row r="126" spans="1:10" x14ac:dyDescent="0.2">
      <c r="A126" s="52" t="s">
        <v>268</v>
      </c>
      <c r="B126" s="53">
        <v>44445</v>
      </c>
      <c r="C126" s="53">
        <v>44445</v>
      </c>
      <c r="D126" s="53">
        <v>44991</v>
      </c>
      <c r="E126" s="52" t="s">
        <v>97</v>
      </c>
      <c r="F126" s="52" t="s">
        <v>104</v>
      </c>
      <c r="G126" s="52" t="s">
        <v>69</v>
      </c>
      <c r="H126" s="54">
        <v>25007.83</v>
      </c>
      <c r="I126" s="54">
        <v>21013.58</v>
      </c>
      <c r="J126" s="52" t="s">
        <v>105</v>
      </c>
    </row>
    <row r="127" spans="1:10" x14ac:dyDescent="0.2">
      <c r="A127" s="52" t="s">
        <v>269</v>
      </c>
      <c r="B127" s="53">
        <v>44462</v>
      </c>
      <c r="C127" s="53">
        <v>44462</v>
      </c>
      <c r="D127" s="53">
        <v>44998</v>
      </c>
      <c r="E127" s="52" t="s">
        <v>83</v>
      </c>
      <c r="F127" s="52" t="s">
        <v>116</v>
      </c>
      <c r="G127" s="52" t="s">
        <v>117</v>
      </c>
      <c r="H127" s="54">
        <v>185.99</v>
      </c>
      <c r="I127" s="54">
        <v>855</v>
      </c>
      <c r="J127" s="52" t="s">
        <v>118</v>
      </c>
    </row>
    <row r="128" spans="1:10" x14ac:dyDescent="0.2">
      <c r="A128" s="52" t="s">
        <v>270</v>
      </c>
      <c r="B128" s="53">
        <v>44462</v>
      </c>
      <c r="C128" s="53">
        <v>44462</v>
      </c>
      <c r="D128" s="53">
        <v>44999</v>
      </c>
      <c r="E128" s="52" t="s">
        <v>83</v>
      </c>
      <c r="F128" s="52" t="s">
        <v>167</v>
      </c>
      <c r="G128" s="52" t="s">
        <v>168</v>
      </c>
      <c r="H128" s="54">
        <v>2546.9299999999998</v>
      </c>
      <c r="I128" s="54">
        <v>2546.9299999999998</v>
      </c>
      <c r="J128" s="52" t="s">
        <v>86</v>
      </c>
    </row>
    <row r="129" spans="1:10" x14ac:dyDescent="0.2">
      <c r="A129" s="52" t="s">
        <v>271</v>
      </c>
      <c r="B129" s="53">
        <v>44463</v>
      </c>
      <c r="C129" s="53">
        <v>44463</v>
      </c>
      <c r="D129" s="53">
        <v>44999</v>
      </c>
      <c r="E129" s="52" t="s">
        <v>83</v>
      </c>
      <c r="F129" s="52" t="s">
        <v>116</v>
      </c>
      <c r="G129" s="52" t="s">
        <v>117</v>
      </c>
      <c r="H129" s="54">
        <v>7987.61</v>
      </c>
      <c r="I129" s="54">
        <v>36718.28</v>
      </c>
      <c r="J129" s="52" t="s">
        <v>118</v>
      </c>
    </row>
    <row r="130" spans="1:10" x14ac:dyDescent="0.2">
      <c r="A130" s="52" t="s">
        <v>272</v>
      </c>
      <c r="B130" s="53">
        <v>44462</v>
      </c>
      <c r="C130" s="53">
        <v>44462</v>
      </c>
      <c r="D130" s="53">
        <v>44999</v>
      </c>
      <c r="E130" s="52" t="s">
        <v>83</v>
      </c>
      <c r="F130" s="52" t="s">
        <v>116</v>
      </c>
      <c r="G130" s="52" t="s">
        <v>117</v>
      </c>
      <c r="H130" s="54">
        <v>335.43</v>
      </c>
      <c r="I130" s="54">
        <v>1541.95</v>
      </c>
      <c r="J130" s="52" t="s">
        <v>118</v>
      </c>
    </row>
    <row r="131" spans="1:10" x14ac:dyDescent="0.2">
      <c r="A131" s="52" t="s">
        <v>273</v>
      </c>
      <c r="B131" s="53">
        <v>44467</v>
      </c>
      <c r="C131" s="53">
        <v>44467</v>
      </c>
      <c r="D131" s="53">
        <v>44999</v>
      </c>
      <c r="E131" s="52" t="s">
        <v>83</v>
      </c>
      <c r="F131" s="52" t="s">
        <v>129</v>
      </c>
      <c r="G131" s="52" t="s">
        <v>130</v>
      </c>
      <c r="H131" s="54">
        <v>148219.46</v>
      </c>
      <c r="I131" s="54">
        <v>148219.46</v>
      </c>
      <c r="J131" s="52" t="s">
        <v>86</v>
      </c>
    </row>
    <row r="132" spans="1:10" x14ac:dyDescent="0.2">
      <c r="A132" s="52" t="s">
        <v>274</v>
      </c>
      <c r="B132" s="53">
        <v>44470</v>
      </c>
      <c r="C132" s="53">
        <v>44470</v>
      </c>
      <c r="D132" s="53">
        <v>44999</v>
      </c>
      <c r="E132" s="52" t="s">
        <v>83</v>
      </c>
      <c r="F132" s="52" t="s">
        <v>112</v>
      </c>
      <c r="G132" s="52" t="s">
        <v>113</v>
      </c>
      <c r="H132" s="54">
        <v>6652.33</v>
      </c>
      <c r="I132" s="54">
        <v>165363.62</v>
      </c>
      <c r="J132" s="52" t="s">
        <v>114</v>
      </c>
    </row>
    <row r="133" spans="1:10" x14ac:dyDescent="0.2">
      <c r="A133" s="52" t="s">
        <v>275</v>
      </c>
      <c r="B133" s="53">
        <v>44617</v>
      </c>
      <c r="C133" s="53">
        <v>44617</v>
      </c>
      <c r="D133" s="53">
        <v>44999</v>
      </c>
      <c r="E133" s="52" t="s">
        <v>83</v>
      </c>
      <c r="F133" s="52" t="s">
        <v>129</v>
      </c>
      <c r="G133" s="52" t="s">
        <v>130</v>
      </c>
      <c r="H133" s="54">
        <v>1654.45</v>
      </c>
      <c r="I133" s="54">
        <v>1654.45</v>
      </c>
      <c r="J133" s="52" t="s">
        <v>86</v>
      </c>
    </row>
    <row r="134" spans="1:10" x14ac:dyDescent="0.2">
      <c r="A134" s="52" t="s">
        <v>276</v>
      </c>
      <c r="B134" s="53">
        <v>44459</v>
      </c>
      <c r="C134" s="53">
        <v>44459</v>
      </c>
      <c r="D134" s="53">
        <v>45005</v>
      </c>
      <c r="E134" s="52" t="s">
        <v>97</v>
      </c>
      <c r="F134" s="52" t="s">
        <v>104</v>
      </c>
      <c r="G134" s="52" t="s">
        <v>69</v>
      </c>
      <c r="H134" s="54">
        <v>1217234.92</v>
      </c>
      <c r="I134" s="54">
        <v>1022818.16</v>
      </c>
      <c r="J134" s="52" t="s">
        <v>105</v>
      </c>
    </row>
    <row r="135" spans="1:10" x14ac:dyDescent="0.2">
      <c r="A135" s="52" t="s">
        <v>277</v>
      </c>
      <c r="B135" s="53">
        <v>44460</v>
      </c>
      <c r="C135" s="53">
        <v>44460</v>
      </c>
      <c r="D135" s="53">
        <v>45005</v>
      </c>
      <c r="E135" s="52" t="s">
        <v>83</v>
      </c>
      <c r="F135" s="52" t="s">
        <v>187</v>
      </c>
      <c r="G135" s="52" t="s">
        <v>188</v>
      </c>
      <c r="H135" s="54">
        <v>82</v>
      </c>
      <c r="I135" s="54">
        <v>82</v>
      </c>
      <c r="J135" s="52" t="s">
        <v>86</v>
      </c>
    </row>
    <row r="136" spans="1:10" x14ac:dyDescent="0.2">
      <c r="A136" s="52" t="s">
        <v>278</v>
      </c>
      <c r="B136" s="53">
        <v>44463</v>
      </c>
      <c r="C136" s="53">
        <v>44463</v>
      </c>
      <c r="D136" s="53">
        <v>45007</v>
      </c>
      <c r="E136" s="52" t="s">
        <v>83</v>
      </c>
      <c r="F136" s="52" t="s">
        <v>184</v>
      </c>
      <c r="G136" s="52" t="s">
        <v>185</v>
      </c>
      <c r="H136" s="54">
        <v>209322.48</v>
      </c>
      <c r="I136" s="54">
        <v>209322.48</v>
      </c>
      <c r="J136" s="52" t="s">
        <v>86</v>
      </c>
    </row>
    <row r="137" spans="1:10" x14ac:dyDescent="0.2">
      <c r="A137" s="52" t="s">
        <v>279</v>
      </c>
      <c r="B137" s="53">
        <v>44649</v>
      </c>
      <c r="C137" s="53">
        <v>44649</v>
      </c>
      <c r="D137" s="53">
        <v>45014</v>
      </c>
      <c r="E137" s="52" t="s">
        <v>83</v>
      </c>
      <c r="F137" s="52" t="s">
        <v>101</v>
      </c>
      <c r="G137" s="52" t="s">
        <v>102</v>
      </c>
      <c r="H137" s="54">
        <v>54024.07</v>
      </c>
      <c r="I137" s="54">
        <v>54024.07</v>
      </c>
      <c r="J137" s="52" t="s">
        <v>86</v>
      </c>
    </row>
    <row r="138" spans="1:10" x14ac:dyDescent="0.2">
      <c r="A138" s="52" t="s">
        <v>280</v>
      </c>
      <c r="B138" s="53">
        <v>44474</v>
      </c>
      <c r="C138" s="53">
        <v>44474</v>
      </c>
      <c r="D138" s="53">
        <v>45015</v>
      </c>
      <c r="E138" s="52" t="s">
        <v>83</v>
      </c>
      <c r="F138" s="52" t="s">
        <v>227</v>
      </c>
      <c r="G138" s="52" t="s">
        <v>228</v>
      </c>
      <c r="H138" s="54">
        <v>265.64</v>
      </c>
      <c r="I138" s="54">
        <v>265.64</v>
      </c>
      <c r="J138" s="52" t="s">
        <v>86</v>
      </c>
    </row>
    <row r="139" spans="1:10" x14ac:dyDescent="0.2">
      <c r="A139" s="52" t="s">
        <v>281</v>
      </c>
      <c r="B139" s="53">
        <v>44474</v>
      </c>
      <c r="C139" s="53">
        <v>44474</v>
      </c>
      <c r="D139" s="53">
        <v>45015</v>
      </c>
      <c r="E139" s="52" t="s">
        <v>83</v>
      </c>
      <c r="F139" s="52" t="s">
        <v>220</v>
      </c>
      <c r="G139" s="52" t="s">
        <v>221</v>
      </c>
      <c r="H139" s="54">
        <v>719839.15</v>
      </c>
      <c r="I139" s="54">
        <v>719839.15</v>
      </c>
      <c r="J139" s="52" t="s">
        <v>86</v>
      </c>
    </row>
    <row r="140" spans="1:10" x14ac:dyDescent="0.2">
      <c r="A140" s="52" t="s">
        <v>282</v>
      </c>
      <c r="B140" s="53">
        <v>44474</v>
      </c>
      <c r="C140" s="53">
        <v>44474</v>
      </c>
      <c r="D140" s="53">
        <v>45015</v>
      </c>
      <c r="E140" s="52" t="s">
        <v>83</v>
      </c>
      <c r="F140" s="52" t="s">
        <v>220</v>
      </c>
      <c r="G140" s="52" t="s">
        <v>221</v>
      </c>
      <c r="H140" s="54">
        <v>1971.96</v>
      </c>
      <c r="I140" s="54">
        <v>1971.96</v>
      </c>
      <c r="J140" s="52" t="s">
        <v>86</v>
      </c>
    </row>
    <row r="141" spans="1:10" x14ac:dyDescent="0.2">
      <c r="A141" s="52" t="s">
        <v>283</v>
      </c>
      <c r="B141" s="53">
        <v>44474</v>
      </c>
      <c r="C141" s="53">
        <v>44474</v>
      </c>
      <c r="D141" s="53">
        <v>45015</v>
      </c>
      <c r="E141" s="52" t="s">
        <v>83</v>
      </c>
      <c r="F141" s="52" t="s">
        <v>220</v>
      </c>
      <c r="G141" s="52" t="s">
        <v>221</v>
      </c>
      <c r="H141" s="54">
        <v>376.6</v>
      </c>
      <c r="I141" s="54">
        <v>376.6</v>
      </c>
      <c r="J141" s="52" t="s">
        <v>86</v>
      </c>
    </row>
    <row r="142" spans="1:10" x14ac:dyDescent="0.2">
      <c r="A142" s="52" t="s">
        <v>284</v>
      </c>
      <c r="B142" s="53">
        <v>44498</v>
      </c>
      <c r="C142" s="53">
        <v>44498</v>
      </c>
      <c r="D142" s="53">
        <v>45015</v>
      </c>
      <c r="E142" s="52" t="s">
        <v>83</v>
      </c>
      <c r="F142" s="52" t="s">
        <v>220</v>
      </c>
      <c r="G142" s="52" t="s">
        <v>221</v>
      </c>
      <c r="H142" s="54">
        <v>122.65</v>
      </c>
      <c r="I142" s="54">
        <v>122.65</v>
      </c>
      <c r="J142" s="52" t="s">
        <v>86</v>
      </c>
    </row>
    <row r="143" spans="1:10" x14ac:dyDescent="0.2">
      <c r="A143" s="52" t="s">
        <v>285</v>
      </c>
      <c r="B143" s="53">
        <v>44484</v>
      </c>
      <c r="C143" s="53">
        <v>44484</v>
      </c>
      <c r="D143" s="53">
        <v>45020</v>
      </c>
      <c r="E143" s="52" t="s">
        <v>83</v>
      </c>
      <c r="F143" s="52" t="s">
        <v>286</v>
      </c>
      <c r="G143" s="52" t="s">
        <v>130</v>
      </c>
      <c r="H143" s="54">
        <v>407.85</v>
      </c>
      <c r="I143" s="54">
        <v>407.85</v>
      </c>
      <c r="J143" s="52" t="s">
        <v>86</v>
      </c>
    </row>
    <row r="144" spans="1:10" x14ac:dyDescent="0.2">
      <c r="A144" s="52" t="s">
        <v>287</v>
      </c>
      <c r="B144" s="53">
        <v>44477</v>
      </c>
      <c r="C144" s="53">
        <v>44477</v>
      </c>
      <c r="D144" s="53">
        <v>45020</v>
      </c>
      <c r="E144" s="52" t="s">
        <v>83</v>
      </c>
      <c r="F144" s="52" t="s">
        <v>122</v>
      </c>
      <c r="G144" s="52" t="s">
        <v>123</v>
      </c>
      <c r="H144" s="54">
        <v>14800.55</v>
      </c>
      <c r="I144" s="54">
        <v>15290.45</v>
      </c>
      <c r="J144" s="52" t="s">
        <v>124</v>
      </c>
    </row>
    <row r="145" spans="1:10" x14ac:dyDescent="0.2">
      <c r="A145" s="52" t="s">
        <v>288</v>
      </c>
      <c r="B145" s="53">
        <v>44484</v>
      </c>
      <c r="C145" s="53">
        <v>44484</v>
      </c>
      <c r="D145" s="53">
        <v>45020</v>
      </c>
      <c r="E145" s="52" t="s">
        <v>83</v>
      </c>
      <c r="F145" s="52" t="s">
        <v>138</v>
      </c>
      <c r="G145" s="52" t="s">
        <v>102</v>
      </c>
      <c r="H145" s="54">
        <v>37944.29</v>
      </c>
      <c r="I145" s="54">
        <v>37944.29</v>
      </c>
      <c r="J145" s="52" t="s">
        <v>86</v>
      </c>
    </row>
    <row r="146" spans="1:10" x14ac:dyDescent="0.2">
      <c r="A146" s="52" t="s">
        <v>289</v>
      </c>
      <c r="B146" s="53">
        <v>44484</v>
      </c>
      <c r="C146" s="53">
        <v>44484</v>
      </c>
      <c r="D146" s="53">
        <v>45027</v>
      </c>
      <c r="E146" s="52" t="s">
        <v>83</v>
      </c>
      <c r="F146" s="52" t="s">
        <v>98</v>
      </c>
      <c r="G146" s="52" t="s">
        <v>68</v>
      </c>
      <c r="H146" s="54">
        <v>547021.31999999995</v>
      </c>
      <c r="I146" s="54">
        <v>5607132.6100000003</v>
      </c>
      <c r="J146" s="52" t="s">
        <v>99</v>
      </c>
    </row>
    <row r="147" spans="1:10" x14ac:dyDescent="0.2">
      <c r="A147" s="52" t="s">
        <v>290</v>
      </c>
      <c r="B147" s="53">
        <v>44711</v>
      </c>
      <c r="C147" s="53">
        <v>44711</v>
      </c>
      <c r="D147" s="53">
        <v>45027</v>
      </c>
      <c r="E147" s="52" t="s">
        <v>83</v>
      </c>
      <c r="F147" s="52" t="s">
        <v>98</v>
      </c>
      <c r="G147" s="52" t="s">
        <v>68</v>
      </c>
      <c r="H147" s="54">
        <v>414.27</v>
      </c>
      <c r="I147" s="54">
        <v>4362</v>
      </c>
      <c r="J147" s="52" t="s">
        <v>99</v>
      </c>
    </row>
    <row r="148" spans="1:10" x14ac:dyDescent="0.2">
      <c r="A148" s="52" t="s">
        <v>291</v>
      </c>
      <c r="B148" s="53">
        <v>44490</v>
      </c>
      <c r="C148" s="53">
        <v>44490</v>
      </c>
      <c r="D148" s="53">
        <v>45028</v>
      </c>
      <c r="E148" s="52" t="s">
        <v>83</v>
      </c>
      <c r="F148" s="52" t="s">
        <v>101</v>
      </c>
      <c r="G148" s="52" t="s">
        <v>102</v>
      </c>
      <c r="H148" s="54">
        <v>96982.87</v>
      </c>
      <c r="I148" s="54">
        <v>96982.87</v>
      </c>
      <c r="J148" s="52" t="s">
        <v>86</v>
      </c>
    </row>
    <row r="149" spans="1:10" x14ac:dyDescent="0.2">
      <c r="A149" s="52" t="s">
        <v>292</v>
      </c>
      <c r="B149" s="53">
        <v>44504</v>
      </c>
      <c r="C149" s="53">
        <v>44504</v>
      </c>
      <c r="D149" s="53">
        <v>45036</v>
      </c>
      <c r="E149" s="52" t="s">
        <v>83</v>
      </c>
      <c r="F149" s="52" t="s">
        <v>177</v>
      </c>
      <c r="G149" s="52" t="s">
        <v>178</v>
      </c>
      <c r="H149" s="54">
        <v>136816.98000000001</v>
      </c>
      <c r="I149" s="54">
        <v>136816.98000000001</v>
      </c>
      <c r="J149" s="52" t="s">
        <v>86</v>
      </c>
    </row>
    <row r="150" spans="1:10" x14ac:dyDescent="0.2">
      <c r="A150" s="52" t="s">
        <v>293</v>
      </c>
      <c r="B150" s="53">
        <v>44494</v>
      </c>
      <c r="C150" s="53">
        <v>44494</v>
      </c>
      <c r="D150" s="53">
        <v>45037</v>
      </c>
      <c r="E150" s="52" t="s">
        <v>83</v>
      </c>
      <c r="F150" s="52" t="s">
        <v>147</v>
      </c>
      <c r="G150" s="52" t="s">
        <v>148</v>
      </c>
      <c r="H150" s="54">
        <v>46629.37</v>
      </c>
      <c r="I150" s="54">
        <v>46629.37</v>
      </c>
      <c r="J150" s="52" t="s">
        <v>86</v>
      </c>
    </row>
    <row r="151" spans="1:10" x14ac:dyDescent="0.2">
      <c r="A151" s="52" t="s">
        <v>294</v>
      </c>
      <c r="B151" s="53">
        <v>44593</v>
      </c>
      <c r="C151" s="53">
        <v>44593</v>
      </c>
      <c r="D151" s="53">
        <v>45037</v>
      </c>
      <c r="E151" s="52" t="s">
        <v>83</v>
      </c>
      <c r="F151" s="52" t="s">
        <v>147</v>
      </c>
      <c r="G151" s="52" t="s">
        <v>148</v>
      </c>
      <c r="H151" s="54">
        <v>194.95</v>
      </c>
      <c r="I151" s="54">
        <v>194.95</v>
      </c>
      <c r="J151" s="52" t="s">
        <v>86</v>
      </c>
    </row>
    <row r="152" spans="1:10" x14ac:dyDescent="0.2">
      <c r="A152" s="52" t="s">
        <v>295</v>
      </c>
      <c r="B152" s="53">
        <v>44495</v>
      </c>
      <c r="C152" s="53">
        <v>44495</v>
      </c>
      <c r="D152" s="53">
        <v>45041</v>
      </c>
      <c r="E152" s="52" t="s">
        <v>83</v>
      </c>
      <c r="F152" s="52" t="s">
        <v>220</v>
      </c>
      <c r="G152" s="52" t="s">
        <v>221</v>
      </c>
      <c r="H152" s="54">
        <v>759.58</v>
      </c>
      <c r="I152" s="54">
        <v>759.58</v>
      </c>
      <c r="J152" s="52" t="s">
        <v>86</v>
      </c>
    </row>
    <row r="153" spans="1:10" x14ac:dyDescent="0.2">
      <c r="A153" s="52" t="s">
        <v>296</v>
      </c>
      <c r="B153" s="53">
        <v>44504</v>
      </c>
      <c r="C153" s="53">
        <v>44504</v>
      </c>
      <c r="D153" s="53">
        <v>45048</v>
      </c>
      <c r="E153" s="52" t="s">
        <v>83</v>
      </c>
      <c r="F153" s="52" t="s">
        <v>208</v>
      </c>
      <c r="G153" s="52" t="s">
        <v>209</v>
      </c>
      <c r="H153" s="54">
        <v>2971.12</v>
      </c>
      <c r="I153" s="54">
        <v>2971.12</v>
      </c>
      <c r="J153" s="52" t="s">
        <v>86</v>
      </c>
    </row>
    <row r="154" spans="1:10" x14ac:dyDescent="0.2">
      <c r="A154" s="52" t="s">
        <v>297</v>
      </c>
      <c r="B154" s="53">
        <v>44508</v>
      </c>
      <c r="C154" s="53">
        <v>44508</v>
      </c>
      <c r="D154" s="53">
        <v>45048</v>
      </c>
      <c r="E154" s="52" t="s">
        <v>83</v>
      </c>
      <c r="F154" s="52" t="s">
        <v>262</v>
      </c>
      <c r="G154" s="52" t="s">
        <v>263</v>
      </c>
      <c r="H154" s="54">
        <v>36056.43</v>
      </c>
      <c r="I154" s="54">
        <v>36056.43</v>
      </c>
      <c r="J154" s="52" t="s">
        <v>86</v>
      </c>
    </row>
    <row r="155" spans="1:10" x14ac:dyDescent="0.2">
      <c r="A155" s="52" t="s">
        <v>298</v>
      </c>
      <c r="B155" s="53">
        <v>44538</v>
      </c>
      <c r="C155" s="53">
        <v>44538</v>
      </c>
      <c r="D155" s="53">
        <v>45048</v>
      </c>
      <c r="E155" s="52" t="s">
        <v>83</v>
      </c>
      <c r="F155" s="52" t="s">
        <v>262</v>
      </c>
      <c r="G155" s="52" t="s">
        <v>263</v>
      </c>
      <c r="H155" s="54">
        <v>1839.14</v>
      </c>
      <c r="I155" s="54">
        <v>1839.14</v>
      </c>
      <c r="J155" s="52" t="s">
        <v>86</v>
      </c>
    </row>
    <row r="156" spans="1:10" x14ac:dyDescent="0.2">
      <c r="A156" s="52" t="s">
        <v>299</v>
      </c>
      <c r="B156" s="53">
        <v>44593</v>
      </c>
      <c r="C156" s="53">
        <v>44593</v>
      </c>
      <c r="D156" s="53">
        <v>45048</v>
      </c>
      <c r="E156" s="52" t="s">
        <v>83</v>
      </c>
      <c r="F156" s="52" t="s">
        <v>208</v>
      </c>
      <c r="G156" s="52" t="s">
        <v>209</v>
      </c>
      <c r="H156" s="54">
        <v>245.63</v>
      </c>
      <c r="I156" s="54">
        <v>245.63</v>
      </c>
      <c r="J156" s="52" t="s">
        <v>86</v>
      </c>
    </row>
    <row r="157" spans="1:10" x14ac:dyDescent="0.2">
      <c r="A157" s="52" t="s">
        <v>300</v>
      </c>
      <c r="B157" s="53">
        <v>44561</v>
      </c>
      <c r="C157" s="53">
        <v>44561</v>
      </c>
      <c r="D157" s="53">
        <v>45054</v>
      </c>
      <c r="E157" s="52" t="s">
        <v>83</v>
      </c>
      <c r="F157" s="52" t="s">
        <v>101</v>
      </c>
      <c r="G157" s="52" t="s">
        <v>102</v>
      </c>
      <c r="H157" s="54">
        <v>1911.3</v>
      </c>
      <c r="I157" s="54">
        <v>1911.3</v>
      </c>
      <c r="J157" s="52" t="s">
        <v>86</v>
      </c>
    </row>
    <row r="158" spans="1:10" x14ac:dyDescent="0.2">
      <c r="A158" s="52" t="s">
        <v>301</v>
      </c>
      <c r="B158" s="53">
        <v>44608</v>
      </c>
      <c r="C158" s="53">
        <v>44608</v>
      </c>
      <c r="D158" s="53">
        <v>45054</v>
      </c>
      <c r="E158" s="52" t="s">
        <v>83</v>
      </c>
      <c r="F158" s="52" t="s">
        <v>101</v>
      </c>
      <c r="G158" s="52" t="s">
        <v>102</v>
      </c>
      <c r="H158" s="54">
        <v>3647.23</v>
      </c>
      <c r="I158" s="54">
        <v>3647.23</v>
      </c>
      <c r="J158" s="52" t="s">
        <v>86</v>
      </c>
    </row>
    <row r="159" spans="1:10" x14ac:dyDescent="0.2">
      <c r="A159" s="52" t="s">
        <v>302</v>
      </c>
      <c r="B159" s="53">
        <v>44638</v>
      </c>
      <c r="C159" s="53">
        <v>44638</v>
      </c>
      <c r="D159" s="53">
        <v>45054</v>
      </c>
      <c r="E159" s="52" t="s">
        <v>83</v>
      </c>
      <c r="F159" s="52" t="s">
        <v>101</v>
      </c>
      <c r="G159" s="52" t="s">
        <v>102</v>
      </c>
      <c r="H159" s="54">
        <v>40.24</v>
      </c>
      <c r="I159" s="54">
        <v>40.24</v>
      </c>
      <c r="J159" s="52" t="s">
        <v>86</v>
      </c>
    </row>
    <row r="160" spans="1:10" x14ac:dyDescent="0.2">
      <c r="A160" s="52" t="s">
        <v>303</v>
      </c>
      <c r="B160" s="53">
        <v>44733</v>
      </c>
      <c r="C160" s="53">
        <v>44733</v>
      </c>
      <c r="D160" s="53">
        <v>45054</v>
      </c>
      <c r="E160" s="52" t="s">
        <v>83</v>
      </c>
      <c r="F160" s="52" t="s">
        <v>101</v>
      </c>
      <c r="G160" s="52" t="s">
        <v>102</v>
      </c>
      <c r="H160" s="54">
        <v>27745.69</v>
      </c>
      <c r="I160" s="54">
        <v>27745.69</v>
      </c>
      <c r="J160" s="52" t="s">
        <v>86</v>
      </c>
    </row>
    <row r="161" spans="1:10" x14ac:dyDescent="0.2">
      <c r="A161" s="52" t="s">
        <v>304</v>
      </c>
      <c r="B161" s="53">
        <v>44783</v>
      </c>
      <c r="C161" s="53">
        <v>44783</v>
      </c>
      <c r="D161" s="53">
        <v>45054</v>
      </c>
      <c r="E161" s="52" t="s">
        <v>83</v>
      </c>
      <c r="F161" s="52" t="s">
        <v>101</v>
      </c>
      <c r="G161" s="52" t="s">
        <v>102</v>
      </c>
      <c r="H161" s="54">
        <v>2691.46</v>
      </c>
      <c r="I161" s="54">
        <v>2691.46</v>
      </c>
      <c r="J161" s="52" t="s">
        <v>86</v>
      </c>
    </row>
    <row r="162" spans="1:10" x14ac:dyDescent="0.2">
      <c r="A162" s="52" t="s">
        <v>305</v>
      </c>
      <c r="B162" s="53">
        <v>44529</v>
      </c>
      <c r="C162" s="53">
        <v>44529</v>
      </c>
      <c r="D162" s="53">
        <v>45054</v>
      </c>
      <c r="E162" s="52" t="s">
        <v>83</v>
      </c>
      <c r="F162" s="52" t="s">
        <v>101</v>
      </c>
      <c r="G162" s="52" t="s">
        <v>102</v>
      </c>
      <c r="H162" s="54">
        <v>1753535.84</v>
      </c>
      <c r="I162" s="54">
        <v>1753535.84</v>
      </c>
      <c r="J162" s="52" t="s">
        <v>86</v>
      </c>
    </row>
    <row r="163" spans="1:10" x14ac:dyDescent="0.2">
      <c r="A163" s="52" t="s">
        <v>306</v>
      </c>
      <c r="B163" s="53">
        <v>44510</v>
      </c>
      <c r="C163" s="53">
        <v>44510</v>
      </c>
      <c r="D163" s="53">
        <v>45056</v>
      </c>
      <c r="E163" s="52" t="s">
        <v>83</v>
      </c>
      <c r="F163" s="52" t="s">
        <v>307</v>
      </c>
      <c r="G163" s="52" t="s">
        <v>308</v>
      </c>
      <c r="H163" s="54">
        <v>6578.08</v>
      </c>
      <c r="I163" s="54">
        <v>6578.08</v>
      </c>
      <c r="J163" s="52" t="s">
        <v>86</v>
      </c>
    </row>
    <row r="164" spans="1:10" x14ac:dyDescent="0.2">
      <c r="A164" s="52" t="s">
        <v>309</v>
      </c>
      <c r="B164" s="53">
        <v>44530</v>
      </c>
      <c r="C164" s="53">
        <v>44530</v>
      </c>
      <c r="D164" s="53">
        <v>45074</v>
      </c>
      <c r="E164" s="52" t="s">
        <v>83</v>
      </c>
      <c r="F164" s="52" t="s">
        <v>310</v>
      </c>
      <c r="G164" s="52" t="s">
        <v>311</v>
      </c>
      <c r="H164" s="54">
        <v>5397.59</v>
      </c>
      <c r="I164" s="54">
        <v>5397.59</v>
      </c>
      <c r="J164" s="52" t="s">
        <v>86</v>
      </c>
    </row>
    <row r="165" spans="1:10" x14ac:dyDescent="0.2">
      <c r="A165" s="52" t="s">
        <v>309</v>
      </c>
      <c r="B165" s="53">
        <v>44694</v>
      </c>
      <c r="C165" s="53">
        <v>44694</v>
      </c>
      <c r="D165" s="53">
        <v>45074</v>
      </c>
      <c r="E165" s="52" t="s">
        <v>83</v>
      </c>
      <c r="F165" s="52" t="s">
        <v>310</v>
      </c>
      <c r="G165" s="52" t="s">
        <v>311</v>
      </c>
      <c r="H165" s="54">
        <v>1006.9</v>
      </c>
      <c r="I165" s="54">
        <v>1006.9</v>
      </c>
      <c r="J165" s="52" t="s">
        <v>86</v>
      </c>
    </row>
    <row r="166" spans="1:10" x14ac:dyDescent="0.2">
      <c r="A166" s="52" t="s">
        <v>312</v>
      </c>
      <c r="B166" s="53">
        <v>44529</v>
      </c>
      <c r="C166" s="53">
        <v>44529</v>
      </c>
      <c r="D166" s="53">
        <v>45075</v>
      </c>
      <c r="E166" s="52" t="s">
        <v>83</v>
      </c>
      <c r="F166" s="52" t="s">
        <v>265</v>
      </c>
      <c r="G166" s="52" t="s">
        <v>266</v>
      </c>
      <c r="H166" s="54">
        <v>1996.65</v>
      </c>
      <c r="I166" s="54">
        <v>1996.65</v>
      </c>
      <c r="J166" s="52" t="s">
        <v>86</v>
      </c>
    </row>
    <row r="167" spans="1:10" x14ac:dyDescent="0.2">
      <c r="A167" s="52" t="s">
        <v>313</v>
      </c>
      <c r="B167" s="53">
        <v>44537</v>
      </c>
      <c r="C167" s="53">
        <v>44537</v>
      </c>
      <c r="D167" s="53">
        <v>45079</v>
      </c>
      <c r="E167" s="52" t="s">
        <v>83</v>
      </c>
      <c r="F167" s="52" t="s">
        <v>262</v>
      </c>
      <c r="G167" s="52" t="s">
        <v>263</v>
      </c>
      <c r="H167" s="54">
        <v>15762.29</v>
      </c>
      <c r="I167" s="54">
        <v>15762.29</v>
      </c>
      <c r="J167" s="52" t="s">
        <v>86</v>
      </c>
    </row>
    <row r="168" spans="1:10" x14ac:dyDescent="0.2">
      <c r="A168" s="52" t="s">
        <v>313</v>
      </c>
      <c r="B168" s="53">
        <v>44608</v>
      </c>
      <c r="C168" s="53">
        <v>44608</v>
      </c>
      <c r="D168" s="53">
        <v>45079</v>
      </c>
      <c r="E168" s="52" t="s">
        <v>83</v>
      </c>
      <c r="F168" s="52" t="s">
        <v>262</v>
      </c>
      <c r="G168" s="52" t="s">
        <v>263</v>
      </c>
      <c r="H168" s="54">
        <v>666.44</v>
      </c>
      <c r="I168" s="54">
        <v>666.44</v>
      </c>
      <c r="J168" s="52" t="s">
        <v>86</v>
      </c>
    </row>
    <row r="169" spans="1:10" x14ac:dyDescent="0.2">
      <c r="A169" s="52" t="s">
        <v>314</v>
      </c>
      <c r="B169" s="53">
        <v>44546</v>
      </c>
      <c r="C169" s="53">
        <v>44546</v>
      </c>
      <c r="D169" s="53">
        <v>45083</v>
      </c>
      <c r="E169" s="52" t="s">
        <v>83</v>
      </c>
      <c r="F169" s="52" t="s">
        <v>262</v>
      </c>
      <c r="G169" s="52" t="s">
        <v>263</v>
      </c>
      <c r="H169" s="54">
        <v>71625.83</v>
      </c>
      <c r="I169" s="54">
        <v>71625.83</v>
      </c>
      <c r="J169" s="52" t="s">
        <v>86</v>
      </c>
    </row>
    <row r="170" spans="1:10" x14ac:dyDescent="0.2">
      <c r="A170" s="52" t="s">
        <v>315</v>
      </c>
      <c r="B170" s="53">
        <v>44546</v>
      </c>
      <c r="C170" s="53">
        <v>44546</v>
      </c>
      <c r="D170" s="53">
        <v>45090</v>
      </c>
      <c r="E170" s="52" t="s">
        <v>83</v>
      </c>
      <c r="F170" s="52" t="s">
        <v>262</v>
      </c>
      <c r="G170" s="52" t="s">
        <v>263</v>
      </c>
      <c r="H170" s="54">
        <v>22081.71</v>
      </c>
      <c r="I170" s="54">
        <v>22081.71</v>
      </c>
      <c r="J170" s="52" t="s">
        <v>86</v>
      </c>
    </row>
    <row r="171" spans="1:10" x14ac:dyDescent="0.2">
      <c r="A171" s="52" t="s">
        <v>316</v>
      </c>
      <c r="B171" s="53">
        <v>44544</v>
      </c>
      <c r="C171" s="53">
        <v>44544</v>
      </c>
      <c r="D171" s="53">
        <v>45091</v>
      </c>
      <c r="E171" s="52" t="s">
        <v>97</v>
      </c>
      <c r="F171" s="52" t="s">
        <v>156</v>
      </c>
      <c r="G171" s="52" t="s">
        <v>157</v>
      </c>
      <c r="H171" s="54">
        <v>339483.57</v>
      </c>
      <c r="I171" s="54">
        <v>339483.57</v>
      </c>
      <c r="J171" s="52" t="s">
        <v>86</v>
      </c>
    </row>
    <row r="172" spans="1:10" x14ac:dyDescent="0.2">
      <c r="A172" s="52" t="s">
        <v>317</v>
      </c>
      <c r="B172" s="53">
        <v>44544</v>
      </c>
      <c r="C172" s="53">
        <v>44544</v>
      </c>
      <c r="D172" s="53">
        <v>45091</v>
      </c>
      <c r="E172" s="52" t="s">
        <v>83</v>
      </c>
      <c r="F172" s="52" t="s">
        <v>126</v>
      </c>
      <c r="G172" s="52" t="s">
        <v>127</v>
      </c>
      <c r="H172" s="54">
        <v>528.29</v>
      </c>
      <c r="I172" s="54">
        <v>528.29</v>
      </c>
      <c r="J172" s="52" t="s">
        <v>86</v>
      </c>
    </row>
    <row r="173" spans="1:10" x14ac:dyDescent="0.2">
      <c r="A173" s="52" t="s">
        <v>318</v>
      </c>
      <c r="B173" s="53">
        <v>44557</v>
      </c>
      <c r="C173" s="53">
        <v>44557</v>
      </c>
      <c r="D173" s="53">
        <v>45091</v>
      </c>
      <c r="E173" s="52" t="s">
        <v>83</v>
      </c>
      <c r="F173" s="52" t="s">
        <v>134</v>
      </c>
      <c r="G173" s="52" t="s">
        <v>135</v>
      </c>
      <c r="H173" s="54">
        <v>287054.98</v>
      </c>
      <c r="I173" s="54">
        <v>2134655.6800000002</v>
      </c>
      <c r="J173" s="52" t="s">
        <v>136</v>
      </c>
    </row>
    <row r="174" spans="1:10" x14ac:dyDescent="0.2">
      <c r="A174" s="52" t="s">
        <v>319</v>
      </c>
      <c r="B174" s="53">
        <v>44561</v>
      </c>
      <c r="C174" s="53">
        <v>44561</v>
      </c>
      <c r="D174" s="53">
        <v>45097</v>
      </c>
      <c r="E174" s="52" t="s">
        <v>83</v>
      </c>
      <c r="F174" s="52" t="s">
        <v>150</v>
      </c>
      <c r="G174" s="52" t="s">
        <v>151</v>
      </c>
      <c r="H174" s="54">
        <v>186085.5</v>
      </c>
      <c r="I174" s="54">
        <v>186085.5</v>
      </c>
      <c r="J174" s="52" t="s">
        <v>86</v>
      </c>
    </row>
    <row r="175" spans="1:10" x14ac:dyDescent="0.2">
      <c r="A175" s="52" t="s">
        <v>320</v>
      </c>
      <c r="B175" s="53">
        <v>44656</v>
      </c>
      <c r="C175" s="53">
        <v>44656</v>
      </c>
      <c r="D175" s="53">
        <v>45097</v>
      </c>
      <c r="E175" s="52" t="s">
        <v>83</v>
      </c>
      <c r="F175" s="52" t="s">
        <v>112</v>
      </c>
      <c r="G175" s="52" t="s">
        <v>113</v>
      </c>
      <c r="H175" s="54">
        <v>205.96</v>
      </c>
      <c r="I175" s="54">
        <v>5008.88</v>
      </c>
      <c r="J175" s="52" t="s">
        <v>114</v>
      </c>
    </row>
    <row r="176" spans="1:10" x14ac:dyDescent="0.2">
      <c r="A176" s="52" t="s">
        <v>321</v>
      </c>
      <c r="B176" s="53">
        <v>44788</v>
      </c>
      <c r="C176" s="53">
        <v>44788</v>
      </c>
      <c r="D176" s="53">
        <v>45097</v>
      </c>
      <c r="E176" s="52" t="s">
        <v>83</v>
      </c>
      <c r="F176" s="52" t="s">
        <v>112</v>
      </c>
      <c r="G176" s="52" t="s">
        <v>113</v>
      </c>
      <c r="H176" s="54">
        <v>6.99</v>
      </c>
      <c r="I176" s="54">
        <v>170.3</v>
      </c>
      <c r="J176" s="52" t="s">
        <v>114</v>
      </c>
    </row>
    <row r="177" spans="1:10" x14ac:dyDescent="0.2">
      <c r="A177" s="52" t="s">
        <v>322</v>
      </c>
      <c r="B177" s="53">
        <v>44553</v>
      </c>
      <c r="C177" s="53">
        <v>44553</v>
      </c>
      <c r="D177" s="53">
        <v>45097</v>
      </c>
      <c r="E177" s="52" t="s">
        <v>83</v>
      </c>
      <c r="F177" s="52" t="s">
        <v>112</v>
      </c>
      <c r="G177" s="52" t="s">
        <v>113</v>
      </c>
      <c r="H177" s="54">
        <v>18341.419999999998</v>
      </c>
      <c r="I177" s="54">
        <v>455930.98</v>
      </c>
      <c r="J177" s="52" t="s">
        <v>114</v>
      </c>
    </row>
    <row r="178" spans="1:10" x14ac:dyDescent="0.2">
      <c r="A178" s="52" t="s">
        <v>323</v>
      </c>
      <c r="B178" s="53">
        <v>44552</v>
      </c>
      <c r="C178" s="53">
        <v>44552</v>
      </c>
      <c r="D178" s="53">
        <v>45097</v>
      </c>
      <c r="E178" s="52" t="s">
        <v>83</v>
      </c>
      <c r="F178" s="52" t="s">
        <v>138</v>
      </c>
      <c r="G178" s="52" t="s">
        <v>102</v>
      </c>
      <c r="H178" s="54">
        <v>29979.65</v>
      </c>
      <c r="I178" s="54">
        <v>29979.65</v>
      </c>
      <c r="J178" s="52" t="s">
        <v>86</v>
      </c>
    </row>
    <row r="179" spans="1:10" x14ac:dyDescent="0.2">
      <c r="A179" s="52" t="s">
        <v>324</v>
      </c>
      <c r="B179" s="53">
        <v>44561</v>
      </c>
      <c r="C179" s="53">
        <v>44561</v>
      </c>
      <c r="D179" s="53">
        <v>45098</v>
      </c>
      <c r="E179" s="52" t="s">
        <v>83</v>
      </c>
      <c r="F179" s="52" t="s">
        <v>238</v>
      </c>
      <c r="G179" s="52" t="s">
        <v>239</v>
      </c>
      <c r="H179" s="54">
        <v>401890.67</v>
      </c>
      <c r="I179" s="54">
        <v>401890.67</v>
      </c>
      <c r="J179" s="52" t="s">
        <v>86</v>
      </c>
    </row>
    <row r="180" spans="1:10" x14ac:dyDescent="0.2">
      <c r="A180" s="52" t="s">
        <v>325</v>
      </c>
      <c r="B180" s="53">
        <v>44561</v>
      </c>
      <c r="C180" s="53">
        <v>44561</v>
      </c>
      <c r="D180" s="53">
        <v>45098</v>
      </c>
      <c r="E180" s="52" t="s">
        <v>83</v>
      </c>
      <c r="F180" s="52" t="s">
        <v>227</v>
      </c>
      <c r="G180" s="52" t="s">
        <v>228</v>
      </c>
      <c r="H180" s="54">
        <v>217.36</v>
      </c>
      <c r="I180" s="54">
        <v>217.36</v>
      </c>
      <c r="J180" s="52" t="s">
        <v>86</v>
      </c>
    </row>
    <row r="181" spans="1:10" x14ac:dyDescent="0.2">
      <c r="A181" s="52" t="s">
        <v>326</v>
      </c>
      <c r="B181" s="53">
        <v>44558</v>
      </c>
      <c r="C181" s="53">
        <v>44558</v>
      </c>
      <c r="D181" s="53">
        <v>45099</v>
      </c>
      <c r="E181" s="52" t="s">
        <v>83</v>
      </c>
      <c r="F181" s="52" t="s">
        <v>253</v>
      </c>
      <c r="G181" s="52" t="s">
        <v>254</v>
      </c>
      <c r="H181" s="54">
        <v>4182.99</v>
      </c>
      <c r="I181" s="54">
        <v>4182.99</v>
      </c>
      <c r="J181" s="52" t="s">
        <v>86</v>
      </c>
    </row>
    <row r="182" spans="1:10" x14ac:dyDescent="0.2">
      <c r="A182" s="52" t="s">
        <v>327</v>
      </c>
      <c r="B182" s="53">
        <v>44561</v>
      </c>
      <c r="C182" s="53">
        <v>44561</v>
      </c>
      <c r="D182" s="53">
        <v>45100</v>
      </c>
      <c r="E182" s="52" t="s">
        <v>83</v>
      </c>
      <c r="F182" s="52" t="s">
        <v>101</v>
      </c>
      <c r="G182" s="52" t="s">
        <v>102</v>
      </c>
      <c r="H182" s="54">
        <v>418090.4</v>
      </c>
      <c r="I182" s="54">
        <v>418090.4</v>
      </c>
      <c r="J182" s="52" t="s">
        <v>86</v>
      </c>
    </row>
    <row r="183" spans="1:10" x14ac:dyDescent="0.2">
      <c r="A183" s="52" t="s">
        <v>328</v>
      </c>
      <c r="B183" s="53">
        <v>44558</v>
      </c>
      <c r="C183" s="53">
        <v>44558</v>
      </c>
      <c r="D183" s="53">
        <v>45100</v>
      </c>
      <c r="E183" s="52" t="s">
        <v>83</v>
      </c>
      <c r="F183" s="52" t="s">
        <v>101</v>
      </c>
      <c r="G183" s="52" t="s">
        <v>102</v>
      </c>
      <c r="H183" s="54">
        <v>8671.36</v>
      </c>
      <c r="I183" s="54">
        <v>8671.36</v>
      </c>
      <c r="J183" s="52" t="s">
        <v>86</v>
      </c>
    </row>
    <row r="184" spans="1:10" x14ac:dyDescent="0.2">
      <c r="A184" s="52" t="s">
        <v>329</v>
      </c>
      <c r="B184" s="53">
        <v>44561</v>
      </c>
      <c r="C184" s="53">
        <v>44561</v>
      </c>
      <c r="D184" s="53">
        <v>45104</v>
      </c>
      <c r="E184" s="52" t="s">
        <v>83</v>
      </c>
      <c r="F184" s="52" t="s">
        <v>129</v>
      </c>
      <c r="G184" s="52" t="s">
        <v>130</v>
      </c>
      <c r="H184" s="54">
        <v>78389.320000000007</v>
      </c>
      <c r="I184" s="54">
        <v>78389.320000000007</v>
      </c>
      <c r="J184" s="52" t="s">
        <v>86</v>
      </c>
    </row>
    <row r="185" spans="1:10" x14ac:dyDescent="0.2">
      <c r="A185" s="52" t="s">
        <v>330</v>
      </c>
      <c r="B185" s="53">
        <v>44558</v>
      </c>
      <c r="C185" s="53">
        <v>44558</v>
      </c>
      <c r="D185" s="53">
        <v>45104</v>
      </c>
      <c r="E185" s="52" t="s">
        <v>83</v>
      </c>
      <c r="F185" s="52" t="s">
        <v>156</v>
      </c>
      <c r="G185" s="52" t="s">
        <v>157</v>
      </c>
      <c r="H185" s="54">
        <v>741.88</v>
      </c>
      <c r="I185" s="54">
        <v>741.88</v>
      </c>
      <c r="J185" s="52" t="s">
        <v>86</v>
      </c>
    </row>
    <row r="186" spans="1:10" x14ac:dyDescent="0.2">
      <c r="A186" s="52" t="s">
        <v>331</v>
      </c>
      <c r="B186" s="53">
        <v>44617</v>
      </c>
      <c r="C186" s="53">
        <v>44617</v>
      </c>
      <c r="D186" s="53">
        <v>45104</v>
      </c>
      <c r="E186" s="52" t="s">
        <v>83</v>
      </c>
      <c r="F186" s="52" t="s">
        <v>129</v>
      </c>
      <c r="G186" s="52" t="s">
        <v>130</v>
      </c>
      <c r="H186" s="54">
        <v>613.54999999999995</v>
      </c>
      <c r="I186" s="54">
        <v>613.54999999999995</v>
      </c>
      <c r="J186" s="52" t="s">
        <v>86</v>
      </c>
    </row>
    <row r="187" spans="1:10" x14ac:dyDescent="0.2">
      <c r="A187" s="52" t="s">
        <v>332</v>
      </c>
      <c r="B187" s="53">
        <v>44561</v>
      </c>
      <c r="C187" s="53">
        <v>44561</v>
      </c>
      <c r="D187" s="53">
        <v>45105</v>
      </c>
      <c r="E187" s="52" t="s">
        <v>83</v>
      </c>
      <c r="F187" s="52" t="s">
        <v>187</v>
      </c>
      <c r="G187" s="52" t="s">
        <v>188</v>
      </c>
      <c r="H187" s="54">
        <v>5265.59</v>
      </c>
      <c r="I187" s="54">
        <v>5265.59</v>
      </c>
      <c r="J187" s="52" t="s">
        <v>86</v>
      </c>
    </row>
    <row r="188" spans="1:10" x14ac:dyDescent="0.2">
      <c r="A188" s="52" t="s">
        <v>333</v>
      </c>
      <c r="B188" s="53">
        <v>44561</v>
      </c>
      <c r="C188" s="53">
        <v>44561</v>
      </c>
      <c r="D188" s="53">
        <v>45106</v>
      </c>
      <c r="E188" s="52" t="s">
        <v>83</v>
      </c>
      <c r="F188" s="52" t="s">
        <v>122</v>
      </c>
      <c r="G188" s="52" t="s">
        <v>123</v>
      </c>
      <c r="H188" s="54">
        <v>26569.55</v>
      </c>
      <c r="I188" s="54">
        <v>27449</v>
      </c>
      <c r="J188" s="52" t="s">
        <v>124</v>
      </c>
    </row>
    <row r="189" spans="1:10" x14ac:dyDescent="0.2">
      <c r="A189" s="52" t="s">
        <v>334</v>
      </c>
      <c r="B189" s="53">
        <v>44561</v>
      </c>
      <c r="C189" s="53">
        <v>44561</v>
      </c>
      <c r="D189" s="53">
        <v>45110</v>
      </c>
      <c r="E189" s="52" t="s">
        <v>83</v>
      </c>
      <c r="F189" s="52" t="s">
        <v>167</v>
      </c>
      <c r="G189" s="52" t="s">
        <v>168</v>
      </c>
      <c r="H189" s="54">
        <v>1918.14</v>
      </c>
      <c r="I189" s="54">
        <v>1918.14</v>
      </c>
      <c r="J189" s="52" t="s">
        <v>86</v>
      </c>
    </row>
    <row r="190" spans="1:10" x14ac:dyDescent="0.2">
      <c r="A190" s="52" t="s">
        <v>335</v>
      </c>
      <c r="B190" s="53">
        <v>44561</v>
      </c>
      <c r="C190" s="53">
        <v>44561</v>
      </c>
      <c r="D190" s="53">
        <v>45111</v>
      </c>
      <c r="E190" s="52" t="s">
        <v>83</v>
      </c>
      <c r="F190" s="52" t="s">
        <v>336</v>
      </c>
      <c r="G190" s="52" t="s">
        <v>337</v>
      </c>
      <c r="H190" s="54">
        <v>8250.49</v>
      </c>
      <c r="I190" s="54">
        <v>8250.49</v>
      </c>
      <c r="J190" s="52" t="s">
        <v>86</v>
      </c>
    </row>
    <row r="191" spans="1:10" x14ac:dyDescent="0.2">
      <c r="A191" s="52" t="s">
        <v>338</v>
      </c>
      <c r="B191" s="53">
        <v>44561</v>
      </c>
      <c r="C191" s="53">
        <v>44561</v>
      </c>
      <c r="D191" s="53">
        <v>45111</v>
      </c>
      <c r="E191" s="52" t="s">
        <v>83</v>
      </c>
      <c r="F191" s="52" t="s">
        <v>286</v>
      </c>
      <c r="G191" s="52" t="s">
        <v>130</v>
      </c>
      <c r="H191" s="54">
        <v>16977.34</v>
      </c>
      <c r="I191" s="54">
        <v>16977.34</v>
      </c>
      <c r="J191" s="52" t="s">
        <v>86</v>
      </c>
    </row>
    <row r="192" spans="1:10" x14ac:dyDescent="0.2">
      <c r="A192" s="52" t="s">
        <v>339</v>
      </c>
      <c r="B192" s="53">
        <v>44561</v>
      </c>
      <c r="C192" s="53">
        <v>44561</v>
      </c>
      <c r="D192" s="53">
        <v>45113</v>
      </c>
      <c r="E192" s="52" t="s">
        <v>83</v>
      </c>
      <c r="F192" s="52" t="s">
        <v>167</v>
      </c>
      <c r="G192" s="52" t="s">
        <v>168</v>
      </c>
      <c r="H192" s="54">
        <v>194.58</v>
      </c>
      <c r="I192" s="54">
        <v>194.58</v>
      </c>
      <c r="J192" s="52" t="s">
        <v>86</v>
      </c>
    </row>
    <row r="193" spans="1:10" x14ac:dyDescent="0.2">
      <c r="A193" s="52" t="s">
        <v>340</v>
      </c>
      <c r="B193" s="53">
        <v>44561</v>
      </c>
      <c r="C193" s="53">
        <v>44561</v>
      </c>
      <c r="D193" s="53">
        <v>45118</v>
      </c>
      <c r="E193" s="52" t="s">
        <v>97</v>
      </c>
      <c r="F193" s="52" t="s">
        <v>129</v>
      </c>
      <c r="G193" s="52" t="s">
        <v>130</v>
      </c>
      <c r="H193" s="54">
        <v>415.99</v>
      </c>
      <c r="I193" s="54">
        <v>415.99</v>
      </c>
      <c r="J193" s="52" t="s">
        <v>86</v>
      </c>
    </row>
    <row r="194" spans="1:10" x14ac:dyDescent="0.2">
      <c r="A194" s="52" t="s">
        <v>341</v>
      </c>
      <c r="B194" s="53">
        <v>44561</v>
      </c>
      <c r="C194" s="53">
        <v>44561</v>
      </c>
      <c r="D194" s="53">
        <v>45124</v>
      </c>
      <c r="E194" s="52" t="s">
        <v>83</v>
      </c>
      <c r="F194" s="52" t="s">
        <v>143</v>
      </c>
      <c r="G194" s="52" t="s">
        <v>144</v>
      </c>
      <c r="H194" s="54">
        <v>31841.81</v>
      </c>
      <c r="I194" s="54">
        <v>31841.81</v>
      </c>
      <c r="J194" s="52" t="s">
        <v>86</v>
      </c>
    </row>
    <row r="195" spans="1:10" x14ac:dyDescent="0.2">
      <c r="A195" s="52" t="s">
        <v>342</v>
      </c>
      <c r="B195" s="53">
        <v>44855</v>
      </c>
      <c r="C195" s="53">
        <v>44855</v>
      </c>
      <c r="D195" s="53">
        <v>45124</v>
      </c>
      <c r="E195" s="52" t="s">
        <v>83</v>
      </c>
      <c r="F195" s="52" t="s">
        <v>143</v>
      </c>
      <c r="G195" s="52" t="s">
        <v>144</v>
      </c>
      <c r="H195" s="54">
        <v>79.36</v>
      </c>
      <c r="I195" s="54">
        <v>79.36</v>
      </c>
      <c r="J195" s="52" t="s">
        <v>86</v>
      </c>
    </row>
    <row r="196" spans="1:10" x14ac:dyDescent="0.2">
      <c r="A196" s="52" t="s">
        <v>343</v>
      </c>
      <c r="B196" s="53">
        <v>44561</v>
      </c>
      <c r="C196" s="53">
        <v>44561</v>
      </c>
      <c r="D196" s="53">
        <v>45125</v>
      </c>
      <c r="E196" s="52" t="s">
        <v>83</v>
      </c>
      <c r="F196" s="52" t="s">
        <v>84</v>
      </c>
      <c r="G196" s="52" t="s">
        <v>85</v>
      </c>
      <c r="H196" s="54">
        <v>63342.17</v>
      </c>
      <c r="I196" s="54">
        <v>63342.17</v>
      </c>
      <c r="J196" s="52" t="s">
        <v>86</v>
      </c>
    </row>
    <row r="197" spans="1:10" x14ac:dyDescent="0.2">
      <c r="A197" s="52" t="s">
        <v>344</v>
      </c>
      <c r="B197" s="53">
        <v>44601</v>
      </c>
      <c r="C197" s="53">
        <v>44601</v>
      </c>
      <c r="D197" s="53">
        <v>45132</v>
      </c>
      <c r="E197" s="52" t="s">
        <v>83</v>
      </c>
      <c r="F197" s="52" t="s">
        <v>147</v>
      </c>
      <c r="G197" s="52" t="s">
        <v>148</v>
      </c>
      <c r="H197" s="54">
        <v>36.57</v>
      </c>
      <c r="I197" s="54">
        <v>36.57</v>
      </c>
      <c r="J197" s="52" t="s">
        <v>86</v>
      </c>
    </row>
    <row r="198" spans="1:10" x14ac:dyDescent="0.2">
      <c r="A198" s="52" t="s">
        <v>345</v>
      </c>
      <c r="B198" s="53">
        <v>44593</v>
      </c>
      <c r="C198" s="53">
        <v>44593</v>
      </c>
      <c r="D198" s="53">
        <v>45132</v>
      </c>
      <c r="E198" s="52" t="s">
        <v>83</v>
      </c>
      <c r="F198" s="52" t="s">
        <v>147</v>
      </c>
      <c r="G198" s="52" t="s">
        <v>148</v>
      </c>
      <c r="H198" s="54">
        <v>19414.89</v>
      </c>
      <c r="I198" s="54">
        <v>19414.89</v>
      </c>
      <c r="J198" s="52" t="s">
        <v>86</v>
      </c>
    </row>
    <row r="199" spans="1:10" x14ac:dyDescent="0.2">
      <c r="A199" s="52" t="s">
        <v>346</v>
      </c>
      <c r="B199" s="53">
        <v>44679</v>
      </c>
      <c r="C199" s="53">
        <v>44679</v>
      </c>
      <c r="D199" s="53">
        <v>45134</v>
      </c>
      <c r="E199" s="52" t="s">
        <v>83</v>
      </c>
      <c r="F199" s="52" t="s">
        <v>101</v>
      </c>
      <c r="G199" s="52" t="s">
        <v>102</v>
      </c>
      <c r="H199" s="54">
        <v>124.64</v>
      </c>
      <c r="I199" s="54">
        <v>124.64</v>
      </c>
      <c r="J199" s="52" t="s">
        <v>86</v>
      </c>
    </row>
    <row r="200" spans="1:10" x14ac:dyDescent="0.2">
      <c r="A200" s="52" t="s">
        <v>347</v>
      </c>
      <c r="B200" s="53">
        <v>44593</v>
      </c>
      <c r="C200" s="53">
        <v>44593</v>
      </c>
      <c r="D200" s="53">
        <v>45139</v>
      </c>
      <c r="E200" s="52" t="s">
        <v>83</v>
      </c>
      <c r="F200" s="52" t="s">
        <v>101</v>
      </c>
      <c r="G200" s="52" t="s">
        <v>102</v>
      </c>
      <c r="H200" s="54">
        <v>42.83</v>
      </c>
      <c r="I200" s="54">
        <v>42.83</v>
      </c>
      <c r="J200" s="52" t="s">
        <v>86</v>
      </c>
    </row>
    <row r="201" spans="1:10" x14ac:dyDescent="0.2">
      <c r="A201" s="52" t="s">
        <v>348</v>
      </c>
      <c r="B201" s="53">
        <v>44609</v>
      </c>
      <c r="C201" s="53">
        <v>44609</v>
      </c>
      <c r="D201" s="53">
        <v>45148</v>
      </c>
      <c r="E201" s="52" t="s">
        <v>83</v>
      </c>
      <c r="F201" s="52" t="s">
        <v>129</v>
      </c>
      <c r="G201" s="52" t="s">
        <v>130</v>
      </c>
      <c r="H201" s="54">
        <v>14608.37</v>
      </c>
      <c r="I201" s="54">
        <v>14608.37</v>
      </c>
      <c r="J201" s="52" t="s">
        <v>86</v>
      </c>
    </row>
    <row r="202" spans="1:10" x14ac:dyDescent="0.2">
      <c r="A202" s="52" t="s">
        <v>349</v>
      </c>
      <c r="B202" s="53">
        <v>44610</v>
      </c>
      <c r="C202" s="53">
        <v>44610</v>
      </c>
      <c r="D202" s="53">
        <v>45153</v>
      </c>
      <c r="E202" s="52" t="s">
        <v>83</v>
      </c>
      <c r="F202" s="52" t="s">
        <v>94</v>
      </c>
      <c r="G202" s="52" t="s">
        <v>67</v>
      </c>
      <c r="H202" s="54">
        <v>67102.94</v>
      </c>
      <c r="I202" s="54">
        <v>679249.56</v>
      </c>
      <c r="J202" s="52" t="s">
        <v>95</v>
      </c>
    </row>
    <row r="203" spans="1:10" x14ac:dyDescent="0.2">
      <c r="A203" s="52" t="s">
        <v>350</v>
      </c>
      <c r="B203" s="53">
        <v>44613</v>
      </c>
      <c r="C203" s="53">
        <v>44613</v>
      </c>
      <c r="D203" s="53">
        <v>45153</v>
      </c>
      <c r="E203" s="52" t="s">
        <v>83</v>
      </c>
      <c r="F203" s="52" t="s">
        <v>107</v>
      </c>
      <c r="G203" s="52" t="s">
        <v>69</v>
      </c>
      <c r="H203" s="54">
        <v>176326.8</v>
      </c>
      <c r="I203" s="54">
        <v>147100.63</v>
      </c>
      <c r="J203" s="52" t="s">
        <v>105</v>
      </c>
    </row>
    <row r="204" spans="1:10" x14ac:dyDescent="0.2">
      <c r="A204" s="52" t="s">
        <v>351</v>
      </c>
      <c r="B204" s="53">
        <v>44620</v>
      </c>
      <c r="C204" s="53">
        <v>44620</v>
      </c>
      <c r="D204" s="53">
        <v>45154</v>
      </c>
      <c r="E204" s="52" t="s">
        <v>83</v>
      </c>
      <c r="F204" s="52" t="s">
        <v>107</v>
      </c>
      <c r="G204" s="52" t="s">
        <v>69</v>
      </c>
      <c r="H204" s="54">
        <v>180226.82</v>
      </c>
      <c r="I204" s="54">
        <v>150921.94</v>
      </c>
      <c r="J204" s="52" t="s">
        <v>105</v>
      </c>
    </row>
    <row r="205" spans="1:10" x14ac:dyDescent="0.2">
      <c r="A205" s="52" t="s">
        <v>352</v>
      </c>
      <c r="B205" s="53">
        <v>44617</v>
      </c>
      <c r="C205" s="53">
        <v>44617</v>
      </c>
      <c r="D205" s="53">
        <v>45162</v>
      </c>
      <c r="E205" s="52" t="s">
        <v>83</v>
      </c>
      <c r="F205" s="52" t="s">
        <v>101</v>
      </c>
      <c r="G205" s="52" t="s">
        <v>102</v>
      </c>
      <c r="H205" s="54">
        <v>11039.13</v>
      </c>
      <c r="I205" s="54">
        <v>11039.13</v>
      </c>
      <c r="J205" s="52" t="s">
        <v>86</v>
      </c>
    </row>
    <row r="206" spans="1:10" x14ac:dyDescent="0.2">
      <c r="A206" s="52" t="s">
        <v>353</v>
      </c>
      <c r="B206" s="53">
        <v>44617</v>
      </c>
      <c r="C206" s="53">
        <v>44617</v>
      </c>
      <c r="D206" s="53">
        <v>45162</v>
      </c>
      <c r="E206" s="52" t="s">
        <v>83</v>
      </c>
      <c r="F206" s="52" t="s">
        <v>101</v>
      </c>
      <c r="G206" s="52" t="s">
        <v>102</v>
      </c>
      <c r="H206" s="54">
        <v>151.19</v>
      </c>
      <c r="I206" s="54">
        <v>151.19</v>
      </c>
      <c r="J206" s="52" t="s">
        <v>86</v>
      </c>
    </row>
    <row r="207" spans="1:10" x14ac:dyDescent="0.2">
      <c r="A207" s="52" t="s">
        <v>354</v>
      </c>
      <c r="B207" s="53">
        <v>44617</v>
      </c>
      <c r="C207" s="53">
        <v>44617</v>
      </c>
      <c r="D207" s="53">
        <v>45162</v>
      </c>
      <c r="E207" s="52" t="s">
        <v>83</v>
      </c>
      <c r="F207" s="52" t="s">
        <v>101</v>
      </c>
      <c r="G207" s="52" t="s">
        <v>102</v>
      </c>
      <c r="H207" s="54">
        <v>93102.57</v>
      </c>
      <c r="I207" s="54">
        <v>93102.57</v>
      </c>
      <c r="J207" s="52" t="s">
        <v>86</v>
      </c>
    </row>
    <row r="208" spans="1:10" x14ac:dyDescent="0.2">
      <c r="A208" s="52" t="s">
        <v>355</v>
      </c>
      <c r="B208" s="53">
        <v>44617</v>
      </c>
      <c r="C208" s="53">
        <v>44617</v>
      </c>
      <c r="D208" s="53">
        <v>45163</v>
      </c>
      <c r="E208" s="52" t="s">
        <v>83</v>
      </c>
      <c r="F208" s="52" t="s">
        <v>253</v>
      </c>
      <c r="G208" s="52" t="s">
        <v>254</v>
      </c>
      <c r="H208" s="54">
        <v>12636.36</v>
      </c>
      <c r="I208" s="54">
        <v>12636.36</v>
      </c>
      <c r="J208" s="52" t="s">
        <v>86</v>
      </c>
    </row>
    <row r="209" spans="1:10" x14ac:dyDescent="0.2">
      <c r="A209" s="52" t="s">
        <v>356</v>
      </c>
      <c r="B209" s="53">
        <v>44635</v>
      </c>
      <c r="C209" s="53">
        <v>44635</v>
      </c>
      <c r="D209" s="53">
        <v>45183</v>
      </c>
      <c r="E209" s="52" t="s">
        <v>83</v>
      </c>
      <c r="F209" s="52" t="s">
        <v>134</v>
      </c>
      <c r="G209" s="52" t="s">
        <v>135</v>
      </c>
      <c r="H209" s="54">
        <v>2140.7199999999998</v>
      </c>
      <c r="I209" s="54">
        <v>15928.01</v>
      </c>
      <c r="J209" s="52" t="s">
        <v>136</v>
      </c>
    </row>
    <row r="210" spans="1:10" x14ac:dyDescent="0.2">
      <c r="A210" s="52" t="s">
        <v>357</v>
      </c>
      <c r="B210" s="53">
        <v>44635</v>
      </c>
      <c r="C210" s="53">
        <v>44635</v>
      </c>
      <c r="D210" s="53">
        <v>45183</v>
      </c>
      <c r="E210" s="52" t="s">
        <v>83</v>
      </c>
      <c r="F210" s="52" t="s">
        <v>112</v>
      </c>
      <c r="G210" s="52" t="s">
        <v>113</v>
      </c>
      <c r="H210" s="54">
        <v>10447.629999999999</v>
      </c>
      <c r="I210" s="54">
        <v>260041.51</v>
      </c>
      <c r="J210" s="52" t="s">
        <v>114</v>
      </c>
    </row>
    <row r="211" spans="1:10" x14ac:dyDescent="0.2">
      <c r="A211" s="52" t="s">
        <v>358</v>
      </c>
      <c r="B211" s="53">
        <v>44788</v>
      </c>
      <c r="C211" s="53">
        <v>44788</v>
      </c>
      <c r="D211" s="53">
        <v>45183</v>
      </c>
      <c r="E211" s="52" t="s">
        <v>83</v>
      </c>
      <c r="F211" s="52" t="s">
        <v>112</v>
      </c>
      <c r="G211" s="52" t="s">
        <v>113</v>
      </c>
      <c r="H211" s="54">
        <v>304.18</v>
      </c>
      <c r="I211" s="54">
        <v>7415.89</v>
      </c>
      <c r="J211" s="52" t="s">
        <v>114</v>
      </c>
    </row>
    <row r="212" spans="1:10" x14ac:dyDescent="0.2">
      <c r="A212" s="52" t="s">
        <v>359</v>
      </c>
      <c r="B212" s="53">
        <v>44783</v>
      </c>
      <c r="C212" s="53">
        <v>44783</v>
      </c>
      <c r="D212" s="53">
        <v>45186</v>
      </c>
      <c r="E212" s="52" t="s">
        <v>83</v>
      </c>
      <c r="F212" s="52" t="s">
        <v>116</v>
      </c>
      <c r="G212" s="52" t="s">
        <v>117</v>
      </c>
      <c r="H212" s="54">
        <v>1232.19</v>
      </c>
      <c r="I212" s="54">
        <v>5801.76</v>
      </c>
      <c r="J212" s="52" t="s">
        <v>118</v>
      </c>
    </row>
    <row r="213" spans="1:10" x14ac:dyDescent="0.2">
      <c r="A213" s="52" t="s">
        <v>360</v>
      </c>
      <c r="B213" s="53">
        <v>44642</v>
      </c>
      <c r="C213" s="53">
        <v>44642</v>
      </c>
      <c r="D213" s="53">
        <v>45186</v>
      </c>
      <c r="E213" s="52" t="s">
        <v>83</v>
      </c>
      <c r="F213" s="52" t="s">
        <v>116</v>
      </c>
      <c r="G213" s="52" t="s">
        <v>117</v>
      </c>
      <c r="H213" s="54">
        <v>995.06</v>
      </c>
      <c r="I213" s="54">
        <v>4672.78</v>
      </c>
      <c r="J213" s="52" t="s">
        <v>118</v>
      </c>
    </row>
    <row r="214" spans="1:10" x14ac:dyDescent="0.2">
      <c r="A214" s="52" t="s">
        <v>361</v>
      </c>
      <c r="B214" s="53">
        <v>44642</v>
      </c>
      <c r="C214" s="53">
        <v>44642</v>
      </c>
      <c r="D214" s="53">
        <v>45186</v>
      </c>
      <c r="E214" s="52" t="s">
        <v>83</v>
      </c>
      <c r="F214" s="52" t="s">
        <v>116</v>
      </c>
      <c r="G214" s="52" t="s">
        <v>117</v>
      </c>
      <c r="H214" s="54">
        <v>53.24</v>
      </c>
      <c r="I214" s="54">
        <v>250</v>
      </c>
      <c r="J214" s="52" t="s">
        <v>118</v>
      </c>
    </row>
    <row r="215" spans="1:10" x14ac:dyDescent="0.2">
      <c r="A215" s="52" t="s">
        <v>362</v>
      </c>
      <c r="B215" s="53">
        <v>44644</v>
      </c>
      <c r="C215" s="53">
        <v>44644</v>
      </c>
      <c r="D215" s="53">
        <v>45186</v>
      </c>
      <c r="E215" s="52" t="s">
        <v>83</v>
      </c>
      <c r="F215" s="52" t="s">
        <v>116</v>
      </c>
      <c r="G215" s="52" t="s">
        <v>117</v>
      </c>
      <c r="H215" s="54">
        <v>117451.84</v>
      </c>
      <c r="I215" s="54">
        <v>552634.42000000004</v>
      </c>
      <c r="J215" s="52" t="s">
        <v>118</v>
      </c>
    </row>
    <row r="216" spans="1:10" x14ac:dyDescent="0.2">
      <c r="A216" s="52" t="s">
        <v>363</v>
      </c>
      <c r="B216" s="53">
        <v>44649</v>
      </c>
      <c r="C216" s="53">
        <v>44649</v>
      </c>
      <c r="D216" s="53">
        <v>45190</v>
      </c>
      <c r="E216" s="52" t="s">
        <v>83</v>
      </c>
      <c r="F216" s="52" t="s">
        <v>107</v>
      </c>
      <c r="G216" s="52" t="s">
        <v>69</v>
      </c>
      <c r="H216" s="54">
        <v>88203.66</v>
      </c>
      <c r="I216" s="54">
        <v>73776.19</v>
      </c>
      <c r="J216" s="52" t="s">
        <v>105</v>
      </c>
    </row>
    <row r="217" spans="1:10" x14ac:dyDescent="0.2">
      <c r="A217" s="52" t="s">
        <v>364</v>
      </c>
      <c r="B217" s="53">
        <v>44651</v>
      </c>
      <c r="C217" s="53">
        <v>44651</v>
      </c>
      <c r="D217" s="53">
        <v>45190</v>
      </c>
      <c r="E217" s="52" t="s">
        <v>83</v>
      </c>
      <c r="F217" s="52" t="s">
        <v>107</v>
      </c>
      <c r="G217" s="52" t="s">
        <v>69</v>
      </c>
      <c r="H217" s="54">
        <v>264747.61</v>
      </c>
      <c r="I217" s="54">
        <v>223878.52</v>
      </c>
      <c r="J217" s="52" t="s">
        <v>105</v>
      </c>
    </row>
    <row r="218" spans="1:10" x14ac:dyDescent="0.2">
      <c r="A218" s="52" t="s">
        <v>365</v>
      </c>
      <c r="B218" s="53">
        <v>44810</v>
      </c>
      <c r="C218" s="53">
        <v>44810</v>
      </c>
      <c r="D218" s="53">
        <v>45190</v>
      </c>
      <c r="E218" s="52" t="s">
        <v>83</v>
      </c>
      <c r="F218" s="52" t="s">
        <v>107</v>
      </c>
      <c r="G218" s="52" t="s">
        <v>69</v>
      </c>
      <c r="H218" s="54">
        <v>87915.42</v>
      </c>
      <c r="I218" s="54">
        <v>75922</v>
      </c>
      <c r="J218" s="52" t="s">
        <v>105</v>
      </c>
    </row>
    <row r="219" spans="1:10" x14ac:dyDescent="0.2">
      <c r="A219" s="52" t="s">
        <v>366</v>
      </c>
      <c r="B219" s="53">
        <v>44749</v>
      </c>
      <c r="C219" s="53">
        <v>44749</v>
      </c>
      <c r="D219" s="53">
        <v>45190</v>
      </c>
      <c r="E219" s="52" t="s">
        <v>83</v>
      </c>
      <c r="F219" s="52" t="s">
        <v>107</v>
      </c>
      <c r="G219" s="52" t="s">
        <v>69</v>
      </c>
      <c r="H219" s="54">
        <v>17447.41</v>
      </c>
      <c r="I219" s="54">
        <v>14948.24</v>
      </c>
      <c r="J219" s="52" t="s">
        <v>105</v>
      </c>
    </row>
    <row r="220" spans="1:10" x14ac:dyDescent="0.2">
      <c r="A220" s="52" t="s">
        <v>367</v>
      </c>
      <c r="B220" s="53">
        <v>44649</v>
      </c>
      <c r="C220" s="53">
        <v>44649</v>
      </c>
      <c r="D220" s="53">
        <v>45191</v>
      </c>
      <c r="E220" s="52" t="s">
        <v>83</v>
      </c>
      <c r="F220" s="52" t="s">
        <v>187</v>
      </c>
      <c r="G220" s="52" t="s">
        <v>188</v>
      </c>
      <c r="H220" s="54">
        <v>110.57</v>
      </c>
      <c r="I220" s="54">
        <v>110.57</v>
      </c>
      <c r="J220" s="52" t="s">
        <v>86</v>
      </c>
    </row>
    <row r="221" spans="1:10" x14ac:dyDescent="0.2">
      <c r="A221" s="52" t="s">
        <v>368</v>
      </c>
      <c r="B221" s="53">
        <v>44642</v>
      </c>
      <c r="C221" s="53">
        <v>44642</v>
      </c>
      <c r="D221" s="53">
        <v>45191</v>
      </c>
      <c r="E221" s="52" t="s">
        <v>97</v>
      </c>
      <c r="F221" s="52" t="s">
        <v>177</v>
      </c>
      <c r="G221" s="52" t="s">
        <v>178</v>
      </c>
      <c r="H221" s="54">
        <v>1063.44</v>
      </c>
      <c r="I221" s="54">
        <v>1063.44</v>
      </c>
      <c r="J221" s="52" t="s">
        <v>86</v>
      </c>
    </row>
    <row r="222" spans="1:10" x14ac:dyDescent="0.2">
      <c r="A222" s="52" t="s">
        <v>369</v>
      </c>
      <c r="B222" s="53">
        <v>44642</v>
      </c>
      <c r="C222" s="53">
        <v>44642</v>
      </c>
      <c r="D222" s="53">
        <v>45191</v>
      </c>
      <c r="E222" s="52" t="s">
        <v>97</v>
      </c>
      <c r="F222" s="52" t="s">
        <v>177</v>
      </c>
      <c r="G222" s="52" t="s">
        <v>178</v>
      </c>
      <c r="H222" s="54">
        <v>179203.35</v>
      </c>
      <c r="I222" s="54">
        <v>179203.35</v>
      </c>
      <c r="J222" s="52" t="s">
        <v>86</v>
      </c>
    </row>
    <row r="223" spans="1:10" x14ac:dyDescent="0.2">
      <c r="A223" s="52" t="s">
        <v>370</v>
      </c>
      <c r="B223" s="53">
        <v>44649</v>
      </c>
      <c r="C223" s="53">
        <v>44649</v>
      </c>
      <c r="D223" s="53">
        <v>45193</v>
      </c>
      <c r="E223" s="52" t="s">
        <v>83</v>
      </c>
      <c r="F223" s="52" t="s">
        <v>227</v>
      </c>
      <c r="G223" s="52" t="s">
        <v>228</v>
      </c>
      <c r="H223" s="54">
        <v>1098.25</v>
      </c>
      <c r="I223" s="54">
        <v>1098.25</v>
      </c>
      <c r="J223" s="52" t="s">
        <v>86</v>
      </c>
    </row>
    <row r="224" spans="1:10" x14ac:dyDescent="0.2">
      <c r="A224" s="52" t="s">
        <v>371</v>
      </c>
      <c r="B224" s="53">
        <v>44634</v>
      </c>
      <c r="C224" s="53">
        <v>44691</v>
      </c>
      <c r="D224" s="53">
        <v>45193</v>
      </c>
      <c r="E224" s="52" t="s">
        <v>97</v>
      </c>
      <c r="F224" s="52" t="s">
        <v>126</v>
      </c>
      <c r="G224" s="52" t="s">
        <v>127</v>
      </c>
      <c r="H224" s="54">
        <v>1894.56</v>
      </c>
      <c r="I224" s="54">
        <v>1894.56</v>
      </c>
      <c r="J224" s="52" t="s">
        <v>86</v>
      </c>
    </row>
    <row r="225" spans="1:10" x14ac:dyDescent="0.2">
      <c r="A225" s="52" t="s">
        <v>372</v>
      </c>
      <c r="B225" s="53">
        <v>44655</v>
      </c>
      <c r="C225" s="53">
        <v>44655</v>
      </c>
      <c r="D225" s="53">
        <v>45198</v>
      </c>
      <c r="E225" s="52" t="s">
        <v>83</v>
      </c>
      <c r="F225" s="52" t="s">
        <v>101</v>
      </c>
      <c r="G225" s="52" t="s">
        <v>102</v>
      </c>
      <c r="H225" s="54">
        <v>87985.09</v>
      </c>
      <c r="I225" s="54">
        <v>87985.09</v>
      </c>
      <c r="J225" s="52" t="s">
        <v>86</v>
      </c>
    </row>
    <row r="226" spans="1:10" x14ac:dyDescent="0.2">
      <c r="A226" s="52" t="s">
        <v>373</v>
      </c>
      <c r="B226" s="53">
        <v>44663</v>
      </c>
      <c r="C226" s="53">
        <v>44663</v>
      </c>
      <c r="D226" s="53">
        <v>45199</v>
      </c>
      <c r="E226" s="52" t="s">
        <v>83</v>
      </c>
      <c r="F226" s="52" t="s">
        <v>177</v>
      </c>
      <c r="G226" s="52" t="s">
        <v>178</v>
      </c>
      <c r="H226" s="54">
        <v>147890.16</v>
      </c>
      <c r="I226" s="54">
        <v>147890.16</v>
      </c>
      <c r="J226" s="52" t="s">
        <v>86</v>
      </c>
    </row>
    <row r="227" spans="1:10" x14ac:dyDescent="0.2">
      <c r="A227" s="52" t="s">
        <v>374</v>
      </c>
      <c r="B227" s="53">
        <v>44656</v>
      </c>
      <c r="C227" s="53">
        <v>44656</v>
      </c>
      <c r="D227" s="53">
        <v>45203</v>
      </c>
      <c r="E227" s="52" t="s">
        <v>83</v>
      </c>
      <c r="F227" s="52" t="s">
        <v>122</v>
      </c>
      <c r="G227" s="52" t="s">
        <v>123</v>
      </c>
      <c r="H227" s="54">
        <v>82303.149999999994</v>
      </c>
      <c r="I227" s="54">
        <v>83973.9</v>
      </c>
      <c r="J227" s="52" t="s">
        <v>124</v>
      </c>
    </row>
    <row r="228" spans="1:10" x14ac:dyDescent="0.2">
      <c r="A228" s="52" t="s">
        <v>375</v>
      </c>
      <c r="B228" s="53">
        <v>44656</v>
      </c>
      <c r="C228" s="53">
        <v>44656</v>
      </c>
      <c r="D228" s="53">
        <v>45203</v>
      </c>
      <c r="E228" s="52" t="s">
        <v>83</v>
      </c>
      <c r="F228" s="52" t="s">
        <v>184</v>
      </c>
      <c r="G228" s="52" t="s">
        <v>185</v>
      </c>
      <c r="H228" s="54">
        <v>59360.61</v>
      </c>
      <c r="I228" s="54">
        <v>59360.61</v>
      </c>
      <c r="J228" s="52" t="s">
        <v>86</v>
      </c>
    </row>
    <row r="229" spans="1:10" x14ac:dyDescent="0.2">
      <c r="A229" s="52" t="s">
        <v>376</v>
      </c>
      <c r="B229" s="53">
        <v>44656</v>
      </c>
      <c r="C229" s="53">
        <v>44656</v>
      </c>
      <c r="D229" s="53">
        <v>45203</v>
      </c>
      <c r="E229" s="52" t="s">
        <v>83</v>
      </c>
      <c r="F229" s="52" t="s">
        <v>184</v>
      </c>
      <c r="G229" s="52" t="s">
        <v>185</v>
      </c>
      <c r="H229" s="54">
        <v>2178.44</v>
      </c>
      <c r="I229" s="54">
        <v>2178.44</v>
      </c>
      <c r="J229" s="52" t="s">
        <v>86</v>
      </c>
    </row>
    <row r="230" spans="1:10" x14ac:dyDescent="0.2">
      <c r="A230" s="52" t="s">
        <v>377</v>
      </c>
      <c r="B230" s="53">
        <v>44761</v>
      </c>
      <c r="C230" s="53">
        <v>44761</v>
      </c>
      <c r="D230" s="53">
        <v>45203</v>
      </c>
      <c r="E230" s="52" t="s">
        <v>83</v>
      </c>
      <c r="F230" s="52" t="s">
        <v>122</v>
      </c>
      <c r="G230" s="52" t="s">
        <v>123</v>
      </c>
      <c r="H230" s="54">
        <v>4598.0200000000004</v>
      </c>
      <c r="I230" s="54">
        <v>4557.1000000000004</v>
      </c>
      <c r="J230" s="52" t="s">
        <v>124</v>
      </c>
    </row>
    <row r="231" spans="1:10" x14ac:dyDescent="0.2">
      <c r="A231" s="52" t="s">
        <v>378</v>
      </c>
      <c r="B231" s="53">
        <v>44665</v>
      </c>
      <c r="C231" s="53">
        <v>44665</v>
      </c>
      <c r="D231" s="53">
        <v>45212</v>
      </c>
      <c r="E231" s="52" t="s">
        <v>83</v>
      </c>
      <c r="F231" s="52" t="s">
        <v>138</v>
      </c>
      <c r="G231" s="52" t="s">
        <v>102</v>
      </c>
      <c r="H231" s="54">
        <v>11868.55</v>
      </c>
      <c r="I231" s="54">
        <v>11868.55</v>
      </c>
      <c r="J231" s="52" t="s">
        <v>86</v>
      </c>
    </row>
    <row r="232" spans="1:10" x14ac:dyDescent="0.2">
      <c r="A232" s="52" t="s">
        <v>379</v>
      </c>
      <c r="B232" s="53">
        <v>44677</v>
      </c>
      <c r="C232" s="53">
        <v>44677</v>
      </c>
      <c r="D232" s="53">
        <v>45219</v>
      </c>
      <c r="E232" s="52" t="s">
        <v>83</v>
      </c>
      <c r="F232" s="52" t="s">
        <v>147</v>
      </c>
      <c r="G232" s="52" t="s">
        <v>148</v>
      </c>
      <c r="H232" s="54">
        <v>25181.19</v>
      </c>
      <c r="I232" s="54">
        <v>25181.19</v>
      </c>
      <c r="J232" s="52" t="s">
        <v>86</v>
      </c>
    </row>
    <row r="233" spans="1:10" x14ac:dyDescent="0.2">
      <c r="A233" s="52" t="s">
        <v>380</v>
      </c>
      <c r="B233" s="53">
        <v>44677</v>
      </c>
      <c r="C233" s="53">
        <v>44677</v>
      </c>
      <c r="D233" s="53">
        <v>45225</v>
      </c>
      <c r="E233" s="52" t="s">
        <v>83</v>
      </c>
      <c r="F233" s="52" t="s">
        <v>307</v>
      </c>
      <c r="G233" s="52" t="s">
        <v>308</v>
      </c>
      <c r="H233" s="54">
        <v>5058.6099999999997</v>
      </c>
      <c r="I233" s="54">
        <v>5058.6099999999997</v>
      </c>
      <c r="J233" s="52" t="s">
        <v>86</v>
      </c>
    </row>
    <row r="234" spans="1:10" x14ac:dyDescent="0.2">
      <c r="A234" s="52" t="s">
        <v>381</v>
      </c>
      <c r="B234" s="53">
        <v>44684</v>
      </c>
      <c r="C234" s="53">
        <v>44684</v>
      </c>
      <c r="D234" s="53">
        <v>45226</v>
      </c>
      <c r="E234" s="52" t="s">
        <v>83</v>
      </c>
      <c r="F234" s="52" t="s">
        <v>220</v>
      </c>
      <c r="G234" s="52" t="s">
        <v>221</v>
      </c>
      <c r="H234" s="54">
        <v>1023916.78</v>
      </c>
      <c r="I234" s="54">
        <v>1023916.78</v>
      </c>
      <c r="J234" s="52" t="s">
        <v>86</v>
      </c>
    </row>
    <row r="235" spans="1:10" x14ac:dyDescent="0.2">
      <c r="A235" s="52" t="s">
        <v>382</v>
      </c>
      <c r="B235" s="53">
        <v>44684</v>
      </c>
      <c r="C235" s="53">
        <v>44684</v>
      </c>
      <c r="D235" s="53">
        <v>45226</v>
      </c>
      <c r="E235" s="52" t="s">
        <v>83</v>
      </c>
      <c r="F235" s="52" t="s">
        <v>101</v>
      </c>
      <c r="G235" s="52" t="s">
        <v>102</v>
      </c>
      <c r="H235" s="54">
        <v>168117.43</v>
      </c>
      <c r="I235" s="54">
        <v>168117.43</v>
      </c>
      <c r="J235" s="52" t="s">
        <v>86</v>
      </c>
    </row>
    <row r="236" spans="1:10" x14ac:dyDescent="0.2">
      <c r="A236" s="52" t="s">
        <v>383</v>
      </c>
      <c r="B236" s="53">
        <v>44684</v>
      </c>
      <c r="C236" s="53">
        <v>44684</v>
      </c>
      <c r="D236" s="53">
        <v>45226</v>
      </c>
      <c r="E236" s="52" t="s">
        <v>83</v>
      </c>
      <c r="F236" s="52" t="s">
        <v>101</v>
      </c>
      <c r="G236" s="52" t="s">
        <v>102</v>
      </c>
      <c r="H236" s="54">
        <v>8982.73</v>
      </c>
      <c r="I236" s="54">
        <v>8982.73</v>
      </c>
      <c r="J236" s="52" t="s">
        <v>86</v>
      </c>
    </row>
    <row r="237" spans="1:10" x14ac:dyDescent="0.2">
      <c r="A237" s="52" t="s">
        <v>384</v>
      </c>
      <c r="B237" s="53">
        <v>44712</v>
      </c>
      <c r="C237" s="53">
        <v>44712</v>
      </c>
      <c r="D237" s="53">
        <v>45226</v>
      </c>
      <c r="E237" s="52" t="s">
        <v>83</v>
      </c>
      <c r="F237" s="52" t="s">
        <v>101</v>
      </c>
      <c r="G237" s="52" t="s">
        <v>102</v>
      </c>
      <c r="H237" s="54">
        <v>1121453.31</v>
      </c>
      <c r="I237" s="54">
        <v>1121453.31</v>
      </c>
      <c r="J237" s="52" t="s">
        <v>86</v>
      </c>
    </row>
    <row r="238" spans="1:10" x14ac:dyDescent="0.2">
      <c r="A238" s="52" t="s">
        <v>385</v>
      </c>
      <c r="B238" s="53">
        <v>44691</v>
      </c>
      <c r="C238" s="53">
        <v>44691</v>
      </c>
      <c r="D238" s="53">
        <v>45236</v>
      </c>
      <c r="E238" s="52" t="s">
        <v>83</v>
      </c>
      <c r="F238" s="52" t="s">
        <v>208</v>
      </c>
      <c r="G238" s="52" t="s">
        <v>209</v>
      </c>
      <c r="H238" s="54">
        <v>5307.55</v>
      </c>
      <c r="I238" s="54">
        <v>5307.55</v>
      </c>
      <c r="J238" s="52" t="s">
        <v>86</v>
      </c>
    </row>
    <row r="239" spans="1:10" x14ac:dyDescent="0.2">
      <c r="A239" s="52" t="s">
        <v>386</v>
      </c>
      <c r="B239" s="53">
        <v>44694</v>
      </c>
      <c r="C239" s="53">
        <v>44694</v>
      </c>
      <c r="D239" s="53">
        <v>45240</v>
      </c>
      <c r="E239" s="52" t="s">
        <v>83</v>
      </c>
      <c r="F239" s="52" t="s">
        <v>184</v>
      </c>
      <c r="G239" s="52" t="s">
        <v>185</v>
      </c>
      <c r="H239" s="54">
        <v>274213.93</v>
      </c>
      <c r="I239" s="54">
        <v>274213.93</v>
      </c>
      <c r="J239" s="52" t="s">
        <v>86</v>
      </c>
    </row>
    <row r="240" spans="1:10" x14ac:dyDescent="0.2">
      <c r="A240" s="52" t="s">
        <v>387</v>
      </c>
      <c r="B240" s="53">
        <v>44728</v>
      </c>
      <c r="C240" s="53">
        <v>44728</v>
      </c>
      <c r="D240" s="53">
        <v>45246</v>
      </c>
      <c r="E240" s="52" t="s">
        <v>83</v>
      </c>
      <c r="F240" s="52" t="s">
        <v>98</v>
      </c>
      <c r="G240" s="52" t="s">
        <v>68</v>
      </c>
      <c r="H240" s="54">
        <v>730672.77</v>
      </c>
      <c r="I240" s="54">
        <v>7765444.0599999996</v>
      </c>
      <c r="J240" s="52" t="s">
        <v>99</v>
      </c>
    </row>
    <row r="241" spans="1:10" x14ac:dyDescent="0.2">
      <c r="A241" s="52" t="s">
        <v>388</v>
      </c>
      <c r="B241" s="53">
        <v>44711</v>
      </c>
      <c r="C241" s="53">
        <v>44711</v>
      </c>
      <c r="D241" s="53">
        <v>45256</v>
      </c>
      <c r="E241" s="52" t="s">
        <v>83</v>
      </c>
      <c r="F241" s="52" t="s">
        <v>138</v>
      </c>
      <c r="G241" s="52" t="s">
        <v>102</v>
      </c>
      <c r="H241" s="54">
        <v>26.33</v>
      </c>
      <c r="I241" s="54">
        <v>26.33</v>
      </c>
      <c r="J241" s="52" t="s">
        <v>86</v>
      </c>
    </row>
    <row r="242" spans="1:10" x14ac:dyDescent="0.2">
      <c r="A242" s="52" t="s">
        <v>389</v>
      </c>
      <c r="B242" s="53">
        <v>44712</v>
      </c>
      <c r="C242" s="53">
        <v>44712</v>
      </c>
      <c r="D242" s="53">
        <v>45257</v>
      </c>
      <c r="E242" s="52" t="s">
        <v>83</v>
      </c>
      <c r="F242" s="52" t="s">
        <v>101</v>
      </c>
      <c r="G242" s="52" t="s">
        <v>102</v>
      </c>
      <c r="H242" s="54">
        <v>15008.48</v>
      </c>
      <c r="I242" s="54">
        <v>15008.48</v>
      </c>
      <c r="J242" s="52" t="s">
        <v>86</v>
      </c>
    </row>
    <row r="243" spans="1:10" x14ac:dyDescent="0.2">
      <c r="A243" s="52" t="s">
        <v>390</v>
      </c>
      <c r="B243" s="53">
        <v>44712</v>
      </c>
      <c r="C243" s="53">
        <v>44712</v>
      </c>
      <c r="D243" s="53">
        <v>45257</v>
      </c>
      <c r="E243" s="52" t="s">
        <v>83</v>
      </c>
      <c r="F243" s="52" t="s">
        <v>211</v>
      </c>
      <c r="G243" s="52" t="s">
        <v>212</v>
      </c>
      <c r="H243" s="54">
        <v>676.06</v>
      </c>
      <c r="I243" s="54">
        <v>676.06</v>
      </c>
      <c r="J243" s="52" t="s">
        <v>86</v>
      </c>
    </row>
    <row r="244" spans="1:10" x14ac:dyDescent="0.2">
      <c r="A244" s="52" t="s">
        <v>391</v>
      </c>
      <c r="B244" s="53">
        <v>44718</v>
      </c>
      <c r="C244" s="53">
        <v>44718</v>
      </c>
      <c r="D244" s="53">
        <v>45257</v>
      </c>
      <c r="E244" s="52" t="s">
        <v>83</v>
      </c>
      <c r="F244" s="52" t="s">
        <v>101</v>
      </c>
      <c r="G244" s="52" t="s">
        <v>102</v>
      </c>
      <c r="H244" s="54">
        <v>143394.14000000001</v>
      </c>
      <c r="I244" s="54">
        <v>143394.14000000001</v>
      </c>
      <c r="J244" s="52" t="s">
        <v>86</v>
      </c>
    </row>
    <row r="245" spans="1:10" x14ac:dyDescent="0.2">
      <c r="A245" s="52" t="s">
        <v>392</v>
      </c>
      <c r="B245" s="53">
        <v>44725</v>
      </c>
      <c r="C245" s="53">
        <v>44725</v>
      </c>
      <c r="D245" s="53">
        <v>45257</v>
      </c>
      <c r="E245" s="52" t="s">
        <v>83</v>
      </c>
      <c r="F245" s="52" t="s">
        <v>101</v>
      </c>
      <c r="G245" s="52" t="s">
        <v>102</v>
      </c>
      <c r="H245" s="54">
        <v>60240.82</v>
      </c>
      <c r="I245" s="54">
        <v>60240.82</v>
      </c>
      <c r="J245" s="52" t="s">
        <v>86</v>
      </c>
    </row>
    <row r="246" spans="1:10" x14ac:dyDescent="0.2">
      <c r="A246" s="52" t="s">
        <v>393</v>
      </c>
      <c r="B246" s="53">
        <v>44743</v>
      </c>
      <c r="C246" s="53">
        <v>44743</v>
      </c>
      <c r="D246" s="53">
        <v>45257</v>
      </c>
      <c r="E246" s="52" t="s">
        <v>83</v>
      </c>
      <c r="F246" s="52" t="s">
        <v>101</v>
      </c>
      <c r="G246" s="52" t="s">
        <v>102</v>
      </c>
      <c r="H246" s="54">
        <v>12479.28</v>
      </c>
      <c r="I246" s="54">
        <v>12479.28</v>
      </c>
      <c r="J246" s="52" t="s">
        <v>86</v>
      </c>
    </row>
    <row r="247" spans="1:10" x14ac:dyDescent="0.2">
      <c r="A247" s="52" t="s">
        <v>394</v>
      </c>
      <c r="B247" s="53">
        <v>44831</v>
      </c>
      <c r="C247" s="53">
        <v>44831</v>
      </c>
      <c r="D247" s="53">
        <v>45257</v>
      </c>
      <c r="E247" s="52" t="s">
        <v>83</v>
      </c>
      <c r="F247" s="52" t="s">
        <v>101</v>
      </c>
      <c r="G247" s="52" t="s">
        <v>102</v>
      </c>
      <c r="H247" s="54">
        <v>32.06</v>
      </c>
      <c r="I247" s="54">
        <v>32.06</v>
      </c>
      <c r="J247" s="52" t="s">
        <v>86</v>
      </c>
    </row>
    <row r="248" spans="1:10" x14ac:dyDescent="0.2">
      <c r="A248" s="52" t="s">
        <v>395</v>
      </c>
      <c r="B248" s="53">
        <v>44733</v>
      </c>
      <c r="C248" s="53">
        <v>44733</v>
      </c>
      <c r="D248" s="53">
        <v>45267</v>
      </c>
      <c r="E248" s="52" t="s">
        <v>83</v>
      </c>
      <c r="F248" s="52" t="s">
        <v>107</v>
      </c>
      <c r="G248" s="52" t="s">
        <v>69</v>
      </c>
      <c r="H248" s="54">
        <v>34105.58</v>
      </c>
      <c r="I248" s="54">
        <v>29244.85</v>
      </c>
      <c r="J248" s="52" t="s">
        <v>105</v>
      </c>
    </row>
    <row r="249" spans="1:10" x14ac:dyDescent="0.2">
      <c r="A249" s="52" t="s">
        <v>396</v>
      </c>
      <c r="B249" s="53">
        <v>44774</v>
      </c>
      <c r="C249" s="53">
        <v>44774</v>
      </c>
      <c r="D249" s="53">
        <v>45268</v>
      </c>
      <c r="E249" s="52" t="s">
        <v>83</v>
      </c>
      <c r="F249" s="52" t="s">
        <v>134</v>
      </c>
      <c r="G249" s="52" t="s">
        <v>135</v>
      </c>
      <c r="H249" s="54">
        <v>47136.75</v>
      </c>
      <c r="I249" s="54">
        <v>350876.55</v>
      </c>
      <c r="J249" s="52" t="s">
        <v>136</v>
      </c>
    </row>
    <row r="250" spans="1:10" x14ac:dyDescent="0.2">
      <c r="A250" s="52" t="s">
        <v>397</v>
      </c>
      <c r="B250" s="53">
        <v>44768</v>
      </c>
      <c r="C250" s="53">
        <v>44768</v>
      </c>
      <c r="D250" s="53">
        <v>45269</v>
      </c>
      <c r="E250" s="52" t="s">
        <v>83</v>
      </c>
      <c r="F250" s="52" t="s">
        <v>220</v>
      </c>
      <c r="G250" s="52" t="s">
        <v>221</v>
      </c>
      <c r="H250" s="54">
        <v>354740.32</v>
      </c>
      <c r="I250" s="54">
        <v>354740.32</v>
      </c>
      <c r="J250" s="52" t="s">
        <v>86</v>
      </c>
    </row>
    <row r="251" spans="1:10" x14ac:dyDescent="0.2">
      <c r="A251" s="52" t="s">
        <v>398</v>
      </c>
      <c r="B251" s="53">
        <v>44733</v>
      </c>
      <c r="C251" s="53">
        <v>44733</v>
      </c>
      <c r="D251" s="53">
        <v>45275</v>
      </c>
      <c r="E251" s="52" t="s">
        <v>83</v>
      </c>
      <c r="F251" s="52" t="s">
        <v>126</v>
      </c>
      <c r="G251" s="52" t="s">
        <v>127</v>
      </c>
      <c r="H251" s="54">
        <v>5411.98</v>
      </c>
      <c r="I251" s="54">
        <v>5411.98</v>
      </c>
      <c r="J251" s="52" t="s">
        <v>86</v>
      </c>
    </row>
    <row r="252" spans="1:10" x14ac:dyDescent="0.2">
      <c r="A252" s="52" t="s">
        <v>399</v>
      </c>
      <c r="B252" s="53">
        <v>44733</v>
      </c>
      <c r="C252" s="53">
        <v>44733</v>
      </c>
      <c r="D252" s="53">
        <v>45275</v>
      </c>
      <c r="E252" s="52" t="s">
        <v>83</v>
      </c>
      <c r="F252" s="52" t="s">
        <v>126</v>
      </c>
      <c r="G252" s="52" t="s">
        <v>127</v>
      </c>
      <c r="H252" s="54">
        <v>227</v>
      </c>
      <c r="I252" s="54">
        <v>227</v>
      </c>
      <c r="J252" s="52" t="s">
        <v>86</v>
      </c>
    </row>
    <row r="253" spans="1:10" x14ac:dyDescent="0.2">
      <c r="A253" s="52" t="s">
        <v>400</v>
      </c>
      <c r="B253" s="53">
        <v>44733</v>
      </c>
      <c r="C253" s="53">
        <v>44733</v>
      </c>
      <c r="D253" s="53">
        <v>45275</v>
      </c>
      <c r="E253" s="52" t="s">
        <v>83</v>
      </c>
      <c r="F253" s="52" t="s">
        <v>187</v>
      </c>
      <c r="G253" s="52" t="s">
        <v>188</v>
      </c>
      <c r="H253" s="54">
        <v>868.82</v>
      </c>
      <c r="I253" s="54">
        <v>868.82</v>
      </c>
      <c r="J253" s="52" t="s">
        <v>86</v>
      </c>
    </row>
    <row r="254" spans="1:10" x14ac:dyDescent="0.2">
      <c r="A254" s="52" t="s">
        <v>401</v>
      </c>
      <c r="B254" s="53">
        <v>44733</v>
      </c>
      <c r="C254" s="53">
        <v>44733</v>
      </c>
      <c r="D254" s="53">
        <v>45280</v>
      </c>
      <c r="E254" s="52" t="s">
        <v>83</v>
      </c>
      <c r="F254" s="52" t="s">
        <v>138</v>
      </c>
      <c r="G254" s="52" t="s">
        <v>102</v>
      </c>
      <c r="H254" s="54">
        <v>46.27</v>
      </c>
      <c r="I254" s="54">
        <v>46.27</v>
      </c>
      <c r="J254" s="52" t="s">
        <v>86</v>
      </c>
    </row>
    <row r="255" spans="1:10" x14ac:dyDescent="0.2">
      <c r="A255" s="52" t="s">
        <v>402</v>
      </c>
      <c r="B255" s="53">
        <v>44770</v>
      </c>
      <c r="C255" s="53">
        <v>44770</v>
      </c>
      <c r="D255" s="53">
        <v>45280</v>
      </c>
      <c r="E255" s="52" t="s">
        <v>83</v>
      </c>
      <c r="F255" s="52" t="s">
        <v>262</v>
      </c>
      <c r="G255" s="52" t="s">
        <v>263</v>
      </c>
      <c r="H255" s="54">
        <v>94353.45</v>
      </c>
      <c r="I255" s="54">
        <v>94353.45</v>
      </c>
      <c r="J255" s="52" t="s">
        <v>86</v>
      </c>
    </row>
    <row r="256" spans="1:10" x14ac:dyDescent="0.2">
      <c r="A256" s="52" t="s">
        <v>403</v>
      </c>
      <c r="B256" s="53">
        <v>44739</v>
      </c>
      <c r="C256" s="53">
        <v>44739</v>
      </c>
      <c r="D256" s="53">
        <v>45281</v>
      </c>
      <c r="E256" s="52" t="s">
        <v>83</v>
      </c>
      <c r="F256" s="52" t="s">
        <v>156</v>
      </c>
      <c r="G256" s="52" t="s">
        <v>157</v>
      </c>
      <c r="H256" s="54">
        <v>51530.81</v>
      </c>
      <c r="I256" s="54">
        <v>51530.81</v>
      </c>
      <c r="J256" s="52" t="s">
        <v>86</v>
      </c>
    </row>
    <row r="257" spans="1:10" x14ac:dyDescent="0.2">
      <c r="A257" s="52" t="s">
        <v>404</v>
      </c>
      <c r="B257" s="53">
        <v>44739</v>
      </c>
      <c r="C257" s="53">
        <v>44739</v>
      </c>
      <c r="D257" s="53">
        <v>45281</v>
      </c>
      <c r="E257" s="52" t="s">
        <v>83</v>
      </c>
      <c r="F257" s="52" t="s">
        <v>112</v>
      </c>
      <c r="G257" s="52" t="s">
        <v>113</v>
      </c>
      <c r="H257" s="54">
        <v>13736.94</v>
      </c>
      <c r="I257" s="54">
        <v>339728.25</v>
      </c>
      <c r="J257" s="52" t="s">
        <v>114</v>
      </c>
    </row>
    <row r="258" spans="1:10" x14ac:dyDescent="0.2">
      <c r="A258" s="52" t="s">
        <v>405</v>
      </c>
      <c r="B258" s="53">
        <v>44742</v>
      </c>
      <c r="C258" s="53">
        <v>44742</v>
      </c>
      <c r="D258" s="53">
        <v>45282</v>
      </c>
      <c r="E258" s="52" t="s">
        <v>83</v>
      </c>
      <c r="F258" s="52" t="s">
        <v>126</v>
      </c>
      <c r="G258" s="52" t="s">
        <v>127</v>
      </c>
      <c r="H258" s="54">
        <v>2732.55</v>
      </c>
      <c r="I258" s="54">
        <v>2732.55</v>
      </c>
      <c r="J258" s="52" t="s">
        <v>86</v>
      </c>
    </row>
    <row r="259" spans="1:10" x14ac:dyDescent="0.2">
      <c r="A259" s="52" t="s">
        <v>406</v>
      </c>
      <c r="B259" s="53">
        <v>44743</v>
      </c>
      <c r="C259" s="53">
        <v>44743</v>
      </c>
      <c r="D259" s="53">
        <v>45287</v>
      </c>
      <c r="E259" s="52" t="s">
        <v>83</v>
      </c>
      <c r="F259" s="52" t="s">
        <v>143</v>
      </c>
      <c r="G259" s="52" t="s">
        <v>144</v>
      </c>
      <c r="H259" s="54">
        <v>69752.160000000003</v>
      </c>
      <c r="I259" s="54">
        <v>69752.160000000003</v>
      </c>
      <c r="J259" s="52" t="s">
        <v>86</v>
      </c>
    </row>
    <row r="260" spans="1:10" x14ac:dyDescent="0.2">
      <c r="A260" s="52" t="s">
        <v>407</v>
      </c>
      <c r="B260" s="53">
        <v>44741</v>
      </c>
      <c r="C260" s="53">
        <v>44741</v>
      </c>
      <c r="D260" s="53">
        <v>45287</v>
      </c>
      <c r="E260" s="52" t="s">
        <v>83</v>
      </c>
      <c r="F260" s="52" t="s">
        <v>167</v>
      </c>
      <c r="G260" s="52" t="s">
        <v>168</v>
      </c>
      <c r="H260" s="54">
        <v>4306.3</v>
      </c>
      <c r="I260" s="54">
        <v>4306.3</v>
      </c>
      <c r="J260" s="52" t="s">
        <v>86</v>
      </c>
    </row>
    <row r="261" spans="1:10" x14ac:dyDescent="0.2">
      <c r="A261" s="52" t="s">
        <v>408</v>
      </c>
      <c r="B261" s="53">
        <v>44741</v>
      </c>
      <c r="C261" s="53">
        <v>44741</v>
      </c>
      <c r="D261" s="53">
        <v>45287</v>
      </c>
      <c r="E261" s="52" t="s">
        <v>83</v>
      </c>
      <c r="F261" s="52" t="s">
        <v>167</v>
      </c>
      <c r="G261" s="52" t="s">
        <v>168</v>
      </c>
      <c r="H261" s="54">
        <v>800.93</v>
      </c>
      <c r="I261" s="54">
        <v>800.93</v>
      </c>
      <c r="J261" s="52" t="s">
        <v>86</v>
      </c>
    </row>
    <row r="262" spans="1:10" x14ac:dyDescent="0.2">
      <c r="A262" s="52" t="s">
        <v>409</v>
      </c>
      <c r="B262" s="53">
        <v>44755</v>
      </c>
      <c r="C262" s="53">
        <v>44755</v>
      </c>
      <c r="D262" s="53">
        <v>45287</v>
      </c>
      <c r="E262" s="52" t="s">
        <v>83</v>
      </c>
      <c r="F262" s="52" t="s">
        <v>227</v>
      </c>
      <c r="G262" s="52" t="s">
        <v>228</v>
      </c>
      <c r="H262" s="54">
        <v>1101.1199999999999</v>
      </c>
      <c r="I262" s="54">
        <v>1101.1199999999999</v>
      </c>
      <c r="J262" s="52" t="s">
        <v>86</v>
      </c>
    </row>
    <row r="263" spans="1:10" x14ac:dyDescent="0.2">
      <c r="A263" s="52" t="s">
        <v>410</v>
      </c>
      <c r="B263" s="53">
        <v>44783</v>
      </c>
      <c r="C263" s="53">
        <v>44783</v>
      </c>
      <c r="D263" s="53">
        <v>45288</v>
      </c>
      <c r="E263" s="52" t="s">
        <v>83</v>
      </c>
      <c r="F263" s="52" t="s">
        <v>101</v>
      </c>
      <c r="G263" s="52" t="s">
        <v>102</v>
      </c>
      <c r="H263" s="54">
        <v>221479.33</v>
      </c>
      <c r="I263" s="54">
        <v>221479.33</v>
      </c>
      <c r="J263" s="52" t="s">
        <v>86</v>
      </c>
    </row>
    <row r="264" spans="1:10" x14ac:dyDescent="0.2">
      <c r="A264" s="52" t="s">
        <v>411</v>
      </c>
      <c r="B264" s="53">
        <v>44756</v>
      </c>
      <c r="C264" s="53">
        <v>44756</v>
      </c>
      <c r="D264" s="53">
        <v>45288</v>
      </c>
      <c r="E264" s="52" t="s">
        <v>83</v>
      </c>
      <c r="F264" s="52" t="s">
        <v>101</v>
      </c>
      <c r="G264" s="52" t="s">
        <v>102</v>
      </c>
      <c r="H264" s="54">
        <v>94658.01</v>
      </c>
      <c r="I264" s="54">
        <v>94658.01</v>
      </c>
      <c r="J264" s="52" t="s">
        <v>86</v>
      </c>
    </row>
    <row r="265" spans="1:10" x14ac:dyDescent="0.2">
      <c r="A265" s="52" t="s">
        <v>412</v>
      </c>
      <c r="B265" s="53">
        <v>44750</v>
      </c>
      <c r="C265" s="53">
        <v>44750</v>
      </c>
      <c r="D265" s="53">
        <v>45290</v>
      </c>
      <c r="E265" s="52" t="s">
        <v>83</v>
      </c>
      <c r="F265" s="52" t="s">
        <v>101</v>
      </c>
      <c r="G265" s="52" t="s">
        <v>102</v>
      </c>
      <c r="H265" s="54">
        <v>289.11</v>
      </c>
      <c r="I265" s="54">
        <v>289.11</v>
      </c>
      <c r="J265" s="52" t="s">
        <v>86</v>
      </c>
    </row>
    <row r="266" spans="1:10" x14ac:dyDescent="0.2">
      <c r="A266" s="52" t="s">
        <v>413</v>
      </c>
      <c r="B266" s="53">
        <v>44750</v>
      </c>
      <c r="C266" s="53">
        <v>44750</v>
      </c>
      <c r="D266" s="53">
        <v>45295</v>
      </c>
      <c r="E266" s="52" t="s">
        <v>83</v>
      </c>
      <c r="F266" s="52" t="s">
        <v>138</v>
      </c>
      <c r="G266" s="52" t="s">
        <v>102</v>
      </c>
      <c r="H266" s="54">
        <v>25935.73</v>
      </c>
      <c r="I266" s="54">
        <v>25935.73</v>
      </c>
      <c r="J266" s="52" t="s">
        <v>86</v>
      </c>
    </row>
    <row r="267" spans="1:10" x14ac:dyDescent="0.2">
      <c r="A267" s="52" t="s">
        <v>414</v>
      </c>
      <c r="B267" s="53">
        <v>44750</v>
      </c>
      <c r="C267" s="53">
        <v>44750</v>
      </c>
      <c r="D267" s="53">
        <v>45295</v>
      </c>
      <c r="E267" s="52" t="s">
        <v>83</v>
      </c>
      <c r="F267" s="52" t="s">
        <v>122</v>
      </c>
      <c r="G267" s="52" t="s">
        <v>123</v>
      </c>
      <c r="H267" s="54">
        <v>60590.2</v>
      </c>
      <c r="I267" s="54">
        <v>60020.65</v>
      </c>
      <c r="J267" s="52" t="s">
        <v>124</v>
      </c>
    </row>
    <row r="268" spans="1:10" x14ac:dyDescent="0.2">
      <c r="A268" s="52" t="s">
        <v>415</v>
      </c>
      <c r="B268" s="53">
        <v>44750</v>
      </c>
      <c r="C268" s="53">
        <v>44750</v>
      </c>
      <c r="D268" s="53">
        <v>45296</v>
      </c>
      <c r="E268" s="52" t="s">
        <v>83</v>
      </c>
      <c r="F268" s="52" t="s">
        <v>253</v>
      </c>
      <c r="G268" s="52" t="s">
        <v>254</v>
      </c>
      <c r="H268" s="54">
        <v>6738.49</v>
      </c>
      <c r="I268" s="54">
        <v>6738.49</v>
      </c>
      <c r="J268" s="52" t="s">
        <v>86</v>
      </c>
    </row>
    <row r="269" spans="1:10" x14ac:dyDescent="0.2">
      <c r="A269" s="52" t="s">
        <v>416</v>
      </c>
      <c r="B269" s="53">
        <v>44768</v>
      </c>
      <c r="C269" s="53">
        <v>44768</v>
      </c>
      <c r="D269" s="53">
        <v>45296</v>
      </c>
      <c r="E269" s="52" t="s">
        <v>83</v>
      </c>
      <c r="F269" s="52" t="s">
        <v>238</v>
      </c>
      <c r="G269" s="52" t="s">
        <v>239</v>
      </c>
      <c r="H269" s="54">
        <v>191368.27</v>
      </c>
      <c r="I269" s="54">
        <v>191368.27</v>
      </c>
      <c r="J269" s="52" t="s">
        <v>86</v>
      </c>
    </row>
    <row r="270" spans="1:10" x14ac:dyDescent="0.2">
      <c r="A270" s="52" t="s">
        <v>417</v>
      </c>
      <c r="B270" s="53">
        <v>44756</v>
      </c>
      <c r="C270" s="53">
        <v>44756</v>
      </c>
      <c r="D270" s="53">
        <v>45298</v>
      </c>
      <c r="E270" s="52" t="s">
        <v>83</v>
      </c>
      <c r="F270" s="52" t="s">
        <v>150</v>
      </c>
      <c r="G270" s="52" t="s">
        <v>151</v>
      </c>
      <c r="H270" s="54">
        <v>211998.74</v>
      </c>
      <c r="I270" s="54">
        <v>211998.74</v>
      </c>
      <c r="J270" s="52" t="s">
        <v>86</v>
      </c>
    </row>
    <row r="271" spans="1:10" x14ac:dyDescent="0.2">
      <c r="A271" s="52" t="s">
        <v>418</v>
      </c>
      <c r="B271" s="53">
        <v>44756</v>
      </c>
      <c r="C271" s="53">
        <v>44756</v>
      </c>
      <c r="D271" s="53">
        <v>45298</v>
      </c>
      <c r="E271" s="52" t="s">
        <v>83</v>
      </c>
      <c r="F271" s="52" t="s">
        <v>336</v>
      </c>
      <c r="G271" s="52" t="s">
        <v>337</v>
      </c>
      <c r="H271" s="54">
        <v>5123.8599999999997</v>
      </c>
      <c r="I271" s="54">
        <v>5123.8599999999997</v>
      </c>
      <c r="J271" s="52" t="s">
        <v>86</v>
      </c>
    </row>
    <row r="272" spans="1:10" x14ac:dyDescent="0.2">
      <c r="A272" s="52" t="s">
        <v>419</v>
      </c>
      <c r="B272" s="53">
        <v>44830</v>
      </c>
      <c r="C272" s="53">
        <v>44830</v>
      </c>
      <c r="D272" s="53">
        <v>45298</v>
      </c>
      <c r="E272" s="52" t="s">
        <v>83</v>
      </c>
      <c r="F272" s="52" t="s">
        <v>336</v>
      </c>
      <c r="G272" s="52" t="s">
        <v>337</v>
      </c>
      <c r="H272" s="54">
        <v>93.2</v>
      </c>
      <c r="I272" s="54">
        <v>93.2</v>
      </c>
      <c r="J272" s="52" t="s">
        <v>86</v>
      </c>
    </row>
    <row r="273" spans="1:10" x14ac:dyDescent="0.2">
      <c r="A273" s="52" t="s">
        <v>420</v>
      </c>
      <c r="B273" s="53">
        <v>44770</v>
      </c>
      <c r="C273" s="53">
        <v>44770</v>
      </c>
      <c r="D273" s="53">
        <v>45310</v>
      </c>
      <c r="E273" s="52" t="s">
        <v>83</v>
      </c>
      <c r="F273" s="52" t="s">
        <v>126</v>
      </c>
      <c r="G273" s="52" t="s">
        <v>127</v>
      </c>
      <c r="H273" s="54">
        <v>445.67</v>
      </c>
      <c r="I273" s="54">
        <v>445.67</v>
      </c>
      <c r="J273" s="52" t="s">
        <v>86</v>
      </c>
    </row>
    <row r="274" spans="1:10" x14ac:dyDescent="0.2">
      <c r="A274" s="52" t="s">
        <v>421</v>
      </c>
      <c r="B274" s="53">
        <v>44771</v>
      </c>
      <c r="C274" s="53">
        <v>44771</v>
      </c>
      <c r="D274" s="53">
        <v>45311</v>
      </c>
      <c r="E274" s="52" t="s">
        <v>83</v>
      </c>
      <c r="F274" s="52" t="s">
        <v>147</v>
      </c>
      <c r="G274" s="52" t="s">
        <v>148</v>
      </c>
      <c r="H274" s="54">
        <v>82836.100000000006</v>
      </c>
      <c r="I274" s="54">
        <v>82836.100000000006</v>
      </c>
      <c r="J274" s="52" t="s">
        <v>86</v>
      </c>
    </row>
    <row r="275" spans="1:10" x14ac:dyDescent="0.2">
      <c r="A275" s="52" t="s">
        <v>422</v>
      </c>
      <c r="B275" s="53">
        <v>44771</v>
      </c>
      <c r="C275" s="53">
        <v>44771</v>
      </c>
      <c r="D275" s="53">
        <v>45311</v>
      </c>
      <c r="E275" s="52" t="s">
        <v>83</v>
      </c>
      <c r="F275" s="52" t="s">
        <v>147</v>
      </c>
      <c r="G275" s="52" t="s">
        <v>148</v>
      </c>
      <c r="H275" s="54">
        <v>22374.62</v>
      </c>
      <c r="I275" s="54">
        <v>22374.62</v>
      </c>
      <c r="J275" s="52" t="s">
        <v>86</v>
      </c>
    </row>
    <row r="276" spans="1:10" x14ac:dyDescent="0.2">
      <c r="A276" s="52" t="s">
        <v>423</v>
      </c>
      <c r="B276" s="53">
        <v>44774</v>
      </c>
      <c r="C276" s="53">
        <v>44774</v>
      </c>
      <c r="D276" s="53">
        <v>45312</v>
      </c>
      <c r="E276" s="52" t="s">
        <v>83</v>
      </c>
      <c r="F276" s="52" t="s">
        <v>187</v>
      </c>
      <c r="G276" s="52" t="s">
        <v>188</v>
      </c>
      <c r="H276" s="54">
        <v>1617.03</v>
      </c>
      <c r="I276" s="54">
        <v>1617.03</v>
      </c>
      <c r="J276" s="52" t="s">
        <v>86</v>
      </c>
    </row>
    <row r="277" spans="1:10" x14ac:dyDescent="0.2">
      <c r="A277" s="52" t="s">
        <v>424</v>
      </c>
      <c r="B277" s="53">
        <v>44775</v>
      </c>
      <c r="C277" s="53">
        <v>44775</v>
      </c>
      <c r="D277" s="53">
        <v>45313</v>
      </c>
      <c r="E277" s="52" t="s">
        <v>83</v>
      </c>
      <c r="F277" s="52" t="s">
        <v>101</v>
      </c>
      <c r="G277" s="52" t="s">
        <v>102</v>
      </c>
      <c r="H277" s="54">
        <v>26485.5</v>
      </c>
      <c r="I277" s="54">
        <v>26485.5</v>
      </c>
      <c r="J277" s="52" t="s">
        <v>86</v>
      </c>
    </row>
    <row r="278" spans="1:10" x14ac:dyDescent="0.2">
      <c r="A278" s="52" t="s">
        <v>425</v>
      </c>
      <c r="B278" s="53">
        <v>44782</v>
      </c>
      <c r="C278" s="53">
        <v>44782</v>
      </c>
      <c r="D278" s="53">
        <v>45313</v>
      </c>
      <c r="E278" s="52" t="s">
        <v>83</v>
      </c>
      <c r="F278" s="52" t="s">
        <v>101</v>
      </c>
      <c r="G278" s="52" t="s">
        <v>102</v>
      </c>
      <c r="H278" s="54">
        <v>1188473.99</v>
      </c>
      <c r="I278" s="54">
        <v>1188473.99</v>
      </c>
      <c r="J278" s="52" t="s">
        <v>86</v>
      </c>
    </row>
    <row r="279" spans="1:10" x14ac:dyDescent="0.2">
      <c r="A279" s="52" t="s">
        <v>426</v>
      </c>
      <c r="B279" s="53">
        <v>44774</v>
      </c>
      <c r="C279" s="53">
        <v>44774</v>
      </c>
      <c r="D279" s="53">
        <v>45313</v>
      </c>
      <c r="E279" s="52" t="s">
        <v>83</v>
      </c>
      <c r="F279" s="52" t="s">
        <v>101</v>
      </c>
      <c r="G279" s="52" t="s">
        <v>102</v>
      </c>
      <c r="H279" s="54">
        <v>19023.84</v>
      </c>
      <c r="I279" s="54">
        <v>19023.84</v>
      </c>
      <c r="J279" s="52" t="s">
        <v>86</v>
      </c>
    </row>
    <row r="280" spans="1:10" x14ac:dyDescent="0.2">
      <c r="A280" s="52" t="s">
        <v>427</v>
      </c>
      <c r="B280" s="53">
        <v>44775</v>
      </c>
      <c r="C280" s="53">
        <v>44775</v>
      </c>
      <c r="D280" s="53">
        <v>45317</v>
      </c>
      <c r="E280" s="52" t="s">
        <v>97</v>
      </c>
      <c r="F280" s="52" t="s">
        <v>177</v>
      </c>
      <c r="G280" s="52" t="s">
        <v>178</v>
      </c>
      <c r="H280" s="54">
        <v>724.54</v>
      </c>
      <c r="I280" s="54">
        <v>724.54</v>
      </c>
      <c r="J280" s="52" t="s">
        <v>86</v>
      </c>
    </row>
    <row r="281" spans="1:10" x14ac:dyDescent="0.2">
      <c r="A281" s="52" t="s">
        <v>428</v>
      </c>
      <c r="B281" s="53">
        <v>44811</v>
      </c>
      <c r="C281" s="53">
        <v>44811</v>
      </c>
      <c r="D281" s="53">
        <v>45357</v>
      </c>
      <c r="E281" s="52" t="s">
        <v>83</v>
      </c>
      <c r="F281" s="52" t="s">
        <v>336</v>
      </c>
      <c r="G281" s="52" t="s">
        <v>337</v>
      </c>
      <c r="H281" s="54">
        <v>239062.59</v>
      </c>
      <c r="I281" s="54">
        <v>239062.59</v>
      </c>
      <c r="J281" s="52" t="s">
        <v>86</v>
      </c>
    </row>
    <row r="282" spans="1:10" x14ac:dyDescent="0.2">
      <c r="A282" s="52" t="s">
        <v>429</v>
      </c>
      <c r="B282" s="53">
        <v>44834</v>
      </c>
      <c r="C282" s="53">
        <v>44834</v>
      </c>
      <c r="D282" s="53">
        <v>45366</v>
      </c>
      <c r="E282" s="52" t="s">
        <v>83</v>
      </c>
      <c r="F282" s="52" t="s">
        <v>112</v>
      </c>
      <c r="G282" s="52" t="s">
        <v>113</v>
      </c>
      <c r="H282" s="54">
        <v>54249.99</v>
      </c>
      <c r="I282" s="54">
        <v>1339269.5</v>
      </c>
      <c r="J282" s="52" t="s">
        <v>114</v>
      </c>
    </row>
    <row r="283" spans="1:10" x14ac:dyDescent="0.2">
      <c r="A283" s="52" t="s">
        <v>430</v>
      </c>
      <c r="B283" s="53">
        <v>44830</v>
      </c>
      <c r="C283" s="53">
        <v>44830</v>
      </c>
      <c r="D283" s="53">
        <v>45370</v>
      </c>
      <c r="E283" s="52" t="s">
        <v>83</v>
      </c>
      <c r="F283" s="52" t="s">
        <v>116</v>
      </c>
      <c r="G283" s="52" t="s">
        <v>117</v>
      </c>
      <c r="H283" s="54">
        <v>786.24</v>
      </c>
      <c r="I283" s="54">
        <v>3738.04</v>
      </c>
      <c r="J283" s="52" t="s">
        <v>118</v>
      </c>
    </row>
    <row r="284" spans="1:10" x14ac:dyDescent="0.2">
      <c r="A284" s="52" t="s">
        <v>431</v>
      </c>
      <c r="B284" s="53">
        <v>44846</v>
      </c>
      <c r="C284" s="53">
        <v>44846</v>
      </c>
      <c r="D284" s="53">
        <v>45370</v>
      </c>
      <c r="E284" s="52" t="s">
        <v>97</v>
      </c>
      <c r="F284" s="52" t="s">
        <v>98</v>
      </c>
      <c r="G284" s="52" t="s">
        <v>68</v>
      </c>
      <c r="H284" s="54">
        <v>26343.86</v>
      </c>
      <c r="I284" s="54">
        <v>289821.94</v>
      </c>
      <c r="J284" s="52" t="s">
        <v>99</v>
      </c>
    </row>
    <row r="285" spans="1:10" x14ac:dyDescent="0.2">
      <c r="A285" s="52" t="s">
        <v>432</v>
      </c>
      <c r="B285" s="53">
        <v>44846</v>
      </c>
      <c r="C285" s="53">
        <v>44846</v>
      </c>
      <c r="D285" s="53">
        <v>45370</v>
      </c>
      <c r="E285" s="52" t="s">
        <v>97</v>
      </c>
      <c r="F285" s="52" t="s">
        <v>98</v>
      </c>
      <c r="G285" s="52" t="s">
        <v>68</v>
      </c>
      <c r="H285" s="54">
        <v>3426.19</v>
      </c>
      <c r="I285" s="54">
        <v>37693.199999999997</v>
      </c>
      <c r="J285" s="52" t="s">
        <v>99</v>
      </c>
    </row>
    <row r="286" spans="1:10" x14ac:dyDescent="0.2">
      <c r="A286" s="52" t="s">
        <v>433</v>
      </c>
      <c r="B286" s="53">
        <v>44831</v>
      </c>
      <c r="C286" s="53">
        <v>44831</v>
      </c>
      <c r="D286" s="53">
        <v>45374</v>
      </c>
      <c r="E286" s="52" t="s">
        <v>83</v>
      </c>
      <c r="F286" s="52" t="s">
        <v>227</v>
      </c>
      <c r="G286" s="52" t="s">
        <v>228</v>
      </c>
      <c r="H286" s="54">
        <v>774.05</v>
      </c>
      <c r="I286" s="54">
        <v>774.05</v>
      </c>
      <c r="J286" s="52" t="s">
        <v>86</v>
      </c>
    </row>
    <row r="287" spans="1:10" x14ac:dyDescent="0.2">
      <c r="A287" s="52" t="s">
        <v>434</v>
      </c>
      <c r="B287" s="53">
        <v>44837</v>
      </c>
      <c r="C287" s="53">
        <v>44837</v>
      </c>
      <c r="D287" s="53">
        <v>45377</v>
      </c>
      <c r="E287" s="52" t="s">
        <v>83</v>
      </c>
      <c r="F287" s="52" t="s">
        <v>101</v>
      </c>
      <c r="G287" s="52" t="s">
        <v>102</v>
      </c>
      <c r="H287" s="54">
        <v>122601.04</v>
      </c>
      <c r="I287" s="54">
        <v>122601.04</v>
      </c>
      <c r="J287" s="52" t="s">
        <v>86</v>
      </c>
    </row>
    <row r="288" spans="1:10" x14ac:dyDescent="0.2">
      <c r="A288" s="52" t="s">
        <v>435</v>
      </c>
      <c r="B288" s="53">
        <v>44838</v>
      </c>
      <c r="C288" s="53">
        <v>44838</v>
      </c>
      <c r="D288" s="53">
        <v>45377</v>
      </c>
      <c r="E288" s="52" t="s">
        <v>83</v>
      </c>
      <c r="F288" s="52" t="s">
        <v>101</v>
      </c>
      <c r="G288" s="52" t="s">
        <v>102</v>
      </c>
      <c r="H288" s="54">
        <v>65319.46</v>
      </c>
      <c r="I288" s="54">
        <v>65319.46</v>
      </c>
      <c r="J288" s="52" t="s">
        <v>86</v>
      </c>
    </row>
    <row r="289" spans="1:10" x14ac:dyDescent="0.2">
      <c r="A289" s="52" t="s">
        <v>436</v>
      </c>
      <c r="B289" s="53">
        <v>44839</v>
      </c>
      <c r="C289" s="53">
        <v>44839</v>
      </c>
      <c r="D289" s="53">
        <v>45377</v>
      </c>
      <c r="E289" s="52" t="s">
        <v>83</v>
      </c>
      <c r="F289" s="52" t="s">
        <v>101</v>
      </c>
      <c r="G289" s="52" t="s">
        <v>102</v>
      </c>
      <c r="H289" s="54">
        <v>158353.57999999999</v>
      </c>
      <c r="I289" s="54">
        <v>158353.57999999999</v>
      </c>
      <c r="J289" s="52" t="s">
        <v>86</v>
      </c>
    </row>
    <row r="290" spans="1:10" x14ac:dyDescent="0.2">
      <c r="A290" s="52" t="s">
        <v>437</v>
      </c>
      <c r="B290" s="53">
        <v>44845</v>
      </c>
      <c r="C290" s="53">
        <v>44845</v>
      </c>
      <c r="D290" s="53">
        <v>45386</v>
      </c>
      <c r="E290" s="52" t="s">
        <v>83</v>
      </c>
      <c r="F290" s="52" t="s">
        <v>122</v>
      </c>
      <c r="G290" s="52" t="s">
        <v>123</v>
      </c>
      <c r="H290" s="54">
        <v>61030.53</v>
      </c>
      <c r="I290" s="54">
        <v>59077.55</v>
      </c>
      <c r="J290" s="52" t="s">
        <v>124</v>
      </c>
    </row>
    <row r="291" spans="1:10" x14ac:dyDescent="0.2">
      <c r="A291" s="52" t="s">
        <v>438</v>
      </c>
      <c r="B291" s="53">
        <v>44844</v>
      </c>
      <c r="C291" s="53">
        <v>44844</v>
      </c>
      <c r="D291" s="53">
        <v>45388</v>
      </c>
      <c r="E291" s="52" t="s">
        <v>83</v>
      </c>
      <c r="F291" s="52" t="s">
        <v>167</v>
      </c>
      <c r="G291" s="52" t="s">
        <v>168</v>
      </c>
      <c r="H291" s="54">
        <v>224.14</v>
      </c>
      <c r="I291" s="54">
        <v>224.14</v>
      </c>
      <c r="J291" s="52" t="s">
        <v>86</v>
      </c>
    </row>
    <row r="292" spans="1:10" x14ac:dyDescent="0.2">
      <c r="A292" s="52" t="s">
        <v>439</v>
      </c>
      <c r="B292" s="53">
        <v>44844</v>
      </c>
      <c r="C292" s="53">
        <v>44844</v>
      </c>
      <c r="D292" s="53">
        <v>45388</v>
      </c>
      <c r="E292" s="52" t="s">
        <v>83</v>
      </c>
      <c r="F292" s="52" t="s">
        <v>167</v>
      </c>
      <c r="G292" s="52" t="s">
        <v>168</v>
      </c>
      <c r="H292" s="54">
        <v>1051.6199999999999</v>
      </c>
      <c r="I292" s="54">
        <v>1051.6199999999999</v>
      </c>
      <c r="J292" s="52" t="s">
        <v>86</v>
      </c>
    </row>
    <row r="293" spans="1:10" x14ac:dyDescent="0.2">
      <c r="A293" s="52" t="s">
        <v>440</v>
      </c>
      <c r="B293" s="53">
        <v>44844</v>
      </c>
      <c r="C293" s="53">
        <v>44844</v>
      </c>
      <c r="D293" s="53">
        <v>45388</v>
      </c>
      <c r="E293" s="52" t="s">
        <v>83</v>
      </c>
      <c r="F293" s="52" t="s">
        <v>167</v>
      </c>
      <c r="G293" s="52" t="s">
        <v>168</v>
      </c>
      <c r="H293" s="54">
        <v>6271.13</v>
      </c>
      <c r="I293" s="54">
        <v>6271.13</v>
      </c>
      <c r="J293" s="52" t="s">
        <v>86</v>
      </c>
    </row>
    <row r="294" spans="1:10" x14ac:dyDescent="0.2">
      <c r="A294" s="52" t="s">
        <v>441</v>
      </c>
      <c r="B294" s="53">
        <v>44855</v>
      </c>
      <c r="C294" s="53">
        <v>44855</v>
      </c>
      <c r="D294" s="53">
        <v>45395</v>
      </c>
      <c r="E294" s="52" t="s">
        <v>83</v>
      </c>
      <c r="F294" s="52" t="s">
        <v>129</v>
      </c>
      <c r="G294" s="52" t="s">
        <v>130</v>
      </c>
      <c r="H294" s="54">
        <v>2222</v>
      </c>
      <c r="I294" s="54">
        <v>2222</v>
      </c>
      <c r="J294" s="52" t="s">
        <v>86</v>
      </c>
    </row>
    <row r="295" spans="1:10" x14ac:dyDescent="0.2">
      <c r="A295" s="52" t="s">
        <v>442</v>
      </c>
      <c r="B295" s="53">
        <v>44855</v>
      </c>
      <c r="C295" s="53">
        <v>44855</v>
      </c>
      <c r="D295" s="53">
        <v>45395</v>
      </c>
      <c r="E295" s="52" t="s">
        <v>83</v>
      </c>
      <c r="F295" s="52" t="s">
        <v>129</v>
      </c>
      <c r="G295" s="52" t="s">
        <v>130</v>
      </c>
      <c r="H295" s="54">
        <v>1247</v>
      </c>
      <c r="I295" s="54">
        <v>1247</v>
      </c>
      <c r="J295" s="52" t="s">
        <v>86</v>
      </c>
    </row>
    <row r="296" spans="1:10" x14ac:dyDescent="0.2">
      <c r="A296" s="52" t="s">
        <v>443</v>
      </c>
      <c r="B296" s="53">
        <v>44860</v>
      </c>
      <c r="C296" s="53">
        <v>44860</v>
      </c>
      <c r="D296" s="53">
        <v>45395</v>
      </c>
      <c r="E296" s="52" t="s">
        <v>83</v>
      </c>
      <c r="F296" s="52" t="s">
        <v>129</v>
      </c>
      <c r="G296" s="52" t="s">
        <v>130</v>
      </c>
      <c r="H296" s="54">
        <v>9086</v>
      </c>
      <c r="I296" s="54">
        <v>9086</v>
      </c>
      <c r="J296" s="52" t="s">
        <v>86</v>
      </c>
    </row>
    <row r="297" spans="1:10" x14ac:dyDescent="0.2">
      <c r="A297" s="52" t="s">
        <v>444</v>
      </c>
      <c r="B297" s="53">
        <v>44852</v>
      </c>
      <c r="C297" s="53">
        <v>44852</v>
      </c>
      <c r="D297" s="53">
        <v>45399</v>
      </c>
      <c r="E297" s="52" t="s">
        <v>83</v>
      </c>
      <c r="F297" s="52" t="s">
        <v>238</v>
      </c>
      <c r="G297" s="52" t="s">
        <v>239</v>
      </c>
      <c r="H297" s="54">
        <v>237593.72</v>
      </c>
      <c r="I297" s="54">
        <v>237593.72</v>
      </c>
      <c r="J297" s="52" t="s">
        <v>86</v>
      </c>
    </row>
    <row r="298" spans="1:10" x14ac:dyDescent="0.2">
      <c r="A298" s="52" t="s">
        <v>445</v>
      </c>
      <c r="B298" s="53">
        <v>44855</v>
      </c>
      <c r="C298" s="53">
        <v>44855</v>
      </c>
      <c r="D298" s="53">
        <v>45578</v>
      </c>
      <c r="E298" s="52" t="s">
        <v>83</v>
      </c>
      <c r="F298" s="52" t="s">
        <v>129</v>
      </c>
      <c r="G298" s="52" t="s">
        <v>130</v>
      </c>
      <c r="H298" s="54">
        <v>159680.99</v>
      </c>
      <c r="I298" s="54">
        <v>159680.99</v>
      </c>
      <c r="J298" s="52" t="s">
        <v>86</v>
      </c>
    </row>
    <row r="299" spans="1:10" s="58" customFormat="1" ht="15.75" x14ac:dyDescent="0.25">
      <c r="A299" s="92" t="s">
        <v>46</v>
      </c>
      <c r="B299" s="93"/>
      <c r="C299" s="93"/>
      <c r="D299" s="93"/>
      <c r="E299" s="93"/>
      <c r="F299" s="93"/>
      <c r="G299" s="94"/>
      <c r="H299" s="55">
        <f>SUM(H5:H298)</f>
        <v>26689122.349999987</v>
      </c>
      <c r="I299" s="56"/>
      <c r="J299" s="57"/>
    </row>
    <row r="303" spans="1:10" x14ac:dyDescent="0.2">
      <c r="H303" s="82">
        <f>SUM(H92:H265)</f>
        <v>16163623.210000008</v>
      </c>
    </row>
    <row r="304" spans="1:10" x14ac:dyDescent="0.2">
      <c r="H304" s="82">
        <v>1512965</v>
      </c>
    </row>
    <row r="305" spans="8:8" x14ac:dyDescent="0.2">
      <c r="H305" s="82">
        <f>H303-H304</f>
        <v>14650658.210000008</v>
      </c>
    </row>
    <row r="307" spans="8:8" x14ac:dyDescent="0.2">
      <c r="H307" s="82"/>
    </row>
    <row r="308" spans="8:8" x14ac:dyDescent="0.2">
      <c r="H308" s="82"/>
    </row>
  </sheetData>
  <mergeCells count="2">
    <mergeCell ref="A2:J2"/>
    <mergeCell ref="A299:G299"/>
  </mergeCells>
  <pageMargins left="0.75" right="0.75" top="1" bottom="1" header="0.5" footer="0.5"/>
  <pageSetup paperSize="9" scale="68" fitToWidth="0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3B204-4680-4CD9-BA28-67813A19A007}">
  <dimension ref="A1:L95"/>
  <sheetViews>
    <sheetView topLeftCell="A73" zoomScaleNormal="100" workbookViewId="0">
      <selection activeCell="A2" sqref="A2:XFD2"/>
    </sheetView>
  </sheetViews>
  <sheetFormatPr defaultRowHeight="12.75" x14ac:dyDescent="0.2"/>
  <cols>
    <col min="1" max="1" width="24.140625" style="50" customWidth="1"/>
    <col min="2" max="2" width="12.140625" style="50" customWidth="1"/>
    <col min="3" max="3" width="11.42578125" style="50" customWidth="1"/>
    <col min="4" max="4" width="10.28515625" style="59" customWidth="1"/>
    <col min="5" max="5" width="8.85546875" style="50" hidden="1" customWidth="1"/>
    <col min="6" max="6" width="7.28515625" style="50" hidden="1" customWidth="1"/>
    <col min="7" max="7" width="14" style="50" hidden="1" customWidth="1"/>
    <col min="8" max="8" width="10.42578125" style="50" hidden="1" customWidth="1"/>
    <col min="9" max="9" width="5.7109375" style="50" customWidth="1"/>
    <col min="10" max="10" width="11.42578125" style="50" customWidth="1"/>
    <col min="11" max="11" width="12.5703125" style="50" customWidth="1"/>
    <col min="12" max="12" width="13.85546875" style="50" customWidth="1"/>
    <col min="13" max="256" width="9.140625" style="50"/>
    <col min="257" max="257" width="24.140625" style="50" customWidth="1"/>
    <col min="258" max="258" width="12.140625" style="50" customWidth="1"/>
    <col min="259" max="259" width="11.42578125" style="50" customWidth="1"/>
    <col min="260" max="260" width="10.28515625" style="50" customWidth="1"/>
    <col min="261" max="264" width="0" style="50" hidden="1" customWidth="1"/>
    <col min="265" max="265" width="5.7109375" style="50" customWidth="1"/>
    <col min="266" max="266" width="11.42578125" style="50" customWidth="1"/>
    <col min="267" max="267" width="12.5703125" style="50" customWidth="1"/>
    <col min="268" max="268" width="13.85546875" style="50" customWidth="1"/>
    <col min="269" max="512" width="9.140625" style="50"/>
    <col min="513" max="513" width="24.140625" style="50" customWidth="1"/>
    <col min="514" max="514" width="12.140625" style="50" customWidth="1"/>
    <col min="515" max="515" width="11.42578125" style="50" customWidth="1"/>
    <col min="516" max="516" width="10.28515625" style="50" customWidth="1"/>
    <col min="517" max="520" width="0" style="50" hidden="1" customWidth="1"/>
    <col min="521" max="521" width="5.7109375" style="50" customWidth="1"/>
    <col min="522" max="522" width="11.42578125" style="50" customWidth="1"/>
    <col min="523" max="523" width="12.5703125" style="50" customWidth="1"/>
    <col min="524" max="524" width="13.85546875" style="50" customWidth="1"/>
    <col min="525" max="768" width="9.140625" style="50"/>
    <col min="769" max="769" width="24.140625" style="50" customWidth="1"/>
    <col min="770" max="770" width="12.140625" style="50" customWidth="1"/>
    <col min="771" max="771" width="11.42578125" style="50" customWidth="1"/>
    <col min="772" max="772" width="10.28515625" style="50" customWidth="1"/>
    <col min="773" max="776" width="0" style="50" hidden="1" customWidth="1"/>
    <col min="777" max="777" width="5.7109375" style="50" customWidth="1"/>
    <col min="778" max="778" width="11.42578125" style="50" customWidth="1"/>
    <col min="779" max="779" width="12.5703125" style="50" customWidth="1"/>
    <col min="780" max="780" width="13.85546875" style="50" customWidth="1"/>
    <col min="781" max="1024" width="9.140625" style="50"/>
    <col min="1025" max="1025" width="24.140625" style="50" customWidth="1"/>
    <col min="1026" max="1026" width="12.140625" style="50" customWidth="1"/>
    <col min="1027" max="1027" width="11.42578125" style="50" customWidth="1"/>
    <col min="1028" max="1028" width="10.28515625" style="50" customWidth="1"/>
    <col min="1029" max="1032" width="0" style="50" hidden="1" customWidth="1"/>
    <col min="1033" max="1033" width="5.7109375" style="50" customWidth="1"/>
    <col min="1034" max="1034" width="11.42578125" style="50" customWidth="1"/>
    <col min="1035" max="1035" width="12.5703125" style="50" customWidth="1"/>
    <col min="1036" max="1036" width="13.85546875" style="50" customWidth="1"/>
    <col min="1037" max="1280" width="9.140625" style="50"/>
    <col min="1281" max="1281" width="24.140625" style="50" customWidth="1"/>
    <col min="1282" max="1282" width="12.140625" style="50" customWidth="1"/>
    <col min="1283" max="1283" width="11.42578125" style="50" customWidth="1"/>
    <col min="1284" max="1284" width="10.28515625" style="50" customWidth="1"/>
    <col min="1285" max="1288" width="0" style="50" hidden="1" customWidth="1"/>
    <col min="1289" max="1289" width="5.7109375" style="50" customWidth="1"/>
    <col min="1290" max="1290" width="11.42578125" style="50" customWidth="1"/>
    <col min="1291" max="1291" width="12.5703125" style="50" customWidth="1"/>
    <col min="1292" max="1292" width="13.85546875" style="50" customWidth="1"/>
    <col min="1293" max="1536" width="9.140625" style="50"/>
    <col min="1537" max="1537" width="24.140625" style="50" customWidth="1"/>
    <col min="1538" max="1538" width="12.140625" style="50" customWidth="1"/>
    <col min="1539" max="1539" width="11.42578125" style="50" customWidth="1"/>
    <col min="1540" max="1540" width="10.28515625" style="50" customWidth="1"/>
    <col min="1541" max="1544" width="0" style="50" hidden="1" customWidth="1"/>
    <col min="1545" max="1545" width="5.7109375" style="50" customWidth="1"/>
    <col min="1546" max="1546" width="11.42578125" style="50" customWidth="1"/>
    <col min="1547" max="1547" width="12.5703125" style="50" customWidth="1"/>
    <col min="1548" max="1548" width="13.85546875" style="50" customWidth="1"/>
    <col min="1549" max="1792" width="9.140625" style="50"/>
    <col min="1793" max="1793" width="24.140625" style="50" customWidth="1"/>
    <col min="1794" max="1794" width="12.140625" style="50" customWidth="1"/>
    <col min="1795" max="1795" width="11.42578125" style="50" customWidth="1"/>
    <col min="1796" max="1796" width="10.28515625" style="50" customWidth="1"/>
    <col min="1797" max="1800" width="0" style="50" hidden="1" customWidth="1"/>
    <col min="1801" max="1801" width="5.7109375" style="50" customWidth="1"/>
    <col min="1802" max="1802" width="11.42578125" style="50" customWidth="1"/>
    <col min="1803" max="1803" width="12.5703125" style="50" customWidth="1"/>
    <col min="1804" max="1804" width="13.85546875" style="50" customWidth="1"/>
    <col min="1805" max="2048" width="9.140625" style="50"/>
    <col min="2049" max="2049" width="24.140625" style="50" customWidth="1"/>
    <col min="2050" max="2050" width="12.140625" style="50" customWidth="1"/>
    <col min="2051" max="2051" width="11.42578125" style="50" customWidth="1"/>
    <col min="2052" max="2052" width="10.28515625" style="50" customWidth="1"/>
    <col min="2053" max="2056" width="0" style="50" hidden="1" customWidth="1"/>
    <col min="2057" max="2057" width="5.7109375" style="50" customWidth="1"/>
    <col min="2058" max="2058" width="11.42578125" style="50" customWidth="1"/>
    <col min="2059" max="2059" width="12.5703125" style="50" customWidth="1"/>
    <col min="2060" max="2060" width="13.85546875" style="50" customWidth="1"/>
    <col min="2061" max="2304" width="9.140625" style="50"/>
    <col min="2305" max="2305" width="24.140625" style="50" customWidth="1"/>
    <col min="2306" max="2306" width="12.140625" style="50" customWidth="1"/>
    <col min="2307" max="2307" width="11.42578125" style="50" customWidth="1"/>
    <col min="2308" max="2308" width="10.28515625" style="50" customWidth="1"/>
    <col min="2309" max="2312" width="0" style="50" hidden="1" customWidth="1"/>
    <col min="2313" max="2313" width="5.7109375" style="50" customWidth="1"/>
    <col min="2314" max="2314" width="11.42578125" style="50" customWidth="1"/>
    <col min="2315" max="2315" width="12.5703125" style="50" customWidth="1"/>
    <col min="2316" max="2316" width="13.85546875" style="50" customWidth="1"/>
    <col min="2317" max="2560" width="9.140625" style="50"/>
    <col min="2561" max="2561" width="24.140625" style="50" customWidth="1"/>
    <col min="2562" max="2562" width="12.140625" style="50" customWidth="1"/>
    <col min="2563" max="2563" width="11.42578125" style="50" customWidth="1"/>
    <col min="2564" max="2564" width="10.28515625" style="50" customWidth="1"/>
    <col min="2565" max="2568" width="0" style="50" hidden="1" customWidth="1"/>
    <col min="2569" max="2569" width="5.7109375" style="50" customWidth="1"/>
    <col min="2570" max="2570" width="11.42578125" style="50" customWidth="1"/>
    <col min="2571" max="2571" width="12.5703125" style="50" customWidth="1"/>
    <col min="2572" max="2572" width="13.85546875" style="50" customWidth="1"/>
    <col min="2573" max="2816" width="9.140625" style="50"/>
    <col min="2817" max="2817" width="24.140625" style="50" customWidth="1"/>
    <col min="2818" max="2818" width="12.140625" style="50" customWidth="1"/>
    <col min="2819" max="2819" width="11.42578125" style="50" customWidth="1"/>
    <col min="2820" max="2820" width="10.28515625" style="50" customWidth="1"/>
    <col min="2821" max="2824" width="0" style="50" hidden="1" customWidth="1"/>
    <col min="2825" max="2825" width="5.7109375" style="50" customWidth="1"/>
    <col min="2826" max="2826" width="11.42578125" style="50" customWidth="1"/>
    <col min="2827" max="2827" width="12.5703125" style="50" customWidth="1"/>
    <col min="2828" max="2828" width="13.85546875" style="50" customWidth="1"/>
    <col min="2829" max="3072" width="9.140625" style="50"/>
    <col min="3073" max="3073" width="24.140625" style="50" customWidth="1"/>
    <col min="3074" max="3074" width="12.140625" style="50" customWidth="1"/>
    <col min="3075" max="3075" width="11.42578125" style="50" customWidth="1"/>
    <col min="3076" max="3076" width="10.28515625" style="50" customWidth="1"/>
    <col min="3077" max="3080" width="0" style="50" hidden="1" customWidth="1"/>
    <col min="3081" max="3081" width="5.7109375" style="50" customWidth="1"/>
    <col min="3082" max="3082" width="11.42578125" style="50" customWidth="1"/>
    <col min="3083" max="3083" width="12.5703125" style="50" customWidth="1"/>
    <col min="3084" max="3084" width="13.85546875" style="50" customWidth="1"/>
    <col min="3085" max="3328" width="9.140625" style="50"/>
    <col min="3329" max="3329" width="24.140625" style="50" customWidth="1"/>
    <col min="3330" max="3330" width="12.140625" style="50" customWidth="1"/>
    <col min="3331" max="3331" width="11.42578125" style="50" customWidth="1"/>
    <col min="3332" max="3332" width="10.28515625" style="50" customWidth="1"/>
    <col min="3333" max="3336" width="0" style="50" hidden="1" customWidth="1"/>
    <col min="3337" max="3337" width="5.7109375" style="50" customWidth="1"/>
    <col min="3338" max="3338" width="11.42578125" style="50" customWidth="1"/>
    <col min="3339" max="3339" width="12.5703125" style="50" customWidth="1"/>
    <col min="3340" max="3340" width="13.85546875" style="50" customWidth="1"/>
    <col min="3341" max="3584" width="9.140625" style="50"/>
    <col min="3585" max="3585" width="24.140625" style="50" customWidth="1"/>
    <col min="3586" max="3586" width="12.140625" style="50" customWidth="1"/>
    <col min="3587" max="3587" width="11.42578125" style="50" customWidth="1"/>
    <col min="3588" max="3588" width="10.28515625" style="50" customWidth="1"/>
    <col min="3589" max="3592" width="0" style="50" hidden="1" customWidth="1"/>
    <col min="3593" max="3593" width="5.7109375" style="50" customWidth="1"/>
    <col min="3594" max="3594" width="11.42578125" style="50" customWidth="1"/>
    <col min="3595" max="3595" width="12.5703125" style="50" customWidth="1"/>
    <col min="3596" max="3596" width="13.85546875" style="50" customWidth="1"/>
    <col min="3597" max="3840" width="9.140625" style="50"/>
    <col min="3841" max="3841" width="24.140625" style="50" customWidth="1"/>
    <col min="3842" max="3842" width="12.140625" style="50" customWidth="1"/>
    <col min="3843" max="3843" width="11.42578125" style="50" customWidth="1"/>
    <col min="3844" max="3844" width="10.28515625" style="50" customWidth="1"/>
    <col min="3845" max="3848" width="0" style="50" hidden="1" customWidth="1"/>
    <col min="3849" max="3849" width="5.7109375" style="50" customWidth="1"/>
    <col min="3850" max="3850" width="11.42578125" style="50" customWidth="1"/>
    <col min="3851" max="3851" width="12.5703125" style="50" customWidth="1"/>
    <col min="3852" max="3852" width="13.85546875" style="50" customWidth="1"/>
    <col min="3853" max="4096" width="9.140625" style="50"/>
    <col min="4097" max="4097" width="24.140625" style="50" customWidth="1"/>
    <col min="4098" max="4098" width="12.140625" style="50" customWidth="1"/>
    <col min="4099" max="4099" width="11.42578125" style="50" customWidth="1"/>
    <col min="4100" max="4100" width="10.28515625" style="50" customWidth="1"/>
    <col min="4101" max="4104" width="0" style="50" hidden="1" customWidth="1"/>
    <col min="4105" max="4105" width="5.7109375" style="50" customWidth="1"/>
    <col min="4106" max="4106" width="11.42578125" style="50" customWidth="1"/>
    <col min="4107" max="4107" width="12.5703125" style="50" customWidth="1"/>
    <col min="4108" max="4108" width="13.85546875" style="50" customWidth="1"/>
    <col min="4109" max="4352" width="9.140625" style="50"/>
    <col min="4353" max="4353" width="24.140625" style="50" customWidth="1"/>
    <col min="4354" max="4354" width="12.140625" style="50" customWidth="1"/>
    <col min="4355" max="4355" width="11.42578125" style="50" customWidth="1"/>
    <col min="4356" max="4356" width="10.28515625" style="50" customWidth="1"/>
    <col min="4357" max="4360" width="0" style="50" hidden="1" customWidth="1"/>
    <col min="4361" max="4361" width="5.7109375" style="50" customWidth="1"/>
    <col min="4362" max="4362" width="11.42578125" style="50" customWidth="1"/>
    <col min="4363" max="4363" width="12.5703125" style="50" customWidth="1"/>
    <col min="4364" max="4364" width="13.85546875" style="50" customWidth="1"/>
    <col min="4365" max="4608" width="9.140625" style="50"/>
    <col min="4609" max="4609" width="24.140625" style="50" customWidth="1"/>
    <col min="4610" max="4610" width="12.140625" style="50" customWidth="1"/>
    <col min="4611" max="4611" width="11.42578125" style="50" customWidth="1"/>
    <col min="4612" max="4612" width="10.28515625" style="50" customWidth="1"/>
    <col min="4613" max="4616" width="0" style="50" hidden="1" customWidth="1"/>
    <col min="4617" max="4617" width="5.7109375" style="50" customWidth="1"/>
    <col min="4618" max="4618" width="11.42578125" style="50" customWidth="1"/>
    <col min="4619" max="4619" width="12.5703125" style="50" customWidth="1"/>
    <col min="4620" max="4620" width="13.85546875" style="50" customWidth="1"/>
    <col min="4621" max="4864" width="9.140625" style="50"/>
    <col min="4865" max="4865" width="24.140625" style="50" customWidth="1"/>
    <col min="4866" max="4866" width="12.140625" style="50" customWidth="1"/>
    <col min="4867" max="4867" width="11.42578125" style="50" customWidth="1"/>
    <col min="4868" max="4868" width="10.28515625" style="50" customWidth="1"/>
    <col min="4869" max="4872" width="0" style="50" hidden="1" customWidth="1"/>
    <col min="4873" max="4873" width="5.7109375" style="50" customWidth="1"/>
    <col min="4874" max="4874" width="11.42578125" style="50" customWidth="1"/>
    <col min="4875" max="4875" width="12.5703125" style="50" customWidth="1"/>
    <col min="4876" max="4876" width="13.85546875" style="50" customWidth="1"/>
    <col min="4877" max="5120" width="9.140625" style="50"/>
    <col min="5121" max="5121" width="24.140625" style="50" customWidth="1"/>
    <col min="5122" max="5122" width="12.140625" style="50" customWidth="1"/>
    <col min="5123" max="5123" width="11.42578125" style="50" customWidth="1"/>
    <col min="5124" max="5124" width="10.28515625" style="50" customWidth="1"/>
    <col min="5125" max="5128" width="0" style="50" hidden="1" customWidth="1"/>
    <col min="5129" max="5129" width="5.7109375" style="50" customWidth="1"/>
    <col min="5130" max="5130" width="11.42578125" style="50" customWidth="1"/>
    <col min="5131" max="5131" width="12.5703125" style="50" customWidth="1"/>
    <col min="5132" max="5132" width="13.85546875" style="50" customWidth="1"/>
    <col min="5133" max="5376" width="9.140625" style="50"/>
    <col min="5377" max="5377" width="24.140625" style="50" customWidth="1"/>
    <col min="5378" max="5378" width="12.140625" style="50" customWidth="1"/>
    <col min="5379" max="5379" width="11.42578125" style="50" customWidth="1"/>
    <col min="5380" max="5380" width="10.28515625" style="50" customWidth="1"/>
    <col min="5381" max="5384" width="0" style="50" hidden="1" customWidth="1"/>
    <col min="5385" max="5385" width="5.7109375" style="50" customWidth="1"/>
    <col min="5386" max="5386" width="11.42578125" style="50" customWidth="1"/>
    <col min="5387" max="5387" width="12.5703125" style="50" customWidth="1"/>
    <col min="5388" max="5388" width="13.85546875" style="50" customWidth="1"/>
    <col min="5389" max="5632" width="9.140625" style="50"/>
    <col min="5633" max="5633" width="24.140625" style="50" customWidth="1"/>
    <col min="5634" max="5634" width="12.140625" style="50" customWidth="1"/>
    <col min="5635" max="5635" width="11.42578125" style="50" customWidth="1"/>
    <col min="5636" max="5636" width="10.28515625" style="50" customWidth="1"/>
    <col min="5637" max="5640" width="0" style="50" hidden="1" customWidth="1"/>
    <col min="5641" max="5641" width="5.7109375" style="50" customWidth="1"/>
    <col min="5642" max="5642" width="11.42578125" style="50" customWidth="1"/>
    <col min="5643" max="5643" width="12.5703125" style="50" customWidth="1"/>
    <col min="5644" max="5644" width="13.85546875" style="50" customWidth="1"/>
    <col min="5645" max="5888" width="9.140625" style="50"/>
    <col min="5889" max="5889" width="24.140625" style="50" customWidth="1"/>
    <col min="5890" max="5890" width="12.140625" style="50" customWidth="1"/>
    <col min="5891" max="5891" width="11.42578125" style="50" customWidth="1"/>
    <col min="5892" max="5892" width="10.28515625" style="50" customWidth="1"/>
    <col min="5893" max="5896" width="0" style="50" hidden="1" customWidth="1"/>
    <col min="5897" max="5897" width="5.7109375" style="50" customWidth="1"/>
    <col min="5898" max="5898" width="11.42578125" style="50" customWidth="1"/>
    <col min="5899" max="5899" width="12.5703125" style="50" customWidth="1"/>
    <col min="5900" max="5900" width="13.85546875" style="50" customWidth="1"/>
    <col min="5901" max="6144" width="9.140625" style="50"/>
    <col min="6145" max="6145" width="24.140625" style="50" customWidth="1"/>
    <col min="6146" max="6146" width="12.140625" style="50" customWidth="1"/>
    <col min="6147" max="6147" width="11.42578125" style="50" customWidth="1"/>
    <col min="6148" max="6148" width="10.28515625" style="50" customWidth="1"/>
    <col min="6149" max="6152" width="0" style="50" hidden="1" customWidth="1"/>
    <col min="6153" max="6153" width="5.7109375" style="50" customWidth="1"/>
    <col min="6154" max="6154" width="11.42578125" style="50" customWidth="1"/>
    <col min="6155" max="6155" width="12.5703125" style="50" customWidth="1"/>
    <col min="6156" max="6156" width="13.85546875" style="50" customWidth="1"/>
    <col min="6157" max="6400" width="9.140625" style="50"/>
    <col min="6401" max="6401" width="24.140625" style="50" customWidth="1"/>
    <col min="6402" max="6402" width="12.140625" style="50" customWidth="1"/>
    <col min="6403" max="6403" width="11.42578125" style="50" customWidth="1"/>
    <col min="6404" max="6404" width="10.28515625" style="50" customWidth="1"/>
    <col min="6405" max="6408" width="0" style="50" hidden="1" customWidth="1"/>
    <col min="6409" max="6409" width="5.7109375" style="50" customWidth="1"/>
    <col min="6410" max="6410" width="11.42578125" style="50" customWidth="1"/>
    <col min="6411" max="6411" width="12.5703125" style="50" customWidth="1"/>
    <col min="6412" max="6412" width="13.85546875" style="50" customWidth="1"/>
    <col min="6413" max="6656" width="9.140625" style="50"/>
    <col min="6657" max="6657" width="24.140625" style="50" customWidth="1"/>
    <col min="6658" max="6658" width="12.140625" style="50" customWidth="1"/>
    <col min="6659" max="6659" width="11.42578125" style="50" customWidth="1"/>
    <col min="6660" max="6660" width="10.28515625" style="50" customWidth="1"/>
    <col min="6661" max="6664" width="0" style="50" hidden="1" customWidth="1"/>
    <col min="6665" max="6665" width="5.7109375" style="50" customWidth="1"/>
    <col min="6666" max="6666" width="11.42578125" style="50" customWidth="1"/>
    <col min="6667" max="6667" width="12.5703125" style="50" customWidth="1"/>
    <col min="6668" max="6668" width="13.85546875" style="50" customWidth="1"/>
    <col min="6669" max="6912" width="9.140625" style="50"/>
    <col min="6913" max="6913" width="24.140625" style="50" customWidth="1"/>
    <col min="6914" max="6914" width="12.140625" style="50" customWidth="1"/>
    <col min="6915" max="6915" width="11.42578125" style="50" customWidth="1"/>
    <col min="6916" max="6916" width="10.28515625" style="50" customWidth="1"/>
    <col min="6917" max="6920" width="0" style="50" hidden="1" customWidth="1"/>
    <col min="6921" max="6921" width="5.7109375" style="50" customWidth="1"/>
    <col min="6922" max="6922" width="11.42578125" style="50" customWidth="1"/>
    <col min="6923" max="6923" width="12.5703125" style="50" customWidth="1"/>
    <col min="6924" max="6924" width="13.85546875" style="50" customWidth="1"/>
    <col min="6925" max="7168" width="9.140625" style="50"/>
    <col min="7169" max="7169" width="24.140625" style="50" customWidth="1"/>
    <col min="7170" max="7170" width="12.140625" style="50" customWidth="1"/>
    <col min="7171" max="7171" width="11.42578125" style="50" customWidth="1"/>
    <col min="7172" max="7172" width="10.28515625" style="50" customWidth="1"/>
    <col min="7173" max="7176" width="0" style="50" hidden="1" customWidth="1"/>
    <col min="7177" max="7177" width="5.7109375" style="50" customWidth="1"/>
    <col min="7178" max="7178" width="11.42578125" style="50" customWidth="1"/>
    <col min="7179" max="7179" width="12.5703125" style="50" customWidth="1"/>
    <col min="7180" max="7180" width="13.85546875" style="50" customWidth="1"/>
    <col min="7181" max="7424" width="9.140625" style="50"/>
    <col min="7425" max="7425" width="24.140625" style="50" customWidth="1"/>
    <col min="7426" max="7426" width="12.140625" style="50" customWidth="1"/>
    <col min="7427" max="7427" width="11.42578125" style="50" customWidth="1"/>
    <col min="7428" max="7428" width="10.28515625" style="50" customWidth="1"/>
    <col min="7429" max="7432" width="0" style="50" hidden="1" customWidth="1"/>
    <col min="7433" max="7433" width="5.7109375" style="50" customWidth="1"/>
    <col min="7434" max="7434" width="11.42578125" style="50" customWidth="1"/>
    <col min="7435" max="7435" width="12.5703125" style="50" customWidth="1"/>
    <col min="7436" max="7436" width="13.85546875" style="50" customWidth="1"/>
    <col min="7437" max="7680" width="9.140625" style="50"/>
    <col min="7681" max="7681" width="24.140625" style="50" customWidth="1"/>
    <col min="7682" max="7682" width="12.140625" style="50" customWidth="1"/>
    <col min="7683" max="7683" width="11.42578125" style="50" customWidth="1"/>
    <col min="7684" max="7684" width="10.28515625" style="50" customWidth="1"/>
    <col min="7685" max="7688" width="0" style="50" hidden="1" customWidth="1"/>
    <col min="7689" max="7689" width="5.7109375" style="50" customWidth="1"/>
    <col min="7690" max="7690" width="11.42578125" style="50" customWidth="1"/>
    <col min="7691" max="7691" width="12.5703125" style="50" customWidth="1"/>
    <col min="7692" max="7692" width="13.85546875" style="50" customWidth="1"/>
    <col min="7693" max="7936" width="9.140625" style="50"/>
    <col min="7937" max="7937" width="24.140625" style="50" customWidth="1"/>
    <col min="7938" max="7938" width="12.140625" style="50" customWidth="1"/>
    <col min="7939" max="7939" width="11.42578125" style="50" customWidth="1"/>
    <col min="7940" max="7940" width="10.28515625" style="50" customWidth="1"/>
    <col min="7941" max="7944" width="0" style="50" hidden="1" customWidth="1"/>
    <col min="7945" max="7945" width="5.7109375" style="50" customWidth="1"/>
    <col min="7946" max="7946" width="11.42578125" style="50" customWidth="1"/>
    <col min="7947" max="7947" width="12.5703125" style="50" customWidth="1"/>
    <col min="7948" max="7948" width="13.85546875" style="50" customWidth="1"/>
    <col min="7949" max="8192" width="9.140625" style="50"/>
    <col min="8193" max="8193" width="24.140625" style="50" customWidth="1"/>
    <col min="8194" max="8194" width="12.140625" style="50" customWidth="1"/>
    <col min="8195" max="8195" width="11.42578125" style="50" customWidth="1"/>
    <col min="8196" max="8196" width="10.28515625" style="50" customWidth="1"/>
    <col min="8197" max="8200" width="0" style="50" hidden="1" customWidth="1"/>
    <col min="8201" max="8201" width="5.7109375" style="50" customWidth="1"/>
    <col min="8202" max="8202" width="11.42578125" style="50" customWidth="1"/>
    <col min="8203" max="8203" width="12.5703125" style="50" customWidth="1"/>
    <col min="8204" max="8204" width="13.85546875" style="50" customWidth="1"/>
    <col min="8205" max="8448" width="9.140625" style="50"/>
    <col min="8449" max="8449" width="24.140625" style="50" customWidth="1"/>
    <col min="8450" max="8450" width="12.140625" style="50" customWidth="1"/>
    <col min="8451" max="8451" width="11.42578125" style="50" customWidth="1"/>
    <col min="8452" max="8452" width="10.28515625" style="50" customWidth="1"/>
    <col min="8453" max="8456" width="0" style="50" hidden="1" customWidth="1"/>
    <col min="8457" max="8457" width="5.7109375" style="50" customWidth="1"/>
    <col min="8458" max="8458" width="11.42578125" style="50" customWidth="1"/>
    <col min="8459" max="8459" width="12.5703125" style="50" customWidth="1"/>
    <col min="8460" max="8460" width="13.85546875" style="50" customWidth="1"/>
    <col min="8461" max="8704" width="9.140625" style="50"/>
    <col min="8705" max="8705" width="24.140625" style="50" customWidth="1"/>
    <col min="8706" max="8706" width="12.140625" style="50" customWidth="1"/>
    <col min="8707" max="8707" width="11.42578125" style="50" customWidth="1"/>
    <col min="8708" max="8708" width="10.28515625" style="50" customWidth="1"/>
    <col min="8709" max="8712" width="0" style="50" hidden="1" customWidth="1"/>
    <col min="8713" max="8713" width="5.7109375" style="50" customWidth="1"/>
    <col min="8714" max="8714" width="11.42578125" style="50" customWidth="1"/>
    <col min="8715" max="8715" width="12.5703125" style="50" customWidth="1"/>
    <col min="8716" max="8716" width="13.85546875" style="50" customWidth="1"/>
    <col min="8717" max="8960" width="9.140625" style="50"/>
    <col min="8961" max="8961" width="24.140625" style="50" customWidth="1"/>
    <col min="8962" max="8962" width="12.140625" style="50" customWidth="1"/>
    <col min="8963" max="8963" width="11.42578125" style="50" customWidth="1"/>
    <col min="8964" max="8964" width="10.28515625" style="50" customWidth="1"/>
    <col min="8965" max="8968" width="0" style="50" hidden="1" customWidth="1"/>
    <col min="8969" max="8969" width="5.7109375" style="50" customWidth="1"/>
    <col min="8970" max="8970" width="11.42578125" style="50" customWidth="1"/>
    <col min="8971" max="8971" width="12.5703125" style="50" customWidth="1"/>
    <col min="8972" max="8972" width="13.85546875" style="50" customWidth="1"/>
    <col min="8973" max="9216" width="9.140625" style="50"/>
    <col min="9217" max="9217" width="24.140625" style="50" customWidth="1"/>
    <col min="9218" max="9218" width="12.140625" style="50" customWidth="1"/>
    <col min="9219" max="9219" width="11.42578125" style="50" customWidth="1"/>
    <col min="9220" max="9220" width="10.28515625" style="50" customWidth="1"/>
    <col min="9221" max="9224" width="0" style="50" hidden="1" customWidth="1"/>
    <col min="9225" max="9225" width="5.7109375" style="50" customWidth="1"/>
    <col min="9226" max="9226" width="11.42578125" style="50" customWidth="1"/>
    <col min="9227" max="9227" width="12.5703125" style="50" customWidth="1"/>
    <col min="9228" max="9228" width="13.85546875" style="50" customWidth="1"/>
    <col min="9229" max="9472" width="9.140625" style="50"/>
    <col min="9473" max="9473" width="24.140625" style="50" customWidth="1"/>
    <col min="9474" max="9474" width="12.140625" style="50" customWidth="1"/>
    <col min="9475" max="9475" width="11.42578125" style="50" customWidth="1"/>
    <col min="9476" max="9476" width="10.28515625" style="50" customWidth="1"/>
    <col min="9477" max="9480" width="0" style="50" hidden="1" customWidth="1"/>
    <col min="9481" max="9481" width="5.7109375" style="50" customWidth="1"/>
    <col min="9482" max="9482" width="11.42578125" style="50" customWidth="1"/>
    <col min="9483" max="9483" width="12.5703125" style="50" customWidth="1"/>
    <col min="9484" max="9484" width="13.85546875" style="50" customWidth="1"/>
    <col min="9485" max="9728" width="9.140625" style="50"/>
    <col min="9729" max="9729" width="24.140625" style="50" customWidth="1"/>
    <col min="9730" max="9730" width="12.140625" style="50" customWidth="1"/>
    <col min="9731" max="9731" width="11.42578125" style="50" customWidth="1"/>
    <col min="9732" max="9732" width="10.28515625" style="50" customWidth="1"/>
    <col min="9733" max="9736" width="0" style="50" hidden="1" customWidth="1"/>
    <col min="9737" max="9737" width="5.7109375" style="50" customWidth="1"/>
    <col min="9738" max="9738" width="11.42578125" style="50" customWidth="1"/>
    <col min="9739" max="9739" width="12.5703125" style="50" customWidth="1"/>
    <col min="9740" max="9740" width="13.85546875" style="50" customWidth="1"/>
    <col min="9741" max="9984" width="9.140625" style="50"/>
    <col min="9985" max="9985" width="24.140625" style="50" customWidth="1"/>
    <col min="9986" max="9986" width="12.140625" style="50" customWidth="1"/>
    <col min="9987" max="9987" width="11.42578125" style="50" customWidth="1"/>
    <col min="9988" max="9988" width="10.28515625" style="50" customWidth="1"/>
    <col min="9989" max="9992" width="0" style="50" hidden="1" customWidth="1"/>
    <col min="9993" max="9993" width="5.7109375" style="50" customWidth="1"/>
    <col min="9994" max="9994" width="11.42578125" style="50" customWidth="1"/>
    <col min="9995" max="9995" width="12.5703125" style="50" customWidth="1"/>
    <col min="9996" max="9996" width="13.85546875" style="50" customWidth="1"/>
    <col min="9997" max="10240" width="9.140625" style="50"/>
    <col min="10241" max="10241" width="24.140625" style="50" customWidth="1"/>
    <col min="10242" max="10242" width="12.140625" style="50" customWidth="1"/>
    <col min="10243" max="10243" width="11.42578125" style="50" customWidth="1"/>
    <col min="10244" max="10244" width="10.28515625" style="50" customWidth="1"/>
    <col min="10245" max="10248" width="0" style="50" hidden="1" customWidth="1"/>
    <col min="10249" max="10249" width="5.7109375" style="50" customWidth="1"/>
    <col min="10250" max="10250" width="11.42578125" style="50" customWidth="1"/>
    <col min="10251" max="10251" width="12.5703125" style="50" customWidth="1"/>
    <col min="10252" max="10252" width="13.85546875" style="50" customWidth="1"/>
    <col min="10253" max="10496" width="9.140625" style="50"/>
    <col min="10497" max="10497" width="24.140625" style="50" customWidth="1"/>
    <col min="10498" max="10498" width="12.140625" style="50" customWidth="1"/>
    <col min="10499" max="10499" width="11.42578125" style="50" customWidth="1"/>
    <col min="10500" max="10500" width="10.28515625" style="50" customWidth="1"/>
    <col min="10501" max="10504" width="0" style="50" hidden="1" customWidth="1"/>
    <col min="10505" max="10505" width="5.7109375" style="50" customWidth="1"/>
    <col min="10506" max="10506" width="11.42578125" style="50" customWidth="1"/>
    <col min="10507" max="10507" width="12.5703125" style="50" customWidth="1"/>
    <col min="10508" max="10508" width="13.85546875" style="50" customWidth="1"/>
    <col min="10509" max="10752" width="9.140625" style="50"/>
    <col min="10753" max="10753" width="24.140625" style="50" customWidth="1"/>
    <col min="10754" max="10754" width="12.140625" style="50" customWidth="1"/>
    <col min="10755" max="10755" width="11.42578125" style="50" customWidth="1"/>
    <col min="10756" max="10756" width="10.28515625" style="50" customWidth="1"/>
    <col min="10757" max="10760" width="0" style="50" hidden="1" customWidth="1"/>
    <col min="10761" max="10761" width="5.7109375" style="50" customWidth="1"/>
    <col min="10762" max="10762" width="11.42578125" style="50" customWidth="1"/>
    <col min="10763" max="10763" width="12.5703125" style="50" customWidth="1"/>
    <col min="10764" max="10764" width="13.85546875" style="50" customWidth="1"/>
    <col min="10765" max="11008" width="9.140625" style="50"/>
    <col min="11009" max="11009" width="24.140625" style="50" customWidth="1"/>
    <col min="11010" max="11010" width="12.140625" style="50" customWidth="1"/>
    <col min="11011" max="11011" width="11.42578125" style="50" customWidth="1"/>
    <col min="11012" max="11012" width="10.28515625" style="50" customWidth="1"/>
    <col min="11013" max="11016" width="0" style="50" hidden="1" customWidth="1"/>
    <col min="11017" max="11017" width="5.7109375" style="50" customWidth="1"/>
    <col min="11018" max="11018" width="11.42578125" style="50" customWidth="1"/>
    <col min="11019" max="11019" width="12.5703125" style="50" customWidth="1"/>
    <col min="11020" max="11020" width="13.85546875" style="50" customWidth="1"/>
    <col min="11021" max="11264" width="9.140625" style="50"/>
    <col min="11265" max="11265" width="24.140625" style="50" customWidth="1"/>
    <col min="11266" max="11266" width="12.140625" style="50" customWidth="1"/>
    <col min="11267" max="11267" width="11.42578125" style="50" customWidth="1"/>
    <col min="11268" max="11268" width="10.28515625" style="50" customWidth="1"/>
    <col min="11269" max="11272" width="0" style="50" hidden="1" customWidth="1"/>
    <col min="11273" max="11273" width="5.7109375" style="50" customWidth="1"/>
    <col min="11274" max="11274" width="11.42578125" style="50" customWidth="1"/>
    <col min="11275" max="11275" width="12.5703125" style="50" customWidth="1"/>
    <col min="11276" max="11276" width="13.85546875" style="50" customWidth="1"/>
    <col min="11277" max="11520" width="9.140625" style="50"/>
    <col min="11521" max="11521" width="24.140625" style="50" customWidth="1"/>
    <col min="11522" max="11522" width="12.140625" style="50" customWidth="1"/>
    <col min="11523" max="11523" width="11.42578125" style="50" customWidth="1"/>
    <col min="11524" max="11524" width="10.28515625" style="50" customWidth="1"/>
    <col min="11525" max="11528" width="0" style="50" hidden="1" customWidth="1"/>
    <col min="11529" max="11529" width="5.7109375" style="50" customWidth="1"/>
    <col min="11530" max="11530" width="11.42578125" style="50" customWidth="1"/>
    <col min="11531" max="11531" width="12.5703125" style="50" customWidth="1"/>
    <col min="11532" max="11532" width="13.85546875" style="50" customWidth="1"/>
    <col min="11533" max="11776" width="9.140625" style="50"/>
    <col min="11777" max="11777" width="24.140625" style="50" customWidth="1"/>
    <col min="11778" max="11778" width="12.140625" style="50" customWidth="1"/>
    <col min="11779" max="11779" width="11.42578125" style="50" customWidth="1"/>
    <col min="11780" max="11780" width="10.28515625" style="50" customWidth="1"/>
    <col min="11781" max="11784" width="0" style="50" hidden="1" customWidth="1"/>
    <col min="11785" max="11785" width="5.7109375" style="50" customWidth="1"/>
    <col min="11786" max="11786" width="11.42578125" style="50" customWidth="1"/>
    <col min="11787" max="11787" width="12.5703125" style="50" customWidth="1"/>
    <col min="11788" max="11788" width="13.85546875" style="50" customWidth="1"/>
    <col min="11789" max="12032" width="9.140625" style="50"/>
    <col min="12033" max="12033" width="24.140625" style="50" customWidth="1"/>
    <col min="12034" max="12034" width="12.140625" style="50" customWidth="1"/>
    <col min="12035" max="12035" width="11.42578125" style="50" customWidth="1"/>
    <col min="12036" max="12036" width="10.28515625" style="50" customWidth="1"/>
    <col min="12037" max="12040" width="0" style="50" hidden="1" customWidth="1"/>
    <col min="12041" max="12041" width="5.7109375" style="50" customWidth="1"/>
    <col min="12042" max="12042" width="11.42578125" style="50" customWidth="1"/>
    <col min="12043" max="12043" width="12.5703125" style="50" customWidth="1"/>
    <col min="12044" max="12044" width="13.85546875" style="50" customWidth="1"/>
    <col min="12045" max="12288" width="9.140625" style="50"/>
    <col min="12289" max="12289" width="24.140625" style="50" customWidth="1"/>
    <col min="12290" max="12290" width="12.140625" style="50" customWidth="1"/>
    <col min="12291" max="12291" width="11.42578125" style="50" customWidth="1"/>
    <col min="12292" max="12292" width="10.28515625" style="50" customWidth="1"/>
    <col min="12293" max="12296" width="0" style="50" hidden="1" customWidth="1"/>
    <col min="12297" max="12297" width="5.7109375" style="50" customWidth="1"/>
    <col min="12298" max="12298" width="11.42578125" style="50" customWidth="1"/>
    <col min="12299" max="12299" width="12.5703125" style="50" customWidth="1"/>
    <col min="12300" max="12300" width="13.85546875" style="50" customWidth="1"/>
    <col min="12301" max="12544" width="9.140625" style="50"/>
    <col min="12545" max="12545" width="24.140625" style="50" customWidth="1"/>
    <col min="12546" max="12546" width="12.140625" style="50" customWidth="1"/>
    <col min="12547" max="12547" width="11.42578125" style="50" customWidth="1"/>
    <col min="12548" max="12548" width="10.28515625" style="50" customWidth="1"/>
    <col min="12549" max="12552" width="0" style="50" hidden="1" customWidth="1"/>
    <col min="12553" max="12553" width="5.7109375" style="50" customWidth="1"/>
    <col min="12554" max="12554" width="11.42578125" style="50" customWidth="1"/>
    <col min="12555" max="12555" width="12.5703125" style="50" customWidth="1"/>
    <col min="12556" max="12556" width="13.85546875" style="50" customWidth="1"/>
    <col min="12557" max="12800" width="9.140625" style="50"/>
    <col min="12801" max="12801" width="24.140625" style="50" customWidth="1"/>
    <col min="12802" max="12802" width="12.140625" style="50" customWidth="1"/>
    <col min="12803" max="12803" width="11.42578125" style="50" customWidth="1"/>
    <col min="12804" max="12804" width="10.28515625" style="50" customWidth="1"/>
    <col min="12805" max="12808" width="0" style="50" hidden="1" customWidth="1"/>
    <col min="12809" max="12809" width="5.7109375" style="50" customWidth="1"/>
    <col min="12810" max="12810" width="11.42578125" style="50" customWidth="1"/>
    <col min="12811" max="12811" width="12.5703125" style="50" customWidth="1"/>
    <col min="12812" max="12812" width="13.85546875" style="50" customWidth="1"/>
    <col min="12813" max="13056" width="9.140625" style="50"/>
    <col min="13057" max="13057" width="24.140625" style="50" customWidth="1"/>
    <col min="13058" max="13058" width="12.140625" style="50" customWidth="1"/>
    <col min="13059" max="13059" width="11.42578125" style="50" customWidth="1"/>
    <col min="13060" max="13060" width="10.28515625" style="50" customWidth="1"/>
    <col min="13061" max="13064" width="0" style="50" hidden="1" customWidth="1"/>
    <col min="13065" max="13065" width="5.7109375" style="50" customWidth="1"/>
    <col min="13066" max="13066" width="11.42578125" style="50" customWidth="1"/>
    <col min="13067" max="13067" width="12.5703125" style="50" customWidth="1"/>
    <col min="13068" max="13068" width="13.85546875" style="50" customWidth="1"/>
    <col min="13069" max="13312" width="9.140625" style="50"/>
    <col min="13313" max="13313" width="24.140625" style="50" customWidth="1"/>
    <col min="13314" max="13314" width="12.140625" style="50" customWidth="1"/>
    <col min="13315" max="13315" width="11.42578125" style="50" customWidth="1"/>
    <col min="13316" max="13316" width="10.28515625" style="50" customWidth="1"/>
    <col min="13317" max="13320" width="0" style="50" hidden="1" customWidth="1"/>
    <col min="13321" max="13321" width="5.7109375" style="50" customWidth="1"/>
    <col min="13322" max="13322" width="11.42578125" style="50" customWidth="1"/>
    <col min="13323" max="13323" width="12.5703125" style="50" customWidth="1"/>
    <col min="13324" max="13324" width="13.85546875" style="50" customWidth="1"/>
    <col min="13325" max="13568" width="9.140625" style="50"/>
    <col min="13569" max="13569" width="24.140625" style="50" customWidth="1"/>
    <col min="13570" max="13570" width="12.140625" style="50" customWidth="1"/>
    <col min="13571" max="13571" width="11.42578125" style="50" customWidth="1"/>
    <col min="13572" max="13572" width="10.28515625" style="50" customWidth="1"/>
    <col min="13573" max="13576" width="0" style="50" hidden="1" customWidth="1"/>
    <col min="13577" max="13577" width="5.7109375" style="50" customWidth="1"/>
    <col min="13578" max="13578" width="11.42578125" style="50" customWidth="1"/>
    <col min="13579" max="13579" width="12.5703125" style="50" customWidth="1"/>
    <col min="13580" max="13580" width="13.85546875" style="50" customWidth="1"/>
    <col min="13581" max="13824" width="9.140625" style="50"/>
    <col min="13825" max="13825" width="24.140625" style="50" customWidth="1"/>
    <col min="13826" max="13826" width="12.140625" style="50" customWidth="1"/>
    <col min="13827" max="13827" width="11.42578125" style="50" customWidth="1"/>
    <col min="13828" max="13828" width="10.28515625" style="50" customWidth="1"/>
    <col min="13829" max="13832" width="0" style="50" hidden="1" customWidth="1"/>
    <col min="13833" max="13833" width="5.7109375" style="50" customWidth="1"/>
    <col min="13834" max="13834" width="11.42578125" style="50" customWidth="1"/>
    <col min="13835" max="13835" width="12.5703125" style="50" customWidth="1"/>
    <col min="13836" max="13836" width="13.85546875" style="50" customWidth="1"/>
    <col min="13837" max="14080" width="9.140625" style="50"/>
    <col min="14081" max="14081" width="24.140625" style="50" customWidth="1"/>
    <col min="14082" max="14082" width="12.140625" style="50" customWidth="1"/>
    <col min="14083" max="14083" width="11.42578125" style="50" customWidth="1"/>
    <col min="14084" max="14084" width="10.28515625" style="50" customWidth="1"/>
    <col min="14085" max="14088" width="0" style="50" hidden="1" customWidth="1"/>
    <col min="14089" max="14089" width="5.7109375" style="50" customWidth="1"/>
    <col min="14090" max="14090" width="11.42578125" style="50" customWidth="1"/>
    <col min="14091" max="14091" width="12.5703125" style="50" customWidth="1"/>
    <col min="14092" max="14092" width="13.85546875" style="50" customWidth="1"/>
    <col min="14093" max="14336" width="9.140625" style="50"/>
    <col min="14337" max="14337" width="24.140625" style="50" customWidth="1"/>
    <col min="14338" max="14338" width="12.140625" style="50" customWidth="1"/>
    <col min="14339" max="14339" width="11.42578125" style="50" customWidth="1"/>
    <col min="14340" max="14340" width="10.28515625" style="50" customWidth="1"/>
    <col min="14341" max="14344" width="0" style="50" hidden="1" customWidth="1"/>
    <col min="14345" max="14345" width="5.7109375" style="50" customWidth="1"/>
    <col min="14346" max="14346" width="11.42578125" style="50" customWidth="1"/>
    <col min="14347" max="14347" width="12.5703125" style="50" customWidth="1"/>
    <col min="14348" max="14348" width="13.85546875" style="50" customWidth="1"/>
    <col min="14349" max="14592" width="9.140625" style="50"/>
    <col min="14593" max="14593" width="24.140625" style="50" customWidth="1"/>
    <col min="14594" max="14594" width="12.140625" style="50" customWidth="1"/>
    <col min="14595" max="14595" width="11.42578125" style="50" customWidth="1"/>
    <col min="14596" max="14596" width="10.28515625" style="50" customWidth="1"/>
    <col min="14597" max="14600" width="0" style="50" hidden="1" customWidth="1"/>
    <col min="14601" max="14601" width="5.7109375" style="50" customWidth="1"/>
    <col min="14602" max="14602" width="11.42578125" style="50" customWidth="1"/>
    <col min="14603" max="14603" width="12.5703125" style="50" customWidth="1"/>
    <col min="14604" max="14604" width="13.85546875" style="50" customWidth="1"/>
    <col min="14605" max="14848" width="9.140625" style="50"/>
    <col min="14849" max="14849" width="24.140625" style="50" customWidth="1"/>
    <col min="14850" max="14850" width="12.140625" style="50" customWidth="1"/>
    <col min="14851" max="14851" width="11.42578125" style="50" customWidth="1"/>
    <col min="14852" max="14852" width="10.28515625" style="50" customWidth="1"/>
    <col min="14853" max="14856" width="0" style="50" hidden="1" customWidth="1"/>
    <col min="14857" max="14857" width="5.7109375" style="50" customWidth="1"/>
    <col min="14858" max="14858" width="11.42578125" style="50" customWidth="1"/>
    <col min="14859" max="14859" width="12.5703125" style="50" customWidth="1"/>
    <col min="14860" max="14860" width="13.85546875" style="50" customWidth="1"/>
    <col min="14861" max="15104" width="9.140625" style="50"/>
    <col min="15105" max="15105" width="24.140625" style="50" customWidth="1"/>
    <col min="15106" max="15106" width="12.140625" style="50" customWidth="1"/>
    <col min="15107" max="15107" width="11.42578125" style="50" customWidth="1"/>
    <col min="15108" max="15108" width="10.28515625" style="50" customWidth="1"/>
    <col min="15109" max="15112" width="0" style="50" hidden="1" customWidth="1"/>
    <col min="15113" max="15113" width="5.7109375" style="50" customWidth="1"/>
    <col min="15114" max="15114" width="11.42578125" style="50" customWidth="1"/>
    <col min="15115" max="15115" width="12.5703125" style="50" customWidth="1"/>
    <col min="15116" max="15116" width="13.85546875" style="50" customWidth="1"/>
    <col min="15117" max="15360" width="9.140625" style="50"/>
    <col min="15361" max="15361" width="24.140625" style="50" customWidth="1"/>
    <col min="15362" max="15362" width="12.140625" style="50" customWidth="1"/>
    <col min="15363" max="15363" width="11.42578125" style="50" customWidth="1"/>
    <col min="15364" max="15364" width="10.28515625" style="50" customWidth="1"/>
    <col min="15365" max="15368" width="0" style="50" hidden="1" customWidth="1"/>
    <col min="15369" max="15369" width="5.7109375" style="50" customWidth="1"/>
    <col min="15370" max="15370" width="11.42578125" style="50" customWidth="1"/>
    <col min="15371" max="15371" width="12.5703125" style="50" customWidth="1"/>
    <col min="15372" max="15372" width="13.85546875" style="50" customWidth="1"/>
    <col min="15373" max="15616" width="9.140625" style="50"/>
    <col min="15617" max="15617" width="24.140625" style="50" customWidth="1"/>
    <col min="15618" max="15618" width="12.140625" style="50" customWidth="1"/>
    <col min="15619" max="15619" width="11.42578125" style="50" customWidth="1"/>
    <col min="15620" max="15620" width="10.28515625" style="50" customWidth="1"/>
    <col min="15621" max="15624" width="0" style="50" hidden="1" customWidth="1"/>
    <col min="15625" max="15625" width="5.7109375" style="50" customWidth="1"/>
    <col min="15626" max="15626" width="11.42578125" style="50" customWidth="1"/>
    <col min="15627" max="15627" width="12.5703125" style="50" customWidth="1"/>
    <col min="15628" max="15628" width="13.85546875" style="50" customWidth="1"/>
    <col min="15629" max="15872" width="9.140625" style="50"/>
    <col min="15873" max="15873" width="24.140625" style="50" customWidth="1"/>
    <col min="15874" max="15874" width="12.140625" style="50" customWidth="1"/>
    <col min="15875" max="15875" width="11.42578125" style="50" customWidth="1"/>
    <col min="15876" max="15876" width="10.28515625" style="50" customWidth="1"/>
    <col min="15877" max="15880" width="0" style="50" hidden="1" customWidth="1"/>
    <col min="15881" max="15881" width="5.7109375" style="50" customWidth="1"/>
    <col min="15882" max="15882" width="11.42578125" style="50" customWidth="1"/>
    <col min="15883" max="15883" width="12.5703125" style="50" customWidth="1"/>
    <col min="15884" max="15884" width="13.85546875" style="50" customWidth="1"/>
    <col min="15885" max="16128" width="9.140625" style="50"/>
    <col min="16129" max="16129" width="24.140625" style="50" customWidth="1"/>
    <col min="16130" max="16130" width="12.140625" style="50" customWidth="1"/>
    <col min="16131" max="16131" width="11.42578125" style="50" customWidth="1"/>
    <col min="16132" max="16132" width="10.28515625" style="50" customWidth="1"/>
    <col min="16133" max="16136" width="0" style="50" hidden="1" customWidth="1"/>
    <col min="16137" max="16137" width="5.7109375" style="50" customWidth="1"/>
    <col min="16138" max="16138" width="11.42578125" style="50" customWidth="1"/>
    <col min="16139" max="16139" width="12.5703125" style="50" customWidth="1"/>
    <col min="16140" max="16140" width="13.85546875" style="50" customWidth="1"/>
    <col min="16141" max="16384" width="9.140625" style="50"/>
  </cols>
  <sheetData>
    <row r="1" spans="1:12" x14ac:dyDescent="0.2">
      <c r="L1" s="50" t="s">
        <v>454</v>
      </c>
    </row>
    <row r="2" spans="1:12" s="60" customFormat="1" x14ac:dyDescent="0.2">
      <c r="A2" s="91" t="s">
        <v>446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</row>
    <row r="4" spans="1:12" x14ac:dyDescent="0.2">
      <c r="A4" s="51" t="s">
        <v>72</v>
      </c>
      <c r="B4" s="51" t="s">
        <v>73</v>
      </c>
      <c r="C4" s="51" t="s">
        <v>74</v>
      </c>
      <c r="D4" s="61" t="s">
        <v>75</v>
      </c>
      <c r="E4" s="51" t="s">
        <v>76</v>
      </c>
      <c r="F4" s="51" t="s">
        <v>77</v>
      </c>
      <c r="G4" s="51" t="s">
        <v>78</v>
      </c>
      <c r="H4" s="51" t="s">
        <v>447</v>
      </c>
      <c r="I4" s="51" t="s">
        <v>81</v>
      </c>
      <c r="J4" s="51" t="s">
        <v>86</v>
      </c>
      <c r="K4" s="51" t="s">
        <v>448</v>
      </c>
      <c r="L4" s="62" t="s">
        <v>78</v>
      </c>
    </row>
    <row r="5" spans="1:12" x14ac:dyDescent="0.2">
      <c r="A5" s="52" t="s">
        <v>82</v>
      </c>
      <c r="B5" s="53">
        <v>43650</v>
      </c>
      <c r="C5" s="53">
        <v>43650</v>
      </c>
      <c r="D5" s="63">
        <v>43960</v>
      </c>
      <c r="E5" s="52" t="s">
        <v>83</v>
      </c>
      <c r="F5" s="52" t="s">
        <v>84</v>
      </c>
      <c r="G5" s="52" t="s">
        <v>85</v>
      </c>
      <c r="H5" s="64">
        <v>10312</v>
      </c>
      <c r="I5" s="52" t="s">
        <v>86</v>
      </c>
      <c r="J5" s="54">
        <v>10312</v>
      </c>
      <c r="K5" s="54">
        <v>10312</v>
      </c>
      <c r="L5" s="62" t="s">
        <v>85</v>
      </c>
    </row>
    <row r="6" spans="1:12" x14ac:dyDescent="0.2">
      <c r="A6" s="52" t="s">
        <v>87</v>
      </c>
      <c r="B6" s="53">
        <v>43668</v>
      </c>
      <c r="C6" s="53">
        <v>43668</v>
      </c>
      <c r="D6" s="63">
        <v>43989</v>
      </c>
      <c r="E6" s="52" t="s">
        <v>83</v>
      </c>
      <c r="F6" s="52" t="s">
        <v>84</v>
      </c>
      <c r="G6" s="52" t="s">
        <v>85</v>
      </c>
      <c r="H6" s="64">
        <v>2899.19</v>
      </c>
      <c r="I6" s="52" t="s">
        <v>86</v>
      </c>
      <c r="J6" s="54">
        <v>2899.19</v>
      </c>
      <c r="K6" s="54">
        <v>2899.19</v>
      </c>
      <c r="L6" s="62" t="s">
        <v>85</v>
      </c>
    </row>
    <row r="7" spans="1:12" x14ac:dyDescent="0.2">
      <c r="A7" s="52" t="s">
        <v>88</v>
      </c>
      <c r="B7" s="53">
        <v>43675</v>
      </c>
      <c r="C7" s="53">
        <v>43678</v>
      </c>
      <c r="D7" s="63">
        <v>44022</v>
      </c>
      <c r="E7" s="52" t="s">
        <v>83</v>
      </c>
      <c r="F7" s="52" t="s">
        <v>84</v>
      </c>
      <c r="G7" s="52" t="s">
        <v>85</v>
      </c>
      <c r="H7" s="64">
        <v>5248.39</v>
      </c>
      <c r="I7" s="52" t="s">
        <v>86</v>
      </c>
      <c r="J7" s="54">
        <v>5248.39</v>
      </c>
      <c r="K7" s="54">
        <v>5248.39</v>
      </c>
      <c r="L7" s="62" t="s">
        <v>85</v>
      </c>
    </row>
    <row r="8" spans="1:12" x14ac:dyDescent="0.2">
      <c r="A8" s="52" t="s">
        <v>89</v>
      </c>
      <c r="B8" s="53">
        <v>43678</v>
      </c>
      <c r="C8" s="53">
        <v>43678</v>
      </c>
      <c r="D8" s="63">
        <v>44051</v>
      </c>
      <c r="E8" s="52" t="s">
        <v>83</v>
      </c>
      <c r="F8" s="52" t="s">
        <v>84</v>
      </c>
      <c r="G8" s="52" t="s">
        <v>85</v>
      </c>
      <c r="H8" s="64">
        <v>2895.53</v>
      </c>
      <c r="I8" s="52" t="s">
        <v>86</v>
      </c>
      <c r="J8" s="54">
        <v>2895.53</v>
      </c>
      <c r="K8" s="54">
        <v>2895.53</v>
      </c>
      <c r="L8" s="62" t="s">
        <v>85</v>
      </c>
    </row>
    <row r="9" spans="1:12" x14ac:dyDescent="0.2">
      <c r="A9" s="52" t="s">
        <v>90</v>
      </c>
      <c r="B9" s="53">
        <v>43720</v>
      </c>
      <c r="C9" s="53">
        <v>43720</v>
      </c>
      <c r="D9" s="63">
        <v>44205</v>
      </c>
      <c r="E9" s="52" t="s">
        <v>83</v>
      </c>
      <c r="F9" s="52" t="s">
        <v>84</v>
      </c>
      <c r="G9" s="52" t="s">
        <v>85</v>
      </c>
      <c r="H9" s="64">
        <v>3976.38</v>
      </c>
      <c r="I9" s="52" t="s">
        <v>86</v>
      </c>
      <c r="J9" s="54">
        <v>3976.38</v>
      </c>
      <c r="K9" s="54">
        <v>3976.38</v>
      </c>
      <c r="L9" s="62" t="s">
        <v>85</v>
      </c>
    </row>
    <row r="10" spans="1:12" x14ac:dyDescent="0.2">
      <c r="A10" s="52" t="s">
        <v>91</v>
      </c>
      <c r="B10" s="53">
        <v>43760</v>
      </c>
      <c r="C10" s="53">
        <v>43760</v>
      </c>
      <c r="D10" s="63">
        <v>44290</v>
      </c>
      <c r="E10" s="52" t="s">
        <v>83</v>
      </c>
      <c r="F10" s="52" t="s">
        <v>84</v>
      </c>
      <c r="G10" s="52" t="s">
        <v>85</v>
      </c>
      <c r="H10" s="64">
        <v>2842.07</v>
      </c>
      <c r="I10" s="52" t="s">
        <v>86</v>
      </c>
      <c r="J10" s="54">
        <v>2842.07</v>
      </c>
      <c r="K10" s="54">
        <v>2842.07</v>
      </c>
      <c r="L10" s="62" t="s">
        <v>85</v>
      </c>
    </row>
    <row r="11" spans="1:12" x14ac:dyDescent="0.2">
      <c r="A11" s="52" t="s">
        <v>92</v>
      </c>
      <c r="B11" s="53">
        <v>43875</v>
      </c>
      <c r="C11" s="53">
        <v>43875</v>
      </c>
      <c r="D11" s="63">
        <v>44420</v>
      </c>
      <c r="E11" s="52" t="s">
        <v>83</v>
      </c>
      <c r="F11" s="52" t="s">
        <v>84</v>
      </c>
      <c r="G11" s="52" t="s">
        <v>85</v>
      </c>
      <c r="H11" s="64">
        <v>10036.82</v>
      </c>
      <c r="I11" s="52" t="s">
        <v>86</v>
      </c>
      <c r="J11" s="54">
        <v>10036.82</v>
      </c>
      <c r="K11" s="54">
        <v>10036.82</v>
      </c>
      <c r="L11" s="62" t="s">
        <v>85</v>
      </c>
    </row>
    <row r="12" spans="1:12" x14ac:dyDescent="0.2">
      <c r="A12" s="52" t="s">
        <v>329</v>
      </c>
      <c r="B12" s="53">
        <v>44561</v>
      </c>
      <c r="C12" s="53">
        <v>44561</v>
      </c>
      <c r="D12" s="63">
        <v>44561</v>
      </c>
      <c r="E12" s="52" t="s">
        <v>83</v>
      </c>
      <c r="F12" s="52" t="s">
        <v>129</v>
      </c>
      <c r="G12" s="52" t="s">
        <v>130</v>
      </c>
      <c r="H12" s="64">
        <v>78494.320000000007</v>
      </c>
      <c r="I12" s="52" t="s">
        <v>86</v>
      </c>
      <c r="J12" s="54">
        <v>78389.320000000007</v>
      </c>
      <c r="K12" s="54">
        <v>78389.320000000007</v>
      </c>
      <c r="L12" s="62" t="s">
        <v>130</v>
      </c>
    </row>
    <row r="13" spans="1:12" x14ac:dyDescent="0.2">
      <c r="A13" s="52" t="s">
        <v>449</v>
      </c>
      <c r="B13" s="53">
        <v>44561</v>
      </c>
      <c r="C13" s="53">
        <v>44561</v>
      </c>
      <c r="D13" s="63">
        <v>44561</v>
      </c>
      <c r="E13" s="52" t="s">
        <v>83</v>
      </c>
      <c r="F13" s="52" t="s">
        <v>122</v>
      </c>
      <c r="G13" s="52" t="s">
        <v>123</v>
      </c>
      <c r="H13" s="64">
        <v>27449</v>
      </c>
      <c r="I13" s="52" t="s">
        <v>124</v>
      </c>
      <c r="J13" s="54">
        <v>26569.55</v>
      </c>
      <c r="K13" s="54">
        <v>27449</v>
      </c>
      <c r="L13" s="62" t="s">
        <v>123</v>
      </c>
    </row>
    <row r="14" spans="1:12" x14ac:dyDescent="0.2">
      <c r="A14" s="52" t="s">
        <v>93</v>
      </c>
      <c r="B14" s="53">
        <v>44041</v>
      </c>
      <c r="C14" s="53">
        <v>44041</v>
      </c>
      <c r="D14" s="63">
        <v>44585</v>
      </c>
      <c r="E14" s="52" t="s">
        <v>83</v>
      </c>
      <c r="F14" s="52" t="s">
        <v>94</v>
      </c>
      <c r="G14" s="52" t="s">
        <v>67</v>
      </c>
      <c r="H14" s="64">
        <v>486308.44</v>
      </c>
      <c r="I14" s="52" t="s">
        <v>95</v>
      </c>
      <c r="J14" s="54">
        <v>48685.37</v>
      </c>
      <c r="K14" s="54">
        <v>486308.44</v>
      </c>
      <c r="L14" s="62" t="s">
        <v>67</v>
      </c>
    </row>
    <row r="15" spans="1:12" x14ac:dyDescent="0.2">
      <c r="A15" s="52" t="s">
        <v>96</v>
      </c>
      <c r="B15" s="53">
        <v>44047</v>
      </c>
      <c r="C15" s="53">
        <v>44047</v>
      </c>
      <c r="D15" s="63">
        <v>44596</v>
      </c>
      <c r="E15" s="52" t="s">
        <v>97</v>
      </c>
      <c r="F15" s="52" t="s">
        <v>98</v>
      </c>
      <c r="G15" s="52" t="s">
        <v>68</v>
      </c>
      <c r="H15" s="64">
        <v>202155.45</v>
      </c>
      <c r="I15" s="52" t="s">
        <v>99</v>
      </c>
      <c r="J15" s="54">
        <v>19721.91</v>
      </c>
      <c r="K15" s="54">
        <v>202155.45</v>
      </c>
      <c r="L15" s="62" t="s">
        <v>68</v>
      </c>
    </row>
    <row r="16" spans="1:12" x14ac:dyDescent="0.2">
      <c r="A16" s="52" t="s">
        <v>100</v>
      </c>
      <c r="B16" s="53">
        <v>44561</v>
      </c>
      <c r="C16" s="53">
        <v>44561</v>
      </c>
      <c r="D16" s="63">
        <v>44603</v>
      </c>
      <c r="E16" s="52" t="s">
        <v>83</v>
      </c>
      <c r="F16" s="52" t="s">
        <v>101</v>
      </c>
      <c r="G16" s="52" t="s">
        <v>102</v>
      </c>
      <c r="H16" s="64">
        <v>14.94</v>
      </c>
      <c r="I16" s="52" t="s">
        <v>86</v>
      </c>
      <c r="J16" s="54">
        <v>14.94</v>
      </c>
      <c r="K16" s="54">
        <v>14.94</v>
      </c>
      <c r="L16" s="62" t="s">
        <v>102</v>
      </c>
    </row>
    <row r="17" spans="1:12" x14ac:dyDescent="0.2">
      <c r="A17" s="52" t="s">
        <v>313</v>
      </c>
      <c r="B17" s="53">
        <v>44608</v>
      </c>
      <c r="C17" s="53">
        <v>44608</v>
      </c>
      <c r="D17" s="63">
        <v>44608</v>
      </c>
      <c r="E17" s="52" t="s">
        <v>83</v>
      </c>
      <c r="F17" s="52" t="s">
        <v>262</v>
      </c>
      <c r="G17" s="52" t="s">
        <v>263</v>
      </c>
      <c r="H17" s="64">
        <v>666.44</v>
      </c>
      <c r="I17" s="52" t="s">
        <v>86</v>
      </c>
      <c r="J17" s="54">
        <v>666.44</v>
      </c>
      <c r="K17" s="54">
        <v>666.44</v>
      </c>
      <c r="L17" s="62" t="s">
        <v>263</v>
      </c>
    </row>
    <row r="18" spans="1:12" x14ac:dyDescent="0.2">
      <c r="A18" s="52" t="s">
        <v>103</v>
      </c>
      <c r="B18" s="53">
        <v>44336</v>
      </c>
      <c r="C18" s="53">
        <v>44336</v>
      </c>
      <c r="D18" s="63">
        <v>44614</v>
      </c>
      <c r="E18" s="52" t="s">
        <v>97</v>
      </c>
      <c r="F18" s="52" t="s">
        <v>104</v>
      </c>
      <c r="G18" s="52" t="s">
        <v>69</v>
      </c>
      <c r="H18" s="64">
        <v>20879.099999999999</v>
      </c>
      <c r="I18" s="52" t="s">
        <v>105</v>
      </c>
      <c r="J18" s="54">
        <v>24847.79</v>
      </c>
      <c r="K18" s="54">
        <v>20879.099999999999</v>
      </c>
      <c r="L18" s="62" t="s">
        <v>69</v>
      </c>
    </row>
    <row r="19" spans="1:12" x14ac:dyDescent="0.2">
      <c r="A19" s="52" t="s">
        <v>106</v>
      </c>
      <c r="B19" s="53">
        <v>44082</v>
      </c>
      <c r="C19" s="53">
        <v>44082</v>
      </c>
      <c r="D19" s="63">
        <v>44620</v>
      </c>
      <c r="E19" s="52" t="s">
        <v>83</v>
      </c>
      <c r="F19" s="52" t="s">
        <v>107</v>
      </c>
      <c r="G19" s="52" t="s">
        <v>69</v>
      </c>
      <c r="H19" s="64">
        <v>317172.95</v>
      </c>
      <c r="I19" s="52" t="s">
        <v>105</v>
      </c>
      <c r="J19" s="54">
        <v>377461.02</v>
      </c>
      <c r="K19" s="54">
        <v>317172.95</v>
      </c>
      <c r="L19" s="62" t="s">
        <v>69</v>
      </c>
    </row>
    <row r="20" spans="1:12" x14ac:dyDescent="0.2">
      <c r="A20" s="52" t="s">
        <v>108</v>
      </c>
      <c r="B20" s="53">
        <v>44071</v>
      </c>
      <c r="C20" s="53">
        <v>44071</v>
      </c>
      <c r="D20" s="63">
        <v>44620</v>
      </c>
      <c r="E20" s="52" t="s">
        <v>97</v>
      </c>
      <c r="F20" s="52" t="s">
        <v>104</v>
      </c>
      <c r="G20" s="52" t="s">
        <v>69</v>
      </c>
      <c r="H20" s="64">
        <v>865754.58</v>
      </c>
      <c r="I20" s="52" t="s">
        <v>105</v>
      </c>
      <c r="J20" s="54">
        <v>1030316.78</v>
      </c>
      <c r="K20" s="54">
        <v>865754.58</v>
      </c>
      <c r="L20" s="62" t="s">
        <v>69</v>
      </c>
    </row>
    <row r="21" spans="1:12" x14ac:dyDescent="0.2">
      <c r="A21" s="52" t="s">
        <v>109</v>
      </c>
      <c r="B21" s="53">
        <v>44076</v>
      </c>
      <c r="C21" s="53">
        <v>44076</v>
      </c>
      <c r="D21" s="63">
        <v>44620</v>
      </c>
      <c r="E21" s="52" t="s">
        <v>83</v>
      </c>
      <c r="F21" s="52" t="s">
        <v>107</v>
      </c>
      <c r="G21" s="52" t="s">
        <v>69</v>
      </c>
      <c r="H21" s="64">
        <v>31826.7</v>
      </c>
      <c r="I21" s="52" t="s">
        <v>105</v>
      </c>
      <c r="J21" s="54">
        <v>37876.300000000003</v>
      </c>
      <c r="K21" s="54">
        <v>31826.7</v>
      </c>
      <c r="L21" s="62" t="s">
        <v>69</v>
      </c>
    </row>
    <row r="22" spans="1:12" x14ac:dyDescent="0.2">
      <c r="A22" s="52" t="s">
        <v>110</v>
      </c>
      <c r="B22" s="53">
        <v>44322</v>
      </c>
      <c r="C22" s="53">
        <v>44322</v>
      </c>
      <c r="D22" s="63">
        <v>44620</v>
      </c>
      <c r="E22" s="52" t="s">
        <v>83</v>
      </c>
      <c r="F22" s="52" t="s">
        <v>107</v>
      </c>
      <c r="G22" s="52" t="s">
        <v>69</v>
      </c>
      <c r="H22" s="64">
        <v>6900.28</v>
      </c>
      <c r="I22" s="52" t="s">
        <v>105</v>
      </c>
      <c r="J22" s="54">
        <v>8211.8799999999992</v>
      </c>
      <c r="K22" s="54">
        <v>6900.28</v>
      </c>
      <c r="L22" s="62" t="s">
        <v>69</v>
      </c>
    </row>
    <row r="23" spans="1:12" x14ac:dyDescent="0.2">
      <c r="A23" s="52" t="s">
        <v>111</v>
      </c>
      <c r="B23" s="53">
        <v>44096</v>
      </c>
      <c r="C23" s="53">
        <v>44096</v>
      </c>
      <c r="D23" s="63">
        <v>44638</v>
      </c>
      <c r="E23" s="52" t="s">
        <v>83</v>
      </c>
      <c r="F23" s="52" t="s">
        <v>112</v>
      </c>
      <c r="G23" s="52" t="s">
        <v>113</v>
      </c>
      <c r="H23" s="64">
        <v>129716.53</v>
      </c>
      <c r="I23" s="52" t="s">
        <v>114</v>
      </c>
      <c r="J23" s="54">
        <v>5218.3</v>
      </c>
      <c r="K23" s="54">
        <v>129716.53</v>
      </c>
      <c r="L23" s="62" t="s">
        <v>113</v>
      </c>
    </row>
    <row r="24" spans="1:12" x14ac:dyDescent="0.2">
      <c r="A24" s="52" t="s">
        <v>115</v>
      </c>
      <c r="B24" s="53">
        <v>44109</v>
      </c>
      <c r="C24" s="53">
        <v>44109</v>
      </c>
      <c r="D24" s="63">
        <v>44652</v>
      </c>
      <c r="E24" s="52" t="s">
        <v>83</v>
      </c>
      <c r="F24" s="52" t="s">
        <v>116</v>
      </c>
      <c r="G24" s="52" t="s">
        <v>117</v>
      </c>
      <c r="H24" s="64">
        <v>117624.87</v>
      </c>
      <c r="I24" s="52" t="s">
        <v>118</v>
      </c>
      <c r="J24" s="54">
        <v>25242.63</v>
      </c>
      <c r="K24" s="54">
        <v>116037.86</v>
      </c>
      <c r="L24" s="62" t="s">
        <v>117</v>
      </c>
    </row>
    <row r="25" spans="1:12" x14ac:dyDescent="0.2">
      <c r="A25" s="52" t="s">
        <v>119</v>
      </c>
      <c r="B25" s="53">
        <v>44109</v>
      </c>
      <c r="C25" s="53">
        <v>44109</v>
      </c>
      <c r="D25" s="63">
        <v>44652</v>
      </c>
      <c r="E25" s="52" t="s">
        <v>83</v>
      </c>
      <c r="F25" s="52" t="s">
        <v>116</v>
      </c>
      <c r="G25" s="52" t="s">
        <v>117</v>
      </c>
      <c r="H25" s="64">
        <v>511.53</v>
      </c>
      <c r="I25" s="52" t="s">
        <v>118</v>
      </c>
      <c r="J25" s="54">
        <v>111.28</v>
      </c>
      <c r="K25" s="54">
        <v>511.53</v>
      </c>
      <c r="L25" s="62" t="s">
        <v>117</v>
      </c>
    </row>
    <row r="26" spans="1:12" x14ac:dyDescent="0.2">
      <c r="A26" s="52" t="s">
        <v>120</v>
      </c>
      <c r="B26" s="53">
        <v>44656</v>
      </c>
      <c r="C26" s="53">
        <v>44656</v>
      </c>
      <c r="D26" s="63">
        <v>44656</v>
      </c>
      <c r="E26" s="52" t="s">
        <v>83</v>
      </c>
      <c r="F26" s="52" t="s">
        <v>112</v>
      </c>
      <c r="G26" s="52" t="s">
        <v>113</v>
      </c>
      <c r="H26" s="64">
        <v>3583.32</v>
      </c>
      <c r="I26" s="52" t="s">
        <v>114</v>
      </c>
      <c r="J26" s="54">
        <v>147.34</v>
      </c>
      <c r="K26" s="54">
        <v>3583.32</v>
      </c>
      <c r="L26" s="62" t="s">
        <v>113</v>
      </c>
    </row>
    <row r="27" spans="1:12" x14ac:dyDescent="0.2">
      <c r="A27" s="52" t="s">
        <v>121</v>
      </c>
      <c r="B27" s="53">
        <v>44116</v>
      </c>
      <c r="C27" s="53">
        <v>44116</v>
      </c>
      <c r="D27" s="63">
        <v>44657</v>
      </c>
      <c r="E27" s="52" t="s">
        <v>83</v>
      </c>
      <c r="F27" s="52" t="s">
        <v>122</v>
      </c>
      <c r="G27" s="52" t="s">
        <v>123</v>
      </c>
      <c r="H27" s="64">
        <v>122834.6</v>
      </c>
      <c r="I27" s="52" t="s">
        <v>124</v>
      </c>
      <c r="J27" s="54">
        <v>118899.04</v>
      </c>
      <c r="K27" s="54">
        <v>122834.6</v>
      </c>
      <c r="L27" s="62" t="s">
        <v>123</v>
      </c>
    </row>
    <row r="28" spans="1:12" x14ac:dyDescent="0.2">
      <c r="A28" s="52" t="s">
        <v>125</v>
      </c>
      <c r="B28" s="53">
        <v>44119</v>
      </c>
      <c r="C28" s="53">
        <v>44119</v>
      </c>
      <c r="D28" s="63">
        <v>44665</v>
      </c>
      <c r="E28" s="52" t="s">
        <v>83</v>
      </c>
      <c r="F28" s="52" t="s">
        <v>126</v>
      </c>
      <c r="G28" s="52" t="s">
        <v>127</v>
      </c>
      <c r="H28" s="64">
        <v>18771.580000000002</v>
      </c>
      <c r="I28" s="52" t="s">
        <v>86</v>
      </c>
      <c r="J28" s="54">
        <v>18771.580000000002</v>
      </c>
      <c r="K28" s="54">
        <v>18771.580000000002</v>
      </c>
      <c r="L28" s="62" t="s">
        <v>127</v>
      </c>
    </row>
    <row r="29" spans="1:12" x14ac:dyDescent="0.2">
      <c r="A29" s="52" t="s">
        <v>128</v>
      </c>
      <c r="B29" s="53">
        <v>44125</v>
      </c>
      <c r="C29" s="53">
        <v>44125</v>
      </c>
      <c r="D29" s="63">
        <v>44667</v>
      </c>
      <c r="E29" s="52" t="s">
        <v>97</v>
      </c>
      <c r="F29" s="52" t="s">
        <v>129</v>
      </c>
      <c r="G29" s="52" t="s">
        <v>130</v>
      </c>
      <c r="H29" s="64">
        <v>27520.82</v>
      </c>
      <c r="I29" s="52" t="s">
        <v>86</v>
      </c>
      <c r="J29" s="54">
        <v>27520.82</v>
      </c>
      <c r="K29" s="54">
        <v>27520.82</v>
      </c>
      <c r="L29" s="62" t="s">
        <v>130</v>
      </c>
    </row>
    <row r="30" spans="1:12" x14ac:dyDescent="0.2">
      <c r="A30" s="52" t="s">
        <v>131</v>
      </c>
      <c r="B30" s="53">
        <v>44165</v>
      </c>
      <c r="C30" s="53">
        <v>44165</v>
      </c>
      <c r="D30" s="63">
        <v>44704</v>
      </c>
      <c r="E30" s="52" t="s">
        <v>83</v>
      </c>
      <c r="F30" s="52" t="s">
        <v>98</v>
      </c>
      <c r="G30" s="52" t="s">
        <v>68</v>
      </c>
      <c r="H30" s="64">
        <v>3977655</v>
      </c>
      <c r="I30" s="52" t="s">
        <v>99</v>
      </c>
      <c r="J30" s="54">
        <v>388052.54</v>
      </c>
      <c r="K30" s="54">
        <v>3977655</v>
      </c>
      <c r="L30" s="62" t="s">
        <v>68</v>
      </c>
    </row>
    <row r="31" spans="1:12" x14ac:dyDescent="0.2">
      <c r="A31" s="52" t="s">
        <v>132</v>
      </c>
      <c r="B31" s="53">
        <v>44272</v>
      </c>
      <c r="C31" s="53">
        <v>44272</v>
      </c>
      <c r="D31" s="63">
        <v>44704</v>
      </c>
      <c r="E31" s="52" t="s">
        <v>83</v>
      </c>
      <c r="F31" s="52" t="s">
        <v>98</v>
      </c>
      <c r="G31" s="52" t="s">
        <v>68</v>
      </c>
      <c r="H31" s="64">
        <v>1612890</v>
      </c>
      <c r="I31" s="52" t="s">
        <v>99</v>
      </c>
      <c r="J31" s="54">
        <v>157350.51999999999</v>
      </c>
      <c r="K31" s="54">
        <v>1612890</v>
      </c>
      <c r="L31" s="62" t="s">
        <v>68</v>
      </c>
    </row>
    <row r="32" spans="1:12" x14ac:dyDescent="0.2">
      <c r="A32" s="52" t="s">
        <v>133</v>
      </c>
      <c r="B32" s="53">
        <v>44181</v>
      </c>
      <c r="C32" s="53">
        <v>44181</v>
      </c>
      <c r="D32" s="63">
        <v>44726</v>
      </c>
      <c r="E32" s="52" t="s">
        <v>83</v>
      </c>
      <c r="F32" s="52" t="s">
        <v>134</v>
      </c>
      <c r="G32" s="52" t="s">
        <v>135</v>
      </c>
      <c r="H32" s="64">
        <v>297835.15999999997</v>
      </c>
      <c r="I32" s="52" t="s">
        <v>136</v>
      </c>
      <c r="J32" s="54">
        <v>40050.99</v>
      </c>
      <c r="K32" s="54">
        <v>297835.15999999997</v>
      </c>
      <c r="L32" s="62" t="s">
        <v>135</v>
      </c>
    </row>
    <row r="33" spans="1:12" x14ac:dyDescent="0.2">
      <c r="A33" s="52" t="s">
        <v>137</v>
      </c>
      <c r="B33" s="53">
        <v>44194</v>
      </c>
      <c r="C33" s="53">
        <v>44194</v>
      </c>
      <c r="D33" s="63">
        <v>44729</v>
      </c>
      <c r="E33" s="52" t="s">
        <v>83</v>
      </c>
      <c r="F33" s="52" t="s">
        <v>138</v>
      </c>
      <c r="G33" s="52" t="s">
        <v>102</v>
      </c>
      <c r="H33" s="64">
        <v>1586.36</v>
      </c>
      <c r="I33" s="52" t="s">
        <v>86</v>
      </c>
      <c r="J33" s="54">
        <v>1586.36</v>
      </c>
      <c r="K33" s="54">
        <v>1586.36</v>
      </c>
      <c r="L33" s="62" t="s">
        <v>102</v>
      </c>
    </row>
    <row r="34" spans="1:12" x14ac:dyDescent="0.2">
      <c r="A34" s="52" t="s">
        <v>139</v>
      </c>
      <c r="B34" s="53">
        <v>44196</v>
      </c>
      <c r="C34" s="53">
        <v>44196</v>
      </c>
      <c r="D34" s="63">
        <v>44742</v>
      </c>
      <c r="E34" s="52" t="s">
        <v>83</v>
      </c>
      <c r="F34" s="52" t="s">
        <v>112</v>
      </c>
      <c r="G34" s="52" t="s">
        <v>113</v>
      </c>
      <c r="H34" s="64">
        <v>323910.45</v>
      </c>
      <c r="I34" s="52" t="s">
        <v>114</v>
      </c>
      <c r="J34" s="54">
        <v>12185.04</v>
      </c>
      <c r="K34" s="54">
        <v>302895.65000000002</v>
      </c>
      <c r="L34" s="62" t="s">
        <v>113</v>
      </c>
    </row>
    <row r="35" spans="1:12" x14ac:dyDescent="0.2">
      <c r="A35" s="52" t="s">
        <v>140</v>
      </c>
      <c r="B35" s="53">
        <v>44196</v>
      </c>
      <c r="C35" s="53">
        <v>44196</v>
      </c>
      <c r="D35" s="63">
        <v>44742</v>
      </c>
      <c r="E35" s="52" t="s">
        <v>83</v>
      </c>
      <c r="F35" s="52" t="s">
        <v>122</v>
      </c>
      <c r="G35" s="52" t="s">
        <v>123</v>
      </c>
      <c r="H35" s="64">
        <v>16942.150000000001</v>
      </c>
      <c r="I35" s="52" t="s">
        <v>124</v>
      </c>
      <c r="J35" s="54">
        <v>16399.330000000002</v>
      </c>
      <c r="K35" s="54">
        <v>16942.150000000001</v>
      </c>
      <c r="L35" s="62" t="s">
        <v>123</v>
      </c>
    </row>
    <row r="36" spans="1:12" x14ac:dyDescent="0.2">
      <c r="A36" s="52" t="s">
        <v>141</v>
      </c>
      <c r="B36" s="53">
        <v>44336</v>
      </c>
      <c r="C36" s="53">
        <v>44336</v>
      </c>
      <c r="D36" s="63">
        <v>44742</v>
      </c>
      <c r="E36" s="52" t="s">
        <v>83</v>
      </c>
      <c r="F36" s="52" t="s">
        <v>112</v>
      </c>
      <c r="G36" s="52" t="s">
        <v>113</v>
      </c>
      <c r="H36" s="64">
        <v>105213</v>
      </c>
      <c r="I36" s="52" t="s">
        <v>114</v>
      </c>
      <c r="J36" s="54">
        <v>4232.5600000000004</v>
      </c>
      <c r="K36" s="54">
        <v>105213</v>
      </c>
      <c r="L36" s="62" t="s">
        <v>113</v>
      </c>
    </row>
    <row r="37" spans="1:12" x14ac:dyDescent="0.2">
      <c r="A37" s="52" t="s">
        <v>142</v>
      </c>
      <c r="B37" s="53">
        <v>44196</v>
      </c>
      <c r="C37" s="53">
        <v>44196</v>
      </c>
      <c r="D37" s="63">
        <v>44756</v>
      </c>
      <c r="E37" s="52" t="s">
        <v>83</v>
      </c>
      <c r="F37" s="52" t="s">
        <v>143</v>
      </c>
      <c r="G37" s="52" t="s">
        <v>144</v>
      </c>
      <c r="H37" s="64">
        <v>75429.86</v>
      </c>
      <c r="I37" s="52" t="s">
        <v>86</v>
      </c>
      <c r="J37" s="54">
        <v>75429.86</v>
      </c>
      <c r="K37" s="54">
        <v>75429.86</v>
      </c>
      <c r="L37" s="62" t="s">
        <v>144</v>
      </c>
    </row>
    <row r="38" spans="1:12" x14ac:dyDescent="0.2">
      <c r="A38" s="52" t="s">
        <v>145</v>
      </c>
      <c r="B38" s="53">
        <v>44761</v>
      </c>
      <c r="C38" s="53">
        <v>44761</v>
      </c>
      <c r="D38" s="63">
        <v>44761</v>
      </c>
      <c r="E38" s="52" t="s">
        <v>83</v>
      </c>
      <c r="F38" s="52" t="s">
        <v>101</v>
      </c>
      <c r="G38" s="52" t="s">
        <v>102</v>
      </c>
      <c r="H38" s="64">
        <v>32.93</v>
      </c>
      <c r="I38" s="52" t="s">
        <v>86</v>
      </c>
      <c r="J38" s="54">
        <v>32.93</v>
      </c>
      <c r="K38" s="54">
        <v>32.93</v>
      </c>
      <c r="L38" s="62" t="s">
        <v>102</v>
      </c>
    </row>
    <row r="39" spans="1:12" x14ac:dyDescent="0.2">
      <c r="A39" s="52" t="s">
        <v>146</v>
      </c>
      <c r="B39" s="53">
        <v>44228</v>
      </c>
      <c r="C39" s="53">
        <v>44228</v>
      </c>
      <c r="D39" s="63">
        <v>44763</v>
      </c>
      <c r="E39" s="52" t="s">
        <v>83</v>
      </c>
      <c r="F39" s="52" t="s">
        <v>147</v>
      </c>
      <c r="G39" s="52" t="s">
        <v>148</v>
      </c>
      <c r="H39" s="64">
        <v>12997.81</v>
      </c>
      <c r="I39" s="52" t="s">
        <v>86</v>
      </c>
      <c r="J39" s="54">
        <v>12997.81</v>
      </c>
      <c r="K39" s="54">
        <v>12997.81</v>
      </c>
      <c r="L39" s="62" t="s">
        <v>148</v>
      </c>
    </row>
    <row r="40" spans="1:12" x14ac:dyDescent="0.2">
      <c r="A40" s="52" t="s">
        <v>149</v>
      </c>
      <c r="B40" s="53">
        <v>44222</v>
      </c>
      <c r="C40" s="53">
        <v>44222</v>
      </c>
      <c r="D40" s="63">
        <v>44764</v>
      </c>
      <c r="E40" s="52" t="s">
        <v>83</v>
      </c>
      <c r="F40" s="52" t="s">
        <v>150</v>
      </c>
      <c r="G40" s="52" t="s">
        <v>151</v>
      </c>
      <c r="H40" s="64">
        <v>217826.67</v>
      </c>
      <c r="I40" s="52" t="s">
        <v>86</v>
      </c>
      <c r="J40" s="54">
        <v>217826.67</v>
      </c>
      <c r="K40" s="54">
        <v>217826.67</v>
      </c>
      <c r="L40" s="62" t="s">
        <v>151</v>
      </c>
    </row>
    <row r="41" spans="1:12" x14ac:dyDescent="0.2">
      <c r="A41" s="52" t="s">
        <v>152</v>
      </c>
      <c r="B41" s="53">
        <v>44235</v>
      </c>
      <c r="C41" s="53">
        <v>44235</v>
      </c>
      <c r="D41" s="63">
        <v>44767</v>
      </c>
      <c r="E41" s="52" t="s">
        <v>83</v>
      </c>
      <c r="F41" s="52" t="s">
        <v>98</v>
      </c>
      <c r="G41" s="52" t="s">
        <v>68</v>
      </c>
      <c r="H41" s="64">
        <v>4899141.5</v>
      </c>
      <c r="I41" s="52" t="s">
        <v>99</v>
      </c>
      <c r="J41" s="54">
        <v>477951.04</v>
      </c>
      <c r="K41" s="54">
        <v>4899141.5</v>
      </c>
      <c r="L41" s="62" t="s">
        <v>68</v>
      </c>
    </row>
    <row r="42" spans="1:12" x14ac:dyDescent="0.2">
      <c r="A42" s="52" t="s">
        <v>153</v>
      </c>
      <c r="B42" s="53">
        <v>44334</v>
      </c>
      <c r="C42" s="53">
        <v>44334</v>
      </c>
      <c r="D42" s="63">
        <v>44767</v>
      </c>
      <c r="E42" s="52" t="s">
        <v>83</v>
      </c>
      <c r="F42" s="52" t="s">
        <v>98</v>
      </c>
      <c r="G42" s="52" t="s">
        <v>68</v>
      </c>
      <c r="H42" s="64">
        <v>5397</v>
      </c>
      <c r="I42" s="52" t="s">
        <v>99</v>
      </c>
      <c r="J42" s="54">
        <v>526.52</v>
      </c>
      <c r="K42" s="54">
        <v>5397</v>
      </c>
      <c r="L42" s="62" t="s">
        <v>68</v>
      </c>
    </row>
    <row r="43" spans="1:12" x14ac:dyDescent="0.2">
      <c r="A43" s="52" t="s">
        <v>154</v>
      </c>
      <c r="B43" s="53">
        <v>44543</v>
      </c>
      <c r="C43" s="53">
        <v>44543</v>
      </c>
      <c r="D43" s="63">
        <v>44767</v>
      </c>
      <c r="E43" s="52" t="s">
        <v>83</v>
      </c>
      <c r="F43" s="52" t="s">
        <v>98</v>
      </c>
      <c r="G43" s="52" t="s">
        <v>68</v>
      </c>
      <c r="H43" s="64">
        <v>75208</v>
      </c>
      <c r="I43" s="52" t="s">
        <v>99</v>
      </c>
      <c r="J43" s="54">
        <v>7337.15</v>
      </c>
      <c r="K43" s="54">
        <v>75208</v>
      </c>
      <c r="L43" s="62" t="s">
        <v>68</v>
      </c>
    </row>
    <row r="44" spans="1:12" x14ac:dyDescent="0.2">
      <c r="A44" s="52" t="s">
        <v>155</v>
      </c>
      <c r="B44" s="53">
        <v>44238</v>
      </c>
      <c r="C44" s="53">
        <v>44238</v>
      </c>
      <c r="D44" s="63">
        <v>44782</v>
      </c>
      <c r="E44" s="52" t="s">
        <v>83</v>
      </c>
      <c r="F44" s="52" t="s">
        <v>156</v>
      </c>
      <c r="G44" s="52" t="s">
        <v>157</v>
      </c>
      <c r="H44" s="64">
        <v>16169.58</v>
      </c>
      <c r="I44" s="52" t="s">
        <v>86</v>
      </c>
      <c r="J44" s="54">
        <v>16169.58</v>
      </c>
      <c r="K44" s="54">
        <v>16169.58</v>
      </c>
      <c r="L44" s="62" t="s">
        <v>157</v>
      </c>
    </row>
    <row r="45" spans="1:12" x14ac:dyDescent="0.2">
      <c r="A45" s="52" t="s">
        <v>158</v>
      </c>
      <c r="B45" s="53">
        <v>44350</v>
      </c>
      <c r="C45" s="53">
        <v>44350</v>
      </c>
      <c r="D45" s="63">
        <v>44788</v>
      </c>
      <c r="E45" s="52" t="s">
        <v>83</v>
      </c>
      <c r="F45" s="52" t="s">
        <v>101</v>
      </c>
      <c r="G45" s="52" t="s">
        <v>102</v>
      </c>
      <c r="H45" s="64">
        <v>652.20000000000005</v>
      </c>
      <c r="I45" s="52" t="s">
        <v>86</v>
      </c>
      <c r="J45" s="54">
        <v>652.20000000000005</v>
      </c>
      <c r="K45" s="54">
        <v>652.20000000000005</v>
      </c>
      <c r="L45" s="62" t="s">
        <v>102</v>
      </c>
    </row>
    <row r="46" spans="1:12" x14ac:dyDescent="0.2">
      <c r="A46" s="52" t="s">
        <v>161</v>
      </c>
      <c r="B46" s="53">
        <v>44810</v>
      </c>
      <c r="C46" s="53">
        <v>44810</v>
      </c>
      <c r="D46" s="63">
        <v>44810</v>
      </c>
      <c r="E46" s="52" t="s">
        <v>97</v>
      </c>
      <c r="F46" s="52" t="s">
        <v>129</v>
      </c>
      <c r="G46" s="52" t="s">
        <v>130</v>
      </c>
      <c r="H46" s="64">
        <v>4907.88</v>
      </c>
      <c r="I46" s="52" t="s">
        <v>86</v>
      </c>
      <c r="J46" s="54">
        <v>4907.88</v>
      </c>
      <c r="K46" s="54">
        <v>4907.88</v>
      </c>
      <c r="L46" s="62" t="s">
        <v>130</v>
      </c>
    </row>
    <row r="47" spans="1:12" x14ac:dyDescent="0.2">
      <c r="A47" s="52" t="s">
        <v>159</v>
      </c>
      <c r="B47" s="53">
        <v>44810</v>
      </c>
      <c r="C47" s="53">
        <v>44810</v>
      </c>
      <c r="D47" s="63">
        <v>44810</v>
      </c>
      <c r="E47" s="52" t="s">
        <v>97</v>
      </c>
      <c r="F47" s="52" t="s">
        <v>129</v>
      </c>
      <c r="G47" s="52" t="s">
        <v>130</v>
      </c>
      <c r="H47" s="64">
        <v>4182.4799999999996</v>
      </c>
      <c r="I47" s="52" t="s">
        <v>86</v>
      </c>
      <c r="J47" s="54">
        <v>4182.4799999999996</v>
      </c>
      <c r="K47" s="54">
        <v>4182.4799999999996</v>
      </c>
      <c r="L47" s="62" t="s">
        <v>130</v>
      </c>
    </row>
    <row r="48" spans="1:12" x14ac:dyDescent="0.2">
      <c r="A48" s="52" t="s">
        <v>160</v>
      </c>
      <c r="B48" s="53">
        <v>44810</v>
      </c>
      <c r="C48" s="53">
        <v>44810</v>
      </c>
      <c r="D48" s="63">
        <v>44810</v>
      </c>
      <c r="E48" s="52" t="s">
        <v>97</v>
      </c>
      <c r="F48" s="52" t="s">
        <v>129</v>
      </c>
      <c r="G48" s="52" t="s">
        <v>130</v>
      </c>
      <c r="H48" s="64">
        <v>5053.8</v>
      </c>
      <c r="I48" s="52" t="s">
        <v>86</v>
      </c>
      <c r="J48" s="54">
        <v>5053.8</v>
      </c>
      <c r="K48" s="54">
        <v>5053.8</v>
      </c>
      <c r="L48" s="62" t="s">
        <v>130</v>
      </c>
    </row>
    <row r="49" spans="1:12" x14ac:dyDescent="0.2">
      <c r="A49" s="52" t="s">
        <v>162</v>
      </c>
      <c r="B49" s="53">
        <v>44298</v>
      </c>
      <c r="C49" s="53">
        <v>44298</v>
      </c>
      <c r="D49" s="63">
        <v>44814</v>
      </c>
      <c r="E49" s="52" t="s">
        <v>83</v>
      </c>
      <c r="F49" s="52" t="s">
        <v>107</v>
      </c>
      <c r="G49" s="52" t="s">
        <v>69</v>
      </c>
      <c r="H49" s="64">
        <v>20872.52</v>
      </c>
      <c r="I49" s="52" t="s">
        <v>105</v>
      </c>
      <c r="J49" s="54">
        <v>24839.96</v>
      </c>
      <c r="K49" s="54">
        <v>20872.52</v>
      </c>
      <c r="L49" s="62" t="s">
        <v>69</v>
      </c>
    </row>
    <row r="50" spans="1:12" x14ac:dyDescent="0.2">
      <c r="A50" s="52" t="s">
        <v>163</v>
      </c>
      <c r="B50" s="53">
        <v>44272</v>
      </c>
      <c r="C50" s="53">
        <v>44272</v>
      </c>
      <c r="D50" s="63">
        <v>44819</v>
      </c>
      <c r="E50" s="52" t="s">
        <v>83</v>
      </c>
      <c r="F50" s="52" t="s">
        <v>94</v>
      </c>
      <c r="G50" s="52" t="s">
        <v>67</v>
      </c>
      <c r="H50" s="64">
        <v>353398.19</v>
      </c>
      <c r="I50" s="52" t="s">
        <v>95</v>
      </c>
      <c r="J50" s="54">
        <v>35379.440000000002</v>
      </c>
      <c r="K50" s="54">
        <v>353398.19</v>
      </c>
      <c r="L50" s="62" t="s">
        <v>67</v>
      </c>
    </row>
    <row r="51" spans="1:12" x14ac:dyDescent="0.2">
      <c r="A51" s="52" t="s">
        <v>164</v>
      </c>
      <c r="B51" s="53">
        <v>44278</v>
      </c>
      <c r="C51" s="53">
        <v>44278</v>
      </c>
      <c r="D51" s="63">
        <v>44826</v>
      </c>
      <c r="E51" s="52" t="s">
        <v>83</v>
      </c>
      <c r="F51" s="52" t="s">
        <v>116</v>
      </c>
      <c r="G51" s="52" t="s">
        <v>117</v>
      </c>
      <c r="H51" s="64">
        <v>615</v>
      </c>
      <c r="I51" s="52" t="s">
        <v>118</v>
      </c>
      <c r="J51" s="54">
        <v>133.79</v>
      </c>
      <c r="K51" s="54">
        <v>615</v>
      </c>
      <c r="L51" s="62" t="s">
        <v>117</v>
      </c>
    </row>
    <row r="52" spans="1:12" x14ac:dyDescent="0.2">
      <c r="A52" s="52" t="s">
        <v>165</v>
      </c>
      <c r="B52" s="53">
        <v>44278</v>
      </c>
      <c r="C52" s="53">
        <v>44278</v>
      </c>
      <c r="D52" s="63">
        <v>44826</v>
      </c>
      <c r="E52" s="52" t="s">
        <v>83</v>
      </c>
      <c r="F52" s="52" t="s">
        <v>116</v>
      </c>
      <c r="G52" s="52" t="s">
        <v>117</v>
      </c>
      <c r="H52" s="64">
        <v>767.71</v>
      </c>
      <c r="I52" s="52" t="s">
        <v>118</v>
      </c>
      <c r="J52" s="54">
        <v>167.01</v>
      </c>
      <c r="K52" s="54">
        <v>767.71</v>
      </c>
      <c r="L52" s="62" t="s">
        <v>117</v>
      </c>
    </row>
    <row r="53" spans="1:12" x14ac:dyDescent="0.2">
      <c r="A53" s="52" t="s">
        <v>166</v>
      </c>
      <c r="B53" s="53">
        <v>44286</v>
      </c>
      <c r="C53" s="53">
        <v>44286</v>
      </c>
      <c r="D53" s="63">
        <v>44829</v>
      </c>
      <c r="E53" s="52" t="s">
        <v>83</v>
      </c>
      <c r="F53" s="52" t="s">
        <v>167</v>
      </c>
      <c r="G53" s="52" t="s">
        <v>168</v>
      </c>
      <c r="H53" s="64">
        <v>3183.39</v>
      </c>
      <c r="I53" s="52" t="s">
        <v>86</v>
      </c>
      <c r="J53" s="54">
        <v>3183.39</v>
      </c>
      <c r="K53" s="54">
        <v>3183.39</v>
      </c>
      <c r="L53" s="62" t="s">
        <v>168</v>
      </c>
    </row>
    <row r="54" spans="1:12" x14ac:dyDescent="0.2">
      <c r="A54" s="52" t="s">
        <v>169</v>
      </c>
      <c r="B54" s="53">
        <v>44281</v>
      </c>
      <c r="C54" s="53">
        <v>44281</v>
      </c>
      <c r="D54" s="63">
        <v>44830</v>
      </c>
      <c r="E54" s="52" t="s">
        <v>97</v>
      </c>
      <c r="F54" s="52" t="s">
        <v>126</v>
      </c>
      <c r="G54" s="52" t="s">
        <v>127</v>
      </c>
      <c r="H54" s="64">
        <v>1304.52</v>
      </c>
      <c r="I54" s="52" t="s">
        <v>86</v>
      </c>
      <c r="J54" s="54">
        <v>1304.52</v>
      </c>
      <c r="K54" s="54">
        <v>1304.52</v>
      </c>
      <c r="L54" s="62" t="s">
        <v>127</v>
      </c>
    </row>
    <row r="55" spans="1:12" x14ac:dyDescent="0.2">
      <c r="A55" s="52" t="s">
        <v>170</v>
      </c>
      <c r="B55" s="53">
        <v>44833</v>
      </c>
      <c r="C55" s="53">
        <v>44833</v>
      </c>
      <c r="D55" s="63">
        <v>44833</v>
      </c>
      <c r="E55" s="52" t="s">
        <v>83</v>
      </c>
      <c r="F55" s="52" t="s">
        <v>116</v>
      </c>
      <c r="G55" s="52" t="s">
        <v>117</v>
      </c>
      <c r="H55" s="64">
        <v>108877.37</v>
      </c>
      <c r="I55" s="52" t="s">
        <v>118</v>
      </c>
      <c r="J55" s="54">
        <v>22662.48</v>
      </c>
      <c r="K55" s="54">
        <v>108877.37</v>
      </c>
      <c r="L55" s="62" t="s">
        <v>117</v>
      </c>
    </row>
    <row r="56" spans="1:12" x14ac:dyDescent="0.2">
      <c r="A56" s="52" t="s">
        <v>172</v>
      </c>
      <c r="B56" s="53">
        <v>44298</v>
      </c>
      <c r="C56" s="53">
        <v>44298</v>
      </c>
      <c r="D56" s="63">
        <v>44834</v>
      </c>
      <c r="E56" s="52" t="s">
        <v>83</v>
      </c>
      <c r="F56" s="52" t="s">
        <v>107</v>
      </c>
      <c r="G56" s="52" t="s">
        <v>69</v>
      </c>
      <c r="H56" s="64">
        <v>27047</v>
      </c>
      <c r="I56" s="52" t="s">
        <v>105</v>
      </c>
      <c r="J56" s="54">
        <v>32188.080000000002</v>
      </c>
      <c r="K56" s="54">
        <v>27047</v>
      </c>
      <c r="L56" s="62" t="s">
        <v>69</v>
      </c>
    </row>
    <row r="57" spans="1:12" x14ac:dyDescent="0.2">
      <c r="A57" s="52" t="s">
        <v>171</v>
      </c>
      <c r="B57" s="53">
        <v>44305</v>
      </c>
      <c r="C57" s="53">
        <v>44305</v>
      </c>
      <c r="D57" s="63">
        <v>44834</v>
      </c>
      <c r="E57" s="52" t="s">
        <v>83</v>
      </c>
      <c r="F57" s="52" t="s">
        <v>107</v>
      </c>
      <c r="G57" s="52" t="s">
        <v>69</v>
      </c>
      <c r="H57" s="64">
        <v>263162.71000000002</v>
      </c>
      <c r="I57" s="52" t="s">
        <v>105</v>
      </c>
      <c r="J57" s="54">
        <v>313184.55</v>
      </c>
      <c r="K57" s="54">
        <v>263162.71000000002</v>
      </c>
      <c r="L57" s="62" t="s">
        <v>69</v>
      </c>
    </row>
    <row r="58" spans="1:12" x14ac:dyDescent="0.2">
      <c r="A58" s="52" t="s">
        <v>173</v>
      </c>
      <c r="B58" s="53">
        <v>44298</v>
      </c>
      <c r="C58" s="53">
        <v>44298</v>
      </c>
      <c r="D58" s="63">
        <v>44835</v>
      </c>
      <c r="E58" s="52" t="s">
        <v>83</v>
      </c>
      <c r="F58" s="52" t="s">
        <v>112</v>
      </c>
      <c r="G58" s="52" t="s">
        <v>113</v>
      </c>
      <c r="H58" s="64">
        <v>251813.53</v>
      </c>
      <c r="I58" s="52" t="s">
        <v>114</v>
      </c>
      <c r="J58" s="54">
        <v>10119.6</v>
      </c>
      <c r="K58" s="54">
        <v>251553.13</v>
      </c>
      <c r="L58" s="62" t="s">
        <v>113</v>
      </c>
    </row>
    <row r="59" spans="1:12" x14ac:dyDescent="0.2">
      <c r="A59" s="52" t="s">
        <v>174</v>
      </c>
      <c r="B59" s="53">
        <v>44298</v>
      </c>
      <c r="C59" s="53">
        <v>44298</v>
      </c>
      <c r="D59" s="63">
        <v>44835</v>
      </c>
      <c r="E59" s="52" t="s">
        <v>83</v>
      </c>
      <c r="F59" s="52" t="s">
        <v>167</v>
      </c>
      <c r="G59" s="52" t="s">
        <v>168</v>
      </c>
      <c r="H59" s="64">
        <v>235.78</v>
      </c>
      <c r="I59" s="52" t="s">
        <v>86</v>
      </c>
      <c r="J59" s="54">
        <v>235.78</v>
      </c>
      <c r="K59" s="54">
        <v>235.78</v>
      </c>
      <c r="L59" s="62" t="s">
        <v>168</v>
      </c>
    </row>
    <row r="60" spans="1:12" x14ac:dyDescent="0.2">
      <c r="A60" s="52" t="s">
        <v>175</v>
      </c>
      <c r="B60" s="53">
        <v>44438</v>
      </c>
      <c r="C60" s="53">
        <v>44438</v>
      </c>
      <c r="D60" s="63">
        <v>44835</v>
      </c>
      <c r="E60" s="52" t="s">
        <v>83</v>
      </c>
      <c r="F60" s="52" t="s">
        <v>112</v>
      </c>
      <c r="G60" s="52" t="s">
        <v>113</v>
      </c>
      <c r="H60" s="64">
        <v>3054.72</v>
      </c>
      <c r="I60" s="52" t="s">
        <v>114</v>
      </c>
      <c r="J60" s="54">
        <v>122.89</v>
      </c>
      <c r="K60" s="54">
        <v>3054.72</v>
      </c>
      <c r="L60" s="62" t="s">
        <v>113</v>
      </c>
    </row>
    <row r="61" spans="1:12" x14ac:dyDescent="0.2">
      <c r="A61" s="52" t="s">
        <v>179</v>
      </c>
      <c r="B61" s="53">
        <v>44305</v>
      </c>
      <c r="C61" s="53">
        <v>44305</v>
      </c>
      <c r="D61" s="63">
        <v>44842</v>
      </c>
      <c r="E61" s="52" t="s">
        <v>83</v>
      </c>
      <c r="F61" s="52" t="s">
        <v>122</v>
      </c>
      <c r="G61" s="52" t="s">
        <v>123</v>
      </c>
      <c r="H61" s="64">
        <v>23879.5</v>
      </c>
      <c r="I61" s="52" t="s">
        <v>124</v>
      </c>
      <c r="J61" s="54">
        <v>23114.41</v>
      </c>
      <c r="K61" s="54">
        <v>23879.5</v>
      </c>
      <c r="L61" s="62" t="s">
        <v>123</v>
      </c>
    </row>
    <row r="62" spans="1:12" x14ac:dyDescent="0.2">
      <c r="A62" s="52" t="s">
        <v>176</v>
      </c>
      <c r="B62" s="53">
        <v>44305</v>
      </c>
      <c r="C62" s="53">
        <v>44305</v>
      </c>
      <c r="D62" s="63">
        <v>44842</v>
      </c>
      <c r="E62" s="52" t="s">
        <v>83</v>
      </c>
      <c r="F62" s="52" t="s">
        <v>177</v>
      </c>
      <c r="G62" s="52" t="s">
        <v>178</v>
      </c>
      <c r="H62" s="64">
        <v>197906.15</v>
      </c>
      <c r="I62" s="52" t="s">
        <v>86</v>
      </c>
      <c r="J62" s="54">
        <v>197906.15</v>
      </c>
      <c r="K62" s="54">
        <v>197906.15</v>
      </c>
      <c r="L62" s="62" t="s">
        <v>178</v>
      </c>
    </row>
    <row r="63" spans="1:12" x14ac:dyDescent="0.2">
      <c r="A63" s="52" t="s">
        <v>181</v>
      </c>
      <c r="B63" s="53">
        <v>44308</v>
      </c>
      <c r="C63" s="53">
        <v>44308</v>
      </c>
      <c r="D63" s="63">
        <v>44842</v>
      </c>
      <c r="E63" s="52" t="s">
        <v>83</v>
      </c>
      <c r="F63" s="52" t="s">
        <v>138</v>
      </c>
      <c r="G63" s="52" t="s">
        <v>102</v>
      </c>
      <c r="H63" s="64">
        <v>44397.36</v>
      </c>
      <c r="I63" s="52" t="s">
        <v>86</v>
      </c>
      <c r="J63" s="54">
        <v>44397.36</v>
      </c>
      <c r="K63" s="54">
        <v>44397.36</v>
      </c>
      <c r="L63" s="62" t="s">
        <v>102</v>
      </c>
    </row>
    <row r="64" spans="1:12" x14ac:dyDescent="0.2">
      <c r="A64" s="52" t="s">
        <v>180</v>
      </c>
      <c r="B64" s="53">
        <v>44305</v>
      </c>
      <c r="C64" s="53">
        <v>44305</v>
      </c>
      <c r="D64" s="63">
        <v>44842</v>
      </c>
      <c r="E64" s="52" t="s">
        <v>83</v>
      </c>
      <c r="F64" s="52" t="s">
        <v>116</v>
      </c>
      <c r="G64" s="52" t="s">
        <v>117</v>
      </c>
      <c r="H64" s="64">
        <v>147339.78</v>
      </c>
      <c r="I64" s="52" t="s">
        <v>118</v>
      </c>
      <c r="J64" s="54">
        <v>32051.99</v>
      </c>
      <c r="K64" s="54">
        <v>147339.78</v>
      </c>
      <c r="L64" s="62" t="s">
        <v>117</v>
      </c>
    </row>
    <row r="65" spans="1:12" x14ac:dyDescent="0.2">
      <c r="A65" s="52" t="s">
        <v>182</v>
      </c>
      <c r="B65" s="53">
        <v>44659</v>
      </c>
      <c r="C65" s="53">
        <v>44659</v>
      </c>
      <c r="D65" s="63">
        <v>44842</v>
      </c>
      <c r="E65" s="52" t="s">
        <v>83</v>
      </c>
      <c r="F65" s="52" t="s">
        <v>177</v>
      </c>
      <c r="G65" s="52" t="s">
        <v>178</v>
      </c>
      <c r="H65" s="64">
        <v>255.98</v>
      </c>
      <c r="I65" s="52" t="s">
        <v>86</v>
      </c>
      <c r="J65" s="54">
        <v>255.98</v>
      </c>
      <c r="K65" s="54">
        <v>255.98</v>
      </c>
      <c r="L65" s="62" t="s">
        <v>178</v>
      </c>
    </row>
    <row r="66" spans="1:12" x14ac:dyDescent="0.2">
      <c r="A66" s="52" t="s">
        <v>183</v>
      </c>
      <c r="B66" s="53">
        <v>44308</v>
      </c>
      <c r="C66" s="53">
        <v>44308</v>
      </c>
      <c r="D66" s="63">
        <v>44847</v>
      </c>
      <c r="E66" s="52" t="s">
        <v>83</v>
      </c>
      <c r="F66" s="52" t="s">
        <v>184</v>
      </c>
      <c r="G66" s="52" t="s">
        <v>185</v>
      </c>
      <c r="H66" s="64">
        <v>16597.29</v>
      </c>
      <c r="I66" s="52" t="s">
        <v>86</v>
      </c>
      <c r="J66" s="54">
        <v>16597.29</v>
      </c>
      <c r="K66" s="54">
        <v>16597.29</v>
      </c>
      <c r="L66" s="62" t="s">
        <v>185</v>
      </c>
    </row>
    <row r="67" spans="1:12" x14ac:dyDescent="0.2">
      <c r="A67" s="52" t="s">
        <v>186</v>
      </c>
      <c r="B67" s="53">
        <v>44305</v>
      </c>
      <c r="C67" s="53">
        <v>44305</v>
      </c>
      <c r="D67" s="63">
        <v>44847</v>
      </c>
      <c r="E67" s="52" t="s">
        <v>83</v>
      </c>
      <c r="F67" s="52" t="s">
        <v>187</v>
      </c>
      <c r="G67" s="52" t="s">
        <v>188</v>
      </c>
      <c r="H67" s="64">
        <v>4738.6499999999996</v>
      </c>
      <c r="I67" s="52" t="s">
        <v>86</v>
      </c>
      <c r="J67" s="54">
        <v>4738.6499999999996</v>
      </c>
      <c r="K67" s="54">
        <v>4738.6499999999996</v>
      </c>
      <c r="L67" s="62" t="s">
        <v>188</v>
      </c>
    </row>
    <row r="68" spans="1:12" x14ac:dyDescent="0.2">
      <c r="A68" s="52" t="s">
        <v>189</v>
      </c>
      <c r="B68" s="53">
        <v>44313</v>
      </c>
      <c r="C68" s="53">
        <v>44313</v>
      </c>
      <c r="D68" s="63">
        <v>44853</v>
      </c>
      <c r="E68" s="52" t="s">
        <v>83</v>
      </c>
      <c r="F68" s="52" t="s">
        <v>147</v>
      </c>
      <c r="G68" s="52" t="s">
        <v>148</v>
      </c>
      <c r="H68" s="64">
        <v>69653.460000000006</v>
      </c>
      <c r="I68" s="52" t="s">
        <v>86</v>
      </c>
      <c r="J68" s="54">
        <v>69653.460000000006</v>
      </c>
      <c r="K68" s="54">
        <v>69653.460000000006</v>
      </c>
      <c r="L68" s="62" t="s">
        <v>148</v>
      </c>
    </row>
    <row r="69" spans="1:12" x14ac:dyDescent="0.2">
      <c r="A69" s="52" t="s">
        <v>190</v>
      </c>
      <c r="B69" s="53">
        <v>44308</v>
      </c>
      <c r="C69" s="53">
        <v>44308</v>
      </c>
      <c r="D69" s="63">
        <v>44854</v>
      </c>
      <c r="E69" s="52" t="s">
        <v>83</v>
      </c>
      <c r="F69" s="52" t="s">
        <v>184</v>
      </c>
      <c r="G69" s="52" t="s">
        <v>185</v>
      </c>
      <c r="H69" s="64">
        <v>56753.68</v>
      </c>
      <c r="I69" s="52" t="s">
        <v>86</v>
      </c>
      <c r="J69" s="54">
        <v>56753.68</v>
      </c>
      <c r="K69" s="54">
        <v>56753.68</v>
      </c>
      <c r="L69" s="62" t="s">
        <v>185</v>
      </c>
    </row>
    <row r="70" spans="1:12" x14ac:dyDescent="0.2">
      <c r="A70" s="52" t="s">
        <v>191</v>
      </c>
      <c r="B70" s="53">
        <v>44322</v>
      </c>
      <c r="C70" s="53">
        <v>44322</v>
      </c>
      <c r="D70" s="63">
        <v>44857</v>
      </c>
      <c r="E70" s="52" t="s">
        <v>83</v>
      </c>
      <c r="F70" s="52" t="s">
        <v>98</v>
      </c>
      <c r="G70" s="52" t="s">
        <v>68</v>
      </c>
      <c r="H70" s="64">
        <v>3164913.5</v>
      </c>
      <c r="I70" s="52" t="s">
        <v>99</v>
      </c>
      <c r="J70" s="54">
        <v>308763.01</v>
      </c>
      <c r="K70" s="54">
        <v>3164913.5</v>
      </c>
      <c r="L70" s="62" t="s">
        <v>68</v>
      </c>
    </row>
    <row r="71" spans="1:12" x14ac:dyDescent="0.2">
      <c r="A71" s="52" t="s">
        <v>192</v>
      </c>
      <c r="B71" s="53">
        <v>44494</v>
      </c>
      <c r="C71" s="53">
        <v>44494</v>
      </c>
      <c r="D71" s="63">
        <v>44857</v>
      </c>
      <c r="E71" s="52" t="s">
        <v>83</v>
      </c>
      <c r="F71" s="52" t="s">
        <v>98</v>
      </c>
      <c r="G71" s="52" t="s">
        <v>68</v>
      </c>
      <c r="H71" s="64">
        <v>27233</v>
      </c>
      <c r="I71" s="52" t="s">
        <v>99</v>
      </c>
      <c r="J71" s="54">
        <v>2656.8</v>
      </c>
      <c r="K71" s="54">
        <v>27233</v>
      </c>
      <c r="L71" s="62" t="s">
        <v>68</v>
      </c>
    </row>
    <row r="72" spans="1:12" x14ac:dyDescent="0.2">
      <c r="A72" s="52" t="s">
        <v>193</v>
      </c>
      <c r="B72" s="53">
        <v>44322</v>
      </c>
      <c r="C72" s="53">
        <v>44322</v>
      </c>
      <c r="D72" s="63">
        <v>44863</v>
      </c>
      <c r="E72" s="52" t="s">
        <v>83</v>
      </c>
      <c r="F72" s="52" t="s">
        <v>84</v>
      </c>
      <c r="G72" s="52" t="s">
        <v>85</v>
      </c>
      <c r="H72" s="64">
        <v>2676.52</v>
      </c>
      <c r="I72" s="52" t="s">
        <v>86</v>
      </c>
      <c r="J72" s="54">
        <v>2676.52</v>
      </c>
      <c r="K72" s="54">
        <v>2676.52</v>
      </c>
      <c r="L72" s="62" t="s">
        <v>85</v>
      </c>
    </row>
    <row r="73" spans="1:12" x14ac:dyDescent="0.2">
      <c r="A73" s="52" t="s">
        <v>194</v>
      </c>
      <c r="B73" s="53">
        <v>44322</v>
      </c>
      <c r="C73" s="53">
        <v>44322</v>
      </c>
      <c r="D73" s="63">
        <v>44864</v>
      </c>
      <c r="E73" s="52" t="s">
        <v>83</v>
      </c>
      <c r="F73" s="52" t="s">
        <v>195</v>
      </c>
      <c r="G73" s="52" t="s">
        <v>196</v>
      </c>
      <c r="H73" s="64">
        <v>19.899999999999999</v>
      </c>
      <c r="I73" s="52" t="s">
        <v>124</v>
      </c>
      <c r="J73" s="54">
        <v>19.260000000000002</v>
      </c>
      <c r="K73" s="54">
        <v>19.899999999999999</v>
      </c>
      <c r="L73" s="62" t="s">
        <v>196</v>
      </c>
    </row>
    <row r="74" spans="1:12" x14ac:dyDescent="0.2">
      <c r="A74" s="52" t="s">
        <v>197</v>
      </c>
      <c r="B74" s="53">
        <v>44327</v>
      </c>
      <c r="C74" s="53">
        <v>44327</v>
      </c>
      <c r="D74" s="63">
        <v>44871</v>
      </c>
      <c r="E74" s="52" t="s">
        <v>83</v>
      </c>
      <c r="F74" s="52" t="s">
        <v>126</v>
      </c>
      <c r="G74" s="52" t="s">
        <v>127</v>
      </c>
      <c r="H74" s="64">
        <v>13581.91</v>
      </c>
      <c r="I74" s="52" t="s">
        <v>86</v>
      </c>
      <c r="J74" s="54">
        <v>13581.91</v>
      </c>
      <c r="K74" s="54">
        <v>13581.91</v>
      </c>
      <c r="L74" s="62" t="s">
        <v>127</v>
      </c>
    </row>
    <row r="75" spans="1:12" x14ac:dyDescent="0.2">
      <c r="A75" s="52" t="s">
        <v>198</v>
      </c>
      <c r="B75" s="53">
        <v>44344</v>
      </c>
      <c r="C75" s="53">
        <v>44344</v>
      </c>
      <c r="D75" s="63">
        <v>44875</v>
      </c>
      <c r="E75" s="52" t="s">
        <v>83</v>
      </c>
      <c r="F75" s="52" t="s">
        <v>101</v>
      </c>
      <c r="G75" s="52" t="s">
        <v>102</v>
      </c>
      <c r="H75" s="64">
        <v>1410389.54</v>
      </c>
      <c r="I75" s="52" t="s">
        <v>86</v>
      </c>
      <c r="J75" s="54">
        <v>1404054.51</v>
      </c>
      <c r="K75" s="54">
        <v>1404054.51</v>
      </c>
      <c r="L75" s="62" t="s">
        <v>102</v>
      </c>
    </row>
    <row r="76" spans="1:12" x14ac:dyDescent="0.2">
      <c r="A76" s="52" t="s">
        <v>199</v>
      </c>
      <c r="B76" s="53">
        <v>44404</v>
      </c>
      <c r="C76" s="53">
        <v>44404</v>
      </c>
      <c r="D76" s="63">
        <v>44875</v>
      </c>
      <c r="E76" s="52" t="s">
        <v>83</v>
      </c>
      <c r="F76" s="52" t="s">
        <v>101</v>
      </c>
      <c r="G76" s="52" t="s">
        <v>102</v>
      </c>
      <c r="H76" s="64">
        <v>1031.81</v>
      </c>
      <c r="I76" s="52" t="s">
        <v>86</v>
      </c>
      <c r="J76" s="54">
        <v>217.81</v>
      </c>
      <c r="K76" s="54">
        <v>217.81</v>
      </c>
      <c r="L76" s="62" t="s">
        <v>102</v>
      </c>
    </row>
    <row r="77" spans="1:12" x14ac:dyDescent="0.2">
      <c r="A77" s="52" t="s">
        <v>201</v>
      </c>
      <c r="B77" s="53">
        <v>44468</v>
      </c>
      <c r="C77" s="53">
        <v>44468</v>
      </c>
      <c r="D77" s="63">
        <v>44875</v>
      </c>
      <c r="E77" s="52" t="s">
        <v>83</v>
      </c>
      <c r="F77" s="52" t="s">
        <v>101</v>
      </c>
      <c r="G77" s="52" t="s">
        <v>102</v>
      </c>
      <c r="H77" s="64">
        <v>9182.4599999999991</v>
      </c>
      <c r="I77" s="52" t="s">
        <v>86</v>
      </c>
      <c r="J77" s="54">
        <v>9182.4599999999991</v>
      </c>
      <c r="K77" s="54">
        <v>9182.4599999999991</v>
      </c>
      <c r="L77" s="62" t="s">
        <v>102</v>
      </c>
    </row>
    <row r="78" spans="1:12" x14ac:dyDescent="0.2">
      <c r="A78" s="52" t="s">
        <v>202</v>
      </c>
      <c r="B78" s="53">
        <v>44484</v>
      </c>
      <c r="C78" s="53">
        <v>44484</v>
      </c>
      <c r="D78" s="63">
        <v>44875</v>
      </c>
      <c r="E78" s="52" t="s">
        <v>83</v>
      </c>
      <c r="F78" s="52" t="s">
        <v>101</v>
      </c>
      <c r="G78" s="52" t="s">
        <v>102</v>
      </c>
      <c r="H78" s="64">
        <v>2.96</v>
      </c>
      <c r="I78" s="52" t="s">
        <v>86</v>
      </c>
      <c r="J78" s="54">
        <v>2.96</v>
      </c>
      <c r="K78" s="54">
        <v>2.96</v>
      </c>
      <c r="L78" s="62" t="s">
        <v>102</v>
      </c>
    </row>
    <row r="79" spans="1:12" x14ac:dyDescent="0.2">
      <c r="A79" s="52" t="s">
        <v>200</v>
      </c>
      <c r="B79" s="53">
        <v>44425</v>
      </c>
      <c r="C79" s="53">
        <v>44425</v>
      </c>
      <c r="D79" s="63">
        <v>44875</v>
      </c>
      <c r="E79" s="52" t="s">
        <v>83</v>
      </c>
      <c r="F79" s="52" t="s">
        <v>101</v>
      </c>
      <c r="G79" s="52" t="s">
        <v>102</v>
      </c>
      <c r="H79" s="64">
        <v>3435.05</v>
      </c>
      <c r="I79" s="52" t="s">
        <v>86</v>
      </c>
      <c r="J79" s="54">
        <v>692.05</v>
      </c>
      <c r="K79" s="54">
        <v>692.05</v>
      </c>
      <c r="L79" s="62" t="s">
        <v>102</v>
      </c>
    </row>
    <row r="80" spans="1:12" x14ac:dyDescent="0.2">
      <c r="A80" s="52" t="s">
        <v>203</v>
      </c>
      <c r="B80" s="53">
        <v>44673</v>
      </c>
      <c r="C80" s="53">
        <v>44673</v>
      </c>
      <c r="D80" s="63">
        <v>44875</v>
      </c>
      <c r="E80" s="52" t="s">
        <v>83</v>
      </c>
      <c r="F80" s="52" t="s">
        <v>101</v>
      </c>
      <c r="G80" s="52" t="s">
        <v>102</v>
      </c>
      <c r="H80" s="64">
        <v>1920.52</v>
      </c>
      <c r="I80" s="52" t="s">
        <v>86</v>
      </c>
      <c r="J80" s="54">
        <v>1920.52</v>
      </c>
      <c r="K80" s="54">
        <v>1920.52</v>
      </c>
      <c r="L80" s="62" t="s">
        <v>102</v>
      </c>
    </row>
    <row r="81" spans="1:12" x14ac:dyDescent="0.2">
      <c r="A81" s="52" t="s">
        <v>204</v>
      </c>
      <c r="B81" s="53">
        <v>44608</v>
      </c>
      <c r="C81" s="53">
        <v>44608</v>
      </c>
      <c r="D81" s="63">
        <v>44875</v>
      </c>
      <c r="E81" s="52" t="s">
        <v>83</v>
      </c>
      <c r="F81" s="52" t="s">
        <v>101</v>
      </c>
      <c r="G81" s="52" t="s">
        <v>102</v>
      </c>
      <c r="H81" s="64">
        <v>2524</v>
      </c>
      <c r="I81" s="52" t="s">
        <v>86</v>
      </c>
      <c r="J81" s="54">
        <v>2524</v>
      </c>
      <c r="K81" s="54">
        <v>2524</v>
      </c>
      <c r="L81" s="62" t="s">
        <v>102</v>
      </c>
    </row>
    <row r="82" spans="1:12" x14ac:dyDescent="0.2">
      <c r="A82" s="52" t="s">
        <v>205</v>
      </c>
      <c r="B82" s="53">
        <v>44609</v>
      </c>
      <c r="C82" s="53">
        <v>44609</v>
      </c>
      <c r="D82" s="63">
        <v>44875</v>
      </c>
      <c r="E82" s="52" t="s">
        <v>83</v>
      </c>
      <c r="F82" s="52" t="s">
        <v>101</v>
      </c>
      <c r="G82" s="52" t="s">
        <v>102</v>
      </c>
      <c r="H82" s="64">
        <v>811439.11</v>
      </c>
      <c r="I82" s="52" t="s">
        <v>86</v>
      </c>
      <c r="J82" s="54">
        <v>811425.04</v>
      </c>
      <c r="K82" s="54">
        <v>811425.04</v>
      </c>
      <c r="L82" s="62" t="s">
        <v>102</v>
      </c>
    </row>
    <row r="83" spans="1:12" x14ac:dyDescent="0.2">
      <c r="A83" s="52" t="s">
        <v>206</v>
      </c>
      <c r="B83" s="53">
        <v>44350</v>
      </c>
      <c r="C83" s="53">
        <v>44350</v>
      </c>
      <c r="D83" s="63">
        <v>44886</v>
      </c>
      <c r="E83" s="52" t="s">
        <v>83</v>
      </c>
      <c r="F83" s="52" t="s">
        <v>101</v>
      </c>
      <c r="G83" s="52" t="s">
        <v>102</v>
      </c>
      <c r="H83" s="64">
        <v>150280.29</v>
      </c>
      <c r="I83" s="52" t="s">
        <v>86</v>
      </c>
      <c r="J83" s="54">
        <v>150280.29</v>
      </c>
      <c r="K83" s="54">
        <v>150280.29</v>
      </c>
      <c r="L83" s="62" t="s">
        <v>102</v>
      </c>
    </row>
    <row r="84" spans="1:12" x14ac:dyDescent="0.2">
      <c r="A84" s="52" t="s">
        <v>207</v>
      </c>
      <c r="B84" s="53">
        <v>44350</v>
      </c>
      <c r="C84" s="53">
        <v>44350</v>
      </c>
      <c r="D84" s="63">
        <v>44890</v>
      </c>
      <c r="E84" s="52" t="s">
        <v>83</v>
      </c>
      <c r="F84" s="52" t="s">
        <v>208</v>
      </c>
      <c r="G84" s="52" t="s">
        <v>209</v>
      </c>
      <c r="H84" s="64">
        <v>1546.81</v>
      </c>
      <c r="I84" s="52" t="s">
        <v>86</v>
      </c>
      <c r="J84" s="54">
        <v>1546.81</v>
      </c>
      <c r="K84" s="54">
        <v>1546.81</v>
      </c>
      <c r="L84" s="62" t="s">
        <v>209</v>
      </c>
    </row>
    <row r="85" spans="1:12" x14ac:dyDescent="0.2">
      <c r="A85" s="52" t="s">
        <v>210</v>
      </c>
      <c r="B85" s="53">
        <v>44344</v>
      </c>
      <c r="C85" s="53">
        <v>44344</v>
      </c>
      <c r="D85" s="63">
        <v>44890</v>
      </c>
      <c r="E85" s="52" t="s">
        <v>83</v>
      </c>
      <c r="F85" s="52" t="s">
        <v>211</v>
      </c>
      <c r="G85" s="52" t="s">
        <v>212</v>
      </c>
      <c r="H85" s="64">
        <v>1744.76</v>
      </c>
      <c r="I85" s="52" t="s">
        <v>86</v>
      </c>
      <c r="J85" s="54">
        <v>1741.54</v>
      </c>
      <c r="K85" s="54">
        <v>1741.54</v>
      </c>
      <c r="L85" s="62" t="s">
        <v>212</v>
      </c>
    </row>
    <row r="86" spans="1:12" x14ac:dyDescent="0.2">
      <c r="A86" s="52" t="s">
        <v>213</v>
      </c>
      <c r="B86" s="53">
        <v>44342</v>
      </c>
      <c r="C86" s="53">
        <v>44342</v>
      </c>
      <c r="D86" s="63">
        <v>44891</v>
      </c>
      <c r="E86" s="52" t="s">
        <v>97</v>
      </c>
      <c r="F86" s="52" t="s">
        <v>177</v>
      </c>
      <c r="G86" s="52" t="s">
        <v>178</v>
      </c>
      <c r="H86" s="64">
        <v>152612.46</v>
      </c>
      <c r="I86" s="52" t="s">
        <v>86</v>
      </c>
      <c r="J86" s="54">
        <v>152612.46</v>
      </c>
      <c r="K86" s="54">
        <v>152612.46</v>
      </c>
      <c r="L86" s="62" t="s">
        <v>178</v>
      </c>
    </row>
    <row r="87" spans="1:12" x14ac:dyDescent="0.2">
      <c r="A87" s="52" t="s">
        <v>214</v>
      </c>
      <c r="B87" s="53">
        <v>44342</v>
      </c>
      <c r="C87" s="53">
        <v>44342</v>
      </c>
      <c r="D87" s="63">
        <v>44891</v>
      </c>
      <c r="E87" s="52" t="s">
        <v>97</v>
      </c>
      <c r="F87" s="52" t="s">
        <v>177</v>
      </c>
      <c r="G87" s="52" t="s">
        <v>178</v>
      </c>
      <c r="H87" s="64">
        <v>931.68</v>
      </c>
      <c r="I87" s="52" t="s">
        <v>86</v>
      </c>
      <c r="J87" s="54">
        <v>931.68</v>
      </c>
      <c r="K87" s="54">
        <v>931.68</v>
      </c>
      <c r="L87" s="62" t="s">
        <v>178</v>
      </c>
    </row>
    <row r="88" spans="1:12" x14ac:dyDescent="0.2">
      <c r="A88" s="52" t="s">
        <v>215</v>
      </c>
      <c r="B88" s="53">
        <v>44350</v>
      </c>
      <c r="C88" s="53">
        <v>44350</v>
      </c>
      <c r="D88" s="63">
        <v>44892</v>
      </c>
      <c r="E88" s="52" t="s">
        <v>83</v>
      </c>
      <c r="F88" s="52" t="s">
        <v>184</v>
      </c>
      <c r="G88" s="52" t="s">
        <v>185</v>
      </c>
      <c r="H88" s="64">
        <v>81809.429999999993</v>
      </c>
      <c r="I88" s="52" t="s">
        <v>86</v>
      </c>
      <c r="J88" s="54">
        <v>81809.429999999993</v>
      </c>
      <c r="K88" s="54">
        <v>81809.429999999993</v>
      </c>
      <c r="L88" s="62" t="s">
        <v>185</v>
      </c>
    </row>
    <row r="89" spans="1:12" x14ac:dyDescent="0.2">
      <c r="A89" s="52" t="s">
        <v>216</v>
      </c>
      <c r="B89" s="53">
        <v>44551</v>
      </c>
      <c r="C89" s="53">
        <v>44551</v>
      </c>
      <c r="D89" s="63">
        <v>44892</v>
      </c>
      <c r="E89" s="52" t="s">
        <v>83</v>
      </c>
      <c r="F89" s="52" t="s">
        <v>184</v>
      </c>
      <c r="G89" s="52" t="s">
        <v>185</v>
      </c>
      <c r="H89" s="64">
        <v>900.35</v>
      </c>
      <c r="I89" s="52" t="s">
        <v>86</v>
      </c>
      <c r="J89" s="54">
        <v>900.35</v>
      </c>
      <c r="K89" s="54">
        <v>900.35</v>
      </c>
      <c r="L89" s="62" t="s">
        <v>185</v>
      </c>
    </row>
    <row r="90" spans="1:12" x14ac:dyDescent="0.2">
      <c r="A90" s="52" t="s">
        <v>217</v>
      </c>
      <c r="B90" s="53">
        <v>44355</v>
      </c>
      <c r="C90" s="53">
        <v>44355</v>
      </c>
      <c r="D90" s="63">
        <v>44902</v>
      </c>
      <c r="E90" s="52" t="s">
        <v>83</v>
      </c>
      <c r="F90" s="52" t="s">
        <v>134</v>
      </c>
      <c r="G90" s="52" t="s">
        <v>135</v>
      </c>
      <c r="H90" s="64">
        <v>603196.24</v>
      </c>
      <c r="I90" s="52" t="s">
        <v>136</v>
      </c>
      <c r="J90" s="54">
        <v>81114.009999999995</v>
      </c>
      <c r="K90" s="54">
        <v>603196.24</v>
      </c>
      <c r="L90" s="62" t="s">
        <v>135</v>
      </c>
    </row>
    <row r="91" spans="1:12" x14ac:dyDescent="0.2">
      <c r="A91" s="52" t="s">
        <v>218</v>
      </c>
      <c r="B91" s="53">
        <v>44376</v>
      </c>
      <c r="C91" s="53">
        <v>44376</v>
      </c>
      <c r="D91" s="63">
        <v>44914</v>
      </c>
      <c r="E91" s="52" t="s">
        <v>83</v>
      </c>
      <c r="F91" s="52" t="s">
        <v>129</v>
      </c>
      <c r="G91" s="52" t="s">
        <v>130</v>
      </c>
      <c r="H91" s="64">
        <v>43379.02</v>
      </c>
      <c r="I91" s="52" t="s">
        <v>86</v>
      </c>
      <c r="J91" s="54">
        <v>43361.82</v>
      </c>
      <c r="K91" s="54">
        <v>43361.82</v>
      </c>
      <c r="L91" s="62" t="s">
        <v>130</v>
      </c>
    </row>
    <row r="92" spans="1:12" x14ac:dyDescent="0.2">
      <c r="A92" s="52" t="s">
        <v>219</v>
      </c>
      <c r="B92" s="53">
        <v>44390</v>
      </c>
      <c r="C92" s="53">
        <v>44390</v>
      </c>
      <c r="D92" s="63">
        <v>44914</v>
      </c>
      <c r="E92" s="52" t="s">
        <v>83</v>
      </c>
      <c r="F92" s="52" t="s">
        <v>220</v>
      </c>
      <c r="G92" s="52" t="s">
        <v>221</v>
      </c>
      <c r="H92" s="64">
        <v>346165.05</v>
      </c>
      <c r="I92" s="52" t="s">
        <v>86</v>
      </c>
      <c r="J92" s="54">
        <v>346165.05</v>
      </c>
      <c r="K92" s="54">
        <v>346165.05</v>
      </c>
      <c r="L92" s="62" t="s">
        <v>221</v>
      </c>
    </row>
    <row r="93" spans="1:12" x14ac:dyDescent="0.2">
      <c r="A93" s="52" t="s">
        <v>222</v>
      </c>
      <c r="B93" s="53">
        <v>44526</v>
      </c>
      <c r="C93" s="53">
        <v>44526</v>
      </c>
      <c r="D93" s="63">
        <v>44914</v>
      </c>
      <c r="E93" s="52" t="s">
        <v>83</v>
      </c>
      <c r="F93" s="52" t="s">
        <v>129</v>
      </c>
      <c r="G93" s="52" t="s">
        <v>130</v>
      </c>
      <c r="H93" s="64">
        <v>84</v>
      </c>
      <c r="I93" s="52" t="s">
        <v>86</v>
      </c>
      <c r="J93" s="54">
        <v>84</v>
      </c>
      <c r="K93" s="54">
        <v>84</v>
      </c>
      <c r="L93" s="62" t="s">
        <v>130</v>
      </c>
    </row>
    <row r="94" spans="1:12" x14ac:dyDescent="0.2">
      <c r="A94" s="52" t="s">
        <v>223</v>
      </c>
      <c r="B94" s="53">
        <v>44460</v>
      </c>
      <c r="C94" s="53">
        <v>44460</v>
      </c>
      <c r="D94" s="63">
        <v>44914</v>
      </c>
      <c r="E94" s="52" t="s">
        <v>83</v>
      </c>
      <c r="F94" s="52" t="s">
        <v>220</v>
      </c>
      <c r="G94" s="52" t="s">
        <v>221</v>
      </c>
      <c r="H94" s="64">
        <v>907.86</v>
      </c>
      <c r="I94" s="52" t="s">
        <v>86</v>
      </c>
      <c r="J94" s="54">
        <v>907.86</v>
      </c>
      <c r="K94" s="54">
        <v>907.86</v>
      </c>
      <c r="L94" s="62" t="s">
        <v>221</v>
      </c>
    </row>
    <row r="95" spans="1:12" x14ac:dyDescent="0.2">
      <c r="A95" s="95" t="s">
        <v>46</v>
      </c>
      <c r="B95" s="96"/>
      <c r="C95" s="96"/>
      <c r="D95" s="96"/>
      <c r="E95" s="96"/>
      <c r="F95" s="96"/>
      <c r="G95" s="96"/>
      <c r="H95" s="96"/>
      <c r="I95" s="97"/>
      <c r="J95" s="65">
        <f>SUM(J5:J94)</f>
        <v>7637970.5399999963</v>
      </c>
      <c r="K95" s="66"/>
      <c r="L95" s="67"/>
    </row>
  </sheetData>
  <autoFilter ref="A4:M95" xr:uid="{CE9D722F-A7C2-4B68-9D30-A35AA251285E}"/>
  <mergeCells count="2">
    <mergeCell ref="A2:L2"/>
    <mergeCell ref="A95:I95"/>
  </mergeCells>
  <pageMargins left="0.7" right="0.7" top="0.75" bottom="0.75" header="0.3" footer="0.3"/>
  <pageSetup paperSize="9" scale="72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4DDCD-8A18-4E18-BECC-BC6C4309A4B1}">
  <dimension ref="A1:Q11"/>
  <sheetViews>
    <sheetView workbookViewId="0">
      <selection activeCell="J12" sqref="J12"/>
    </sheetView>
  </sheetViews>
  <sheetFormatPr defaultRowHeight="15" x14ac:dyDescent="0.25"/>
  <cols>
    <col min="1" max="1" width="23.42578125" customWidth="1"/>
    <col min="2" max="2" width="12.42578125" customWidth="1"/>
    <col min="3" max="4" width="12.7109375" customWidth="1"/>
    <col min="5" max="5" width="13.5703125" customWidth="1"/>
  </cols>
  <sheetData>
    <row r="1" spans="1:17" ht="30" x14ac:dyDescent="0.25">
      <c r="I1" s="26" t="s">
        <v>455</v>
      </c>
    </row>
    <row r="2" spans="1:17" ht="36" customHeight="1" x14ac:dyDescent="0.25">
      <c r="B2" s="98" t="s">
        <v>462</v>
      </c>
      <c r="C2" s="99"/>
      <c r="D2" s="99"/>
      <c r="E2" s="99"/>
      <c r="F2" s="99"/>
      <c r="G2" s="99"/>
      <c r="H2" s="99"/>
      <c r="I2" s="99"/>
      <c r="J2" s="99"/>
    </row>
    <row r="3" spans="1:17" ht="57" customHeight="1" x14ac:dyDescent="0.25">
      <c r="A3" s="75" t="s">
        <v>463</v>
      </c>
      <c r="B3" s="74"/>
      <c r="C3" s="74"/>
      <c r="D3" s="74"/>
      <c r="E3" s="74"/>
      <c r="F3" s="74"/>
      <c r="G3" s="74"/>
      <c r="H3" s="74"/>
      <c r="I3" s="74"/>
      <c r="J3" s="74"/>
    </row>
    <row r="4" spans="1:17" ht="59.25" customHeight="1" x14ac:dyDescent="0.25">
      <c r="B4" s="77" t="s">
        <v>467</v>
      </c>
      <c r="C4" s="73" t="s">
        <v>464</v>
      </c>
      <c r="D4" s="73" t="s">
        <v>466</v>
      </c>
      <c r="E4" s="73" t="s">
        <v>465</v>
      </c>
    </row>
    <row r="5" spans="1:17" ht="15.75" x14ac:dyDescent="0.25">
      <c r="A5" s="75"/>
      <c r="B5" s="78">
        <v>73</v>
      </c>
      <c r="C5" s="79">
        <v>24</v>
      </c>
      <c r="D5" s="79">
        <v>306</v>
      </c>
      <c r="E5" s="80">
        <f>B5*C5*D5</f>
        <v>536112</v>
      </c>
    </row>
    <row r="6" spans="1:17" ht="15.75" x14ac:dyDescent="0.25">
      <c r="A6" s="76"/>
    </row>
    <row r="8" spans="1:17" ht="75" x14ac:dyDescent="0.25">
      <c r="B8" s="77" t="s">
        <v>468</v>
      </c>
      <c r="C8" s="73" t="s">
        <v>464</v>
      </c>
      <c r="D8" s="73" t="s">
        <v>466</v>
      </c>
      <c r="E8" s="73" t="s">
        <v>465</v>
      </c>
    </row>
    <row r="9" spans="1:17" ht="15.75" x14ac:dyDescent="0.25">
      <c r="B9" s="78">
        <v>40</v>
      </c>
      <c r="C9" s="79">
        <v>36</v>
      </c>
      <c r="D9" s="79">
        <v>91</v>
      </c>
      <c r="E9" s="80">
        <f>B9*C9*D9</f>
        <v>131040</v>
      </c>
      <c r="Q9" s="76"/>
    </row>
    <row r="11" spans="1:17" x14ac:dyDescent="0.25">
      <c r="B11" t="s">
        <v>469</v>
      </c>
      <c r="E11" s="81">
        <f>E5+E9</f>
        <v>667152</v>
      </c>
    </row>
  </sheetData>
  <mergeCells count="1">
    <mergeCell ref="B2:J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9918E-50A7-4AD5-860B-0958C19DAC8B}">
  <dimension ref="A1:Z48"/>
  <sheetViews>
    <sheetView workbookViewId="0">
      <selection activeCell="K1" sqref="K1"/>
    </sheetView>
  </sheetViews>
  <sheetFormatPr defaultRowHeight="15" x14ac:dyDescent="0.25"/>
  <cols>
    <col min="2" max="2" width="50.5703125" customWidth="1"/>
    <col min="3" max="3" width="13.42578125" hidden="1" customWidth="1"/>
    <col min="4" max="4" width="13.42578125" customWidth="1"/>
    <col min="5" max="5" width="12.85546875" hidden="1" customWidth="1"/>
    <col min="6" max="6" width="12.85546875" customWidth="1"/>
    <col min="7" max="7" width="12.85546875" hidden="1" customWidth="1"/>
    <col min="8" max="8" width="11.85546875" customWidth="1"/>
    <col min="9" max="9" width="12.7109375" customWidth="1"/>
    <col min="10" max="11" width="15.85546875" customWidth="1"/>
    <col min="12" max="12" width="15.85546875" hidden="1" customWidth="1"/>
    <col min="13" max="13" width="14" hidden="1" customWidth="1"/>
    <col min="14" max="14" width="9.140625" hidden="1" customWidth="1"/>
  </cols>
  <sheetData>
    <row r="1" spans="1:26" x14ac:dyDescent="0.25">
      <c r="K1" s="26" t="s">
        <v>461</v>
      </c>
    </row>
    <row r="2" spans="1:26" ht="15.75" x14ac:dyDescent="0.25">
      <c r="B2" s="100" t="s">
        <v>456</v>
      </c>
      <c r="C2" s="100"/>
      <c r="D2" s="100"/>
      <c r="E2" s="100"/>
      <c r="F2" s="100"/>
      <c r="G2" s="100"/>
    </row>
    <row r="3" spans="1:26" ht="84" x14ac:dyDescent="0.25">
      <c r="A3" s="102" t="s">
        <v>471</v>
      </c>
      <c r="B3" s="103" t="s">
        <v>472</v>
      </c>
      <c r="C3" s="103" t="s">
        <v>473</v>
      </c>
      <c r="D3" s="103" t="s">
        <v>474</v>
      </c>
      <c r="E3" s="103" t="s">
        <v>475</v>
      </c>
      <c r="F3" s="102" t="s">
        <v>476</v>
      </c>
      <c r="G3" s="102" t="s">
        <v>477</v>
      </c>
      <c r="H3" s="102" t="s">
        <v>478</v>
      </c>
      <c r="I3" s="102" t="s">
        <v>479</v>
      </c>
      <c r="J3" s="102" t="s">
        <v>480</v>
      </c>
      <c r="K3" s="102" t="s">
        <v>481</v>
      </c>
      <c r="L3" s="102" t="s">
        <v>482</v>
      </c>
      <c r="M3" s="102" t="s">
        <v>483</v>
      </c>
      <c r="N3" s="102" t="s">
        <v>484</v>
      </c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</row>
    <row r="4" spans="1:26" x14ac:dyDescent="0.25">
      <c r="A4" s="104">
        <v>1</v>
      </c>
      <c r="B4" s="105" t="s">
        <v>485</v>
      </c>
      <c r="C4" s="106">
        <f>1228135</f>
        <v>1228135</v>
      </c>
      <c r="D4" s="106">
        <f>C4/9*6</f>
        <v>818756.66666666663</v>
      </c>
      <c r="E4" s="106">
        <v>167318</v>
      </c>
      <c r="F4" s="107">
        <v>113615</v>
      </c>
      <c r="G4" s="108">
        <v>3</v>
      </c>
      <c r="H4" s="109">
        <f>IFERROR(D4/F4,"")</f>
        <v>7.2064134723994773</v>
      </c>
      <c r="I4" s="109">
        <f>IFERROR(H4-G4,"")</f>
        <v>4.2064134723994773</v>
      </c>
      <c r="J4" s="109" cm="1">
        <f t="array" ref="J4">IFERROR(_xlfn.IFS(H4-G4&gt;=0,H4-G4-M4),"")</f>
        <v>2</v>
      </c>
      <c r="K4" s="109">
        <f>IFERROR(F4*J4,"")</f>
        <v>227230</v>
      </c>
      <c r="L4" s="110">
        <f>IFERROR(IF(H4-G4-2&gt;0,H4-5,"0"),"")</f>
        <v>2.2064134723994773</v>
      </c>
      <c r="M4" s="109" cm="1">
        <f t="array" ref="M4">IFERROR(_xlfn.IFS(H4-5&lt;=0,0,H4-5&gt;0,H4-5),"")</f>
        <v>2.2064134723994773</v>
      </c>
      <c r="N4" s="109">
        <f t="shared" ref="N4:N44" si="0">IFERROR(H4-J4-M4-G4,"")</f>
        <v>0</v>
      </c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</row>
    <row r="5" spans="1:26" x14ac:dyDescent="0.25">
      <c r="A5" s="104">
        <v>2</v>
      </c>
      <c r="B5" s="105" t="s">
        <v>486</v>
      </c>
      <c r="C5" s="111">
        <f>2133102</f>
        <v>2133102</v>
      </c>
      <c r="D5" s="106">
        <f t="shared" ref="D5:D44" si="1">C5/9*6</f>
        <v>1422068</v>
      </c>
      <c r="E5" s="111">
        <v>336697</v>
      </c>
      <c r="F5" s="112">
        <v>225913</v>
      </c>
      <c r="G5" s="108">
        <v>3</v>
      </c>
      <c r="H5" s="109">
        <f>IFERROR(D5/F5,"")</f>
        <v>6.2947594870591779</v>
      </c>
      <c r="I5" s="109">
        <f t="shared" ref="I5:I44" si="2">IFERROR(H5-G5,"")</f>
        <v>3.2947594870591779</v>
      </c>
      <c r="J5" s="109" cm="1">
        <f t="array" ref="J5">IFERROR(_xlfn.IFS(H5-G5&gt;=0,H5-G5-M5),"")</f>
        <v>2</v>
      </c>
      <c r="K5" s="109">
        <f t="shared" ref="K5" si="3">IFERROR(F5*J5,"")</f>
        <v>451826</v>
      </c>
      <c r="L5" s="110">
        <f t="shared" ref="L5:L44" si="4">IFERROR(IF(H5-G5-2&gt;0,H5-5,"0"),"")</f>
        <v>1.2947594870591779</v>
      </c>
      <c r="M5" s="109" cm="1">
        <f t="array" ref="M5">IFERROR(_xlfn.IFS(H5-5&lt;=0,0,H5-5&gt;0,H5-5),"")</f>
        <v>1.2947594870591779</v>
      </c>
      <c r="N5" s="109">
        <f t="shared" si="0"/>
        <v>0</v>
      </c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</row>
    <row r="6" spans="1:26" x14ac:dyDescent="0.25">
      <c r="A6" s="104">
        <v>3</v>
      </c>
      <c r="B6" s="105" t="s">
        <v>487</v>
      </c>
      <c r="C6" s="106">
        <f>797009</f>
        <v>797009</v>
      </c>
      <c r="D6" s="106">
        <f t="shared" si="1"/>
        <v>531339.33333333337</v>
      </c>
      <c r="E6" s="106">
        <v>53668</v>
      </c>
      <c r="F6" s="107">
        <v>36927</v>
      </c>
      <c r="G6" s="108">
        <v>3</v>
      </c>
      <c r="H6" s="109">
        <f>IFERROR(D6/F6,"")</f>
        <v>14.388911455935586</v>
      </c>
      <c r="I6" s="109">
        <f t="shared" si="2"/>
        <v>11.388911455935586</v>
      </c>
      <c r="J6" s="109" cm="1">
        <f t="array" ref="J6">IFERROR(_xlfn.IFS(H6-G6&gt;=0,H6-G6-M6),"")</f>
        <v>2</v>
      </c>
      <c r="K6" s="109">
        <f>IFERROR(F6*J6,"")</f>
        <v>73854</v>
      </c>
      <c r="L6" s="110">
        <f t="shared" si="4"/>
        <v>9.3889114559355864</v>
      </c>
      <c r="M6" s="109" cm="1">
        <f t="array" ref="M6">IFERROR(_xlfn.IFS(H6-5&lt;=0,0,H6-5&gt;0,H6-5),"")</f>
        <v>9.3889114559355864</v>
      </c>
      <c r="N6" s="109">
        <f t="shared" si="0"/>
        <v>0</v>
      </c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</row>
    <row r="7" spans="1:26" x14ac:dyDescent="0.25">
      <c r="A7" s="104">
        <v>4</v>
      </c>
      <c r="B7" s="105" t="s">
        <v>488</v>
      </c>
      <c r="C7" s="111">
        <f>522642</f>
        <v>522642</v>
      </c>
      <c r="D7" s="106">
        <f t="shared" si="1"/>
        <v>348428</v>
      </c>
      <c r="E7" s="111">
        <v>156130</v>
      </c>
      <c r="F7" s="112">
        <v>103929</v>
      </c>
      <c r="G7" s="108">
        <v>3</v>
      </c>
      <c r="H7" s="109">
        <f>IFERROR(D7/F7,"")</f>
        <v>3.3525579963244136</v>
      </c>
      <c r="I7" s="109">
        <f t="shared" si="2"/>
        <v>0.35255799632441365</v>
      </c>
      <c r="J7" s="109" cm="1">
        <f t="array" ref="J7">IFERROR(_xlfn.IFS(H7-G7&gt;=0,H7-G7-M7),"")</f>
        <v>0.35255799632441365</v>
      </c>
      <c r="K7" s="109">
        <f t="shared" ref="K7:K44" si="5">IFERROR(F7*J7,"")</f>
        <v>36640.999999999985</v>
      </c>
      <c r="L7" s="110" t="str">
        <f t="shared" si="4"/>
        <v>0</v>
      </c>
      <c r="M7" s="109" cm="1">
        <f t="array" ref="M7">IFERROR(_xlfn.IFS(H7-5&lt;=0,0,H7-5&gt;0,H7-5),"")</f>
        <v>0</v>
      </c>
      <c r="N7" s="109">
        <f t="shared" si="0"/>
        <v>0</v>
      </c>
      <c r="O7" s="101"/>
      <c r="P7" s="101"/>
      <c r="Q7" s="101"/>
      <c r="R7" s="101"/>
      <c r="S7" s="101"/>
      <c r="T7" s="101"/>
      <c r="U7" s="101"/>
      <c r="V7" s="101"/>
      <c r="W7" s="101"/>
      <c r="X7" s="101"/>
      <c r="Y7" s="101"/>
      <c r="Z7" s="101"/>
    </row>
    <row r="8" spans="1:26" x14ac:dyDescent="0.25">
      <c r="A8" s="104">
        <v>5</v>
      </c>
      <c r="B8" s="113" t="s">
        <v>489</v>
      </c>
      <c r="C8" s="114">
        <f>646994</f>
        <v>646994</v>
      </c>
      <c r="D8" s="106">
        <f t="shared" si="1"/>
        <v>431329.33333333331</v>
      </c>
      <c r="E8" s="111">
        <v>116376</v>
      </c>
      <c r="F8" s="112">
        <v>81252</v>
      </c>
      <c r="G8" s="108">
        <v>3</v>
      </c>
      <c r="H8" s="109">
        <f>IFERROR(D8/F8,"")</f>
        <v>5.3085380462429637</v>
      </c>
      <c r="I8" s="109">
        <f t="shared" si="2"/>
        <v>2.3085380462429637</v>
      </c>
      <c r="J8" s="109" cm="1">
        <f t="array" ref="J8">IFERROR(_xlfn.IFS(H8-G8&gt;=0,H8-G8-M8),"")</f>
        <v>2</v>
      </c>
      <c r="K8" s="109">
        <f t="shared" si="5"/>
        <v>162504</v>
      </c>
      <c r="L8" s="110">
        <f t="shared" si="4"/>
        <v>0.30853804624296366</v>
      </c>
      <c r="M8" s="109" cm="1">
        <f t="array" ref="M8">IFERROR(_xlfn.IFS(H8-5&lt;=0,0,H8-5&gt;0,H8-5),"")</f>
        <v>0.30853804624296366</v>
      </c>
      <c r="N8" s="109">
        <f t="shared" si="0"/>
        <v>0</v>
      </c>
      <c r="O8" s="101"/>
      <c r="P8" s="101"/>
      <c r="Q8" s="101"/>
      <c r="R8" s="101"/>
      <c r="S8" s="101"/>
      <c r="T8" s="101"/>
      <c r="U8" s="101"/>
      <c r="V8" s="101"/>
      <c r="W8" s="101"/>
      <c r="X8" s="101"/>
      <c r="Y8" s="101"/>
      <c r="Z8" s="101"/>
    </row>
    <row r="9" spans="1:26" x14ac:dyDescent="0.25">
      <c r="A9" s="104">
        <v>6</v>
      </c>
      <c r="B9" s="105" t="s">
        <v>490</v>
      </c>
      <c r="C9" s="111">
        <f>377820</f>
        <v>377820</v>
      </c>
      <c r="D9" s="106">
        <f t="shared" si="1"/>
        <v>251880</v>
      </c>
      <c r="E9" s="111">
        <v>50907</v>
      </c>
      <c r="F9" s="112">
        <v>35395</v>
      </c>
      <c r="G9" s="108">
        <v>3</v>
      </c>
      <c r="H9" s="109">
        <f>IFERROR(D9/F9,"")</f>
        <v>7.1162593586664782</v>
      </c>
      <c r="I9" s="109">
        <f t="shared" si="2"/>
        <v>4.1162593586664782</v>
      </c>
      <c r="J9" s="109" cm="1">
        <f t="array" ref="J9">IFERROR(_xlfn.IFS(H9-G9&gt;=0,H9-G9-M9),"")</f>
        <v>2</v>
      </c>
      <c r="K9" s="109">
        <f t="shared" si="5"/>
        <v>70790</v>
      </c>
      <c r="L9" s="110">
        <f t="shared" si="4"/>
        <v>2.1162593586664782</v>
      </c>
      <c r="M9" s="109" cm="1">
        <f t="array" ref="M9">IFERROR(_xlfn.IFS(H9-5&lt;=0,0,H9-5&gt;0,H9-5),"")</f>
        <v>2.1162593586664782</v>
      </c>
      <c r="N9" s="109">
        <f t="shared" si="0"/>
        <v>0</v>
      </c>
      <c r="O9" s="101"/>
      <c r="P9" s="101"/>
      <c r="Q9" s="101"/>
      <c r="R9" s="101"/>
      <c r="S9" s="101"/>
      <c r="T9" s="101"/>
      <c r="U9" s="101"/>
      <c r="V9" s="101"/>
      <c r="W9" s="101"/>
      <c r="X9" s="101"/>
      <c r="Y9" s="101"/>
      <c r="Z9" s="101"/>
    </row>
    <row r="10" spans="1:26" x14ac:dyDescent="0.25">
      <c r="A10" s="104">
        <v>7</v>
      </c>
      <c r="B10" s="115" t="s">
        <v>491</v>
      </c>
      <c r="C10" s="116">
        <v>255687</v>
      </c>
      <c r="D10" s="117">
        <f t="shared" si="1"/>
        <v>170458</v>
      </c>
      <c r="E10" s="116">
        <v>56237</v>
      </c>
      <c r="F10" s="118">
        <v>38721</v>
      </c>
      <c r="G10" s="119">
        <v>3</v>
      </c>
      <c r="H10" s="109">
        <f>IFERROR(D10/F10,"")</f>
        <v>4.4022106867074715</v>
      </c>
      <c r="I10" s="120">
        <f t="shared" si="2"/>
        <v>1.4022106867074715</v>
      </c>
      <c r="J10" s="120" cm="1">
        <f t="array" ref="J10">IFERROR(_xlfn.IFS(H10-G10&gt;=0,H10-G10-M10),"")</f>
        <v>1.4022106867074715</v>
      </c>
      <c r="K10" s="109">
        <f t="shared" si="5"/>
        <v>54295.000000000007</v>
      </c>
      <c r="L10" s="110" t="str">
        <f t="shared" si="4"/>
        <v>0</v>
      </c>
      <c r="M10" s="109" cm="1">
        <f t="array" ref="M10">IFERROR(_xlfn.IFS(H10-5&lt;=0,0,H10-5&gt;0,H10-5),"")</f>
        <v>0</v>
      </c>
      <c r="N10" s="109">
        <f t="shared" si="0"/>
        <v>0</v>
      </c>
      <c r="O10" s="101"/>
      <c r="P10" s="101"/>
      <c r="Q10" s="101"/>
      <c r="R10" s="101"/>
      <c r="S10" s="101"/>
      <c r="T10" s="101"/>
      <c r="U10" s="101"/>
      <c r="V10" s="101"/>
      <c r="W10" s="101"/>
      <c r="X10" s="101"/>
      <c r="Y10" s="101"/>
      <c r="Z10" s="101"/>
    </row>
    <row r="11" spans="1:26" x14ac:dyDescent="0.25">
      <c r="A11" s="104">
        <v>8</v>
      </c>
      <c r="B11" s="105" t="s">
        <v>492</v>
      </c>
      <c r="C11" s="111">
        <f>165550</f>
        <v>165550</v>
      </c>
      <c r="D11" s="106">
        <f t="shared" si="1"/>
        <v>110366.66666666667</v>
      </c>
      <c r="E11" s="111">
        <v>28957</v>
      </c>
      <c r="F11" s="112">
        <v>19943</v>
      </c>
      <c r="G11" s="108">
        <v>3</v>
      </c>
      <c r="H11" s="109">
        <f>IFERROR(D11/F11,"")</f>
        <v>5.5341055341055343</v>
      </c>
      <c r="I11" s="109">
        <f t="shared" si="2"/>
        <v>2.5341055341055343</v>
      </c>
      <c r="J11" s="109" cm="1">
        <f t="array" ref="J11">IFERROR(_xlfn.IFS(H11-G11&gt;=0,H11-G11-M11),"")</f>
        <v>2</v>
      </c>
      <c r="K11" s="109">
        <f t="shared" si="5"/>
        <v>39886</v>
      </c>
      <c r="L11" s="110">
        <f t="shared" si="4"/>
        <v>0.5341055341055343</v>
      </c>
      <c r="M11" s="109" cm="1">
        <f t="array" ref="M11">IFERROR(_xlfn.IFS(H11-5&lt;=0,0,H11-5&gt;0,H11-5),"")</f>
        <v>0.5341055341055343</v>
      </c>
      <c r="N11" s="109">
        <f t="shared" si="0"/>
        <v>0</v>
      </c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</row>
    <row r="12" spans="1:26" x14ac:dyDescent="0.25">
      <c r="A12" s="104">
        <v>9</v>
      </c>
      <c r="B12" s="105" t="s">
        <v>493</v>
      </c>
      <c r="C12" s="111">
        <f>148173</f>
        <v>148173</v>
      </c>
      <c r="D12" s="106">
        <f t="shared" si="1"/>
        <v>98782</v>
      </c>
      <c r="E12" s="111">
        <v>22573</v>
      </c>
      <c r="F12" s="112">
        <v>15223</v>
      </c>
      <c r="G12" s="108">
        <v>3</v>
      </c>
      <c r="H12" s="109">
        <f>IFERROR(D12/F12,"")</f>
        <v>6.4889969125665115</v>
      </c>
      <c r="I12" s="109">
        <f t="shared" si="2"/>
        <v>3.4889969125665115</v>
      </c>
      <c r="J12" s="109" cm="1">
        <f t="array" ref="J12">IFERROR(_xlfn.IFS(H12-G12&gt;=0,H12-G12-M12),"")</f>
        <v>2</v>
      </c>
      <c r="K12" s="109">
        <f t="shared" si="5"/>
        <v>30446</v>
      </c>
      <c r="L12" s="110">
        <f t="shared" si="4"/>
        <v>1.4889969125665115</v>
      </c>
      <c r="M12" s="109" cm="1">
        <f t="array" ref="M12">IFERROR(_xlfn.IFS(H12-5&lt;=0,0,H12-5&gt;0,H12-5),"")</f>
        <v>1.4889969125665115</v>
      </c>
      <c r="N12" s="109">
        <f t="shared" si="0"/>
        <v>0</v>
      </c>
      <c r="O12" s="101"/>
      <c r="P12" s="101"/>
      <c r="Q12" s="101"/>
      <c r="R12" s="101"/>
      <c r="S12" s="101"/>
      <c r="T12" s="101"/>
      <c r="U12" s="101"/>
      <c r="V12" s="101"/>
      <c r="W12" s="101"/>
      <c r="X12" s="101"/>
      <c r="Y12" s="101"/>
      <c r="Z12" s="101"/>
    </row>
    <row r="13" spans="1:26" x14ac:dyDescent="0.25">
      <c r="A13" s="104">
        <v>10</v>
      </c>
      <c r="B13" s="105" t="s">
        <v>494</v>
      </c>
      <c r="C13" s="111">
        <f>374021</f>
        <v>374021</v>
      </c>
      <c r="D13" s="106">
        <f t="shared" si="1"/>
        <v>249347.33333333334</v>
      </c>
      <c r="E13" s="106">
        <v>58949</v>
      </c>
      <c r="F13" s="107">
        <v>38633</v>
      </c>
      <c r="G13" s="108">
        <v>3</v>
      </c>
      <c r="H13" s="109">
        <f>IFERROR(D13/F13,"")</f>
        <v>6.4542575863467331</v>
      </c>
      <c r="I13" s="109">
        <f t="shared" si="2"/>
        <v>3.4542575863467331</v>
      </c>
      <c r="J13" s="109" cm="1">
        <f t="array" ref="J13">IFERROR(_xlfn.IFS(H13-G13&gt;=0,H13-G13-M13),"")</f>
        <v>2</v>
      </c>
      <c r="K13" s="109">
        <f t="shared" si="5"/>
        <v>77266</v>
      </c>
      <c r="L13" s="110">
        <f t="shared" si="4"/>
        <v>1.4542575863467331</v>
      </c>
      <c r="M13" s="109" cm="1">
        <f t="array" ref="M13">IFERROR(_xlfn.IFS(H13-5&lt;=0,0,H13-5&gt;0,H13-5),"")</f>
        <v>1.4542575863467331</v>
      </c>
      <c r="N13" s="109">
        <f t="shared" si="0"/>
        <v>0</v>
      </c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101"/>
    </row>
    <row r="14" spans="1:26" x14ac:dyDescent="0.25">
      <c r="A14" s="104">
        <v>11</v>
      </c>
      <c r="B14" s="115" t="s">
        <v>495</v>
      </c>
      <c r="C14" s="116">
        <v>48894</v>
      </c>
      <c r="D14" s="117">
        <f t="shared" si="1"/>
        <v>32596</v>
      </c>
      <c r="E14" s="117">
        <v>8430</v>
      </c>
      <c r="F14" s="121">
        <v>5374</v>
      </c>
      <c r="G14" s="119">
        <v>3</v>
      </c>
      <c r="H14" s="109">
        <f>IFERROR(D14/F14,"")</f>
        <v>6.0655005582433938</v>
      </c>
      <c r="I14" s="120">
        <f t="shared" si="2"/>
        <v>3.0655005582433938</v>
      </c>
      <c r="J14" s="120" cm="1">
        <f t="array" ref="J14">IFERROR(_xlfn.IFS(H14-G14&gt;=0,H14-G14-M14),"")</f>
        <v>2</v>
      </c>
      <c r="K14" s="109">
        <f t="shared" si="5"/>
        <v>10748</v>
      </c>
      <c r="L14" s="110">
        <f t="shared" si="4"/>
        <v>1.0655005582433938</v>
      </c>
      <c r="M14" s="109" cm="1">
        <f t="array" ref="M14">IFERROR(_xlfn.IFS(H14-5&lt;=0,0,H14-5&gt;0,H14-5),"")</f>
        <v>1.0655005582433938</v>
      </c>
      <c r="N14" s="109">
        <f t="shared" si="0"/>
        <v>0</v>
      </c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</row>
    <row r="15" spans="1:26" x14ac:dyDescent="0.25">
      <c r="A15" s="104">
        <v>12</v>
      </c>
      <c r="B15" s="115" t="s">
        <v>496</v>
      </c>
      <c r="C15" s="116">
        <f>34847</f>
        <v>34847</v>
      </c>
      <c r="D15" s="117">
        <f t="shared" si="1"/>
        <v>23231.333333333332</v>
      </c>
      <c r="E15" s="117">
        <v>6875</v>
      </c>
      <c r="F15" s="121">
        <v>4817</v>
      </c>
      <c r="G15" s="119">
        <v>3</v>
      </c>
      <c r="H15" s="109">
        <f>IFERROR(D15/F15,"")</f>
        <v>4.8227804304200399</v>
      </c>
      <c r="I15" s="120">
        <f t="shared" si="2"/>
        <v>1.8227804304200399</v>
      </c>
      <c r="J15" s="120" cm="1">
        <f t="array" ref="J15">IFERROR(_xlfn.IFS(H15-G15&gt;=0,H15-G15-M15),"")</f>
        <v>1.8227804304200399</v>
      </c>
      <c r="K15" s="109">
        <f t="shared" si="5"/>
        <v>8780.3333333333321</v>
      </c>
      <c r="L15" s="110" t="str">
        <f t="shared" si="4"/>
        <v>0</v>
      </c>
      <c r="M15" s="109" cm="1">
        <f t="array" ref="M15">IFERROR(_xlfn.IFS(H15-5&lt;=0,0,H15-5&gt;0,H15-5),"")</f>
        <v>0</v>
      </c>
      <c r="N15" s="109">
        <f t="shared" si="0"/>
        <v>0</v>
      </c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</row>
    <row r="16" spans="1:26" s="127" customFormat="1" x14ac:dyDescent="0.25">
      <c r="A16" s="122">
        <v>13</v>
      </c>
      <c r="B16" s="123" t="s">
        <v>497</v>
      </c>
      <c r="C16" s="112">
        <v>396968.6</v>
      </c>
      <c r="D16" s="107">
        <f t="shared" si="1"/>
        <v>264645.73333333334</v>
      </c>
      <c r="E16" s="124">
        <v>60249</v>
      </c>
      <c r="F16" s="107">
        <v>40932</v>
      </c>
      <c r="G16" s="107">
        <v>3</v>
      </c>
      <c r="H16" s="109">
        <f>IFERROR(D16/F16,"")</f>
        <v>6.4654972474673444</v>
      </c>
      <c r="I16" s="125">
        <f t="shared" si="2"/>
        <v>3.4654972474673444</v>
      </c>
      <c r="J16" s="125" cm="1">
        <f t="array" ref="J16">IFERROR(_xlfn.IFS(H16-G16&gt;=0,H16-G16-M16),"")</f>
        <v>2</v>
      </c>
      <c r="K16" s="109">
        <f t="shared" si="5"/>
        <v>81864</v>
      </c>
      <c r="L16" s="126">
        <f t="shared" si="4"/>
        <v>1.4654972474673444</v>
      </c>
      <c r="M16" s="125" cm="1">
        <f t="array" ref="M16">IFERROR(_xlfn.IFS(H16-5&lt;=0,0,H16-5&gt;0,H16-5),"")</f>
        <v>1.4654972474673444</v>
      </c>
      <c r="N16" s="125">
        <f t="shared" si="0"/>
        <v>0</v>
      </c>
      <c r="P16" s="101"/>
    </row>
    <row r="17" spans="1:26" x14ac:dyDescent="0.25">
      <c r="A17" s="128">
        <v>14</v>
      </c>
      <c r="B17" s="123" t="s">
        <v>498</v>
      </c>
      <c r="C17" s="111">
        <v>307572</v>
      </c>
      <c r="D17" s="106">
        <f t="shared" si="1"/>
        <v>205048</v>
      </c>
      <c r="E17" s="106">
        <v>79038</v>
      </c>
      <c r="F17" s="107">
        <v>52427</v>
      </c>
      <c r="G17" s="108">
        <v>3</v>
      </c>
      <c r="H17" s="109">
        <f>IFERROR(D17/F17,"")</f>
        <v>3.9111145020695441</v>
      </c>
      <c r="I17" s="109">
        <f t="shared" si="2"/>
        <v>0.91111450206954414</v>
      </c>
      <c r="J17" s="109" cm="1">
        <f t="array" ref="J17">IFERROR(_xlfn.IFS(H17-G17&gt;=0,H17-G17-M17),"")</f>
        <v>0.91111450206954414</v>
      </c>
      <c r="K17" s="109">
        <f t="shared" si="5"/>
        <v>47766.999999999993</v>
      </c>
      <c r="L17" s="110" t="str">
        <f t="shared" si="4"/>
        <v>0</v>
      </c>
      <c r="M17" s="109" cm="1">
        <f t="array" ref="M17">IFERROR(_xlfn.IFS(H17-5&lt;=0,0,H17-5&gt;0,H17-5),"")</f>
        <v>0</v>
      </c>
      <c r="N17" s="109">
        <f t="shared" si="0"/>
        <v>0</v>
      </c>
      <c r="O17" s="129"/>
      <c r="P17" s="101"/>
      <c r="Q17" s="129"/>
      <c r="R17" s="129"/>
      <c r="S17" s="129"/>
      <c r="T17" s="129"/>
      <c r="U17" s="129"/>
      <c r="V17" s="129"/>
      <c r="W17" s="129"/>
      <c r="X17" s="129"/>
      <c r="Y17" s="129"/>
      <c r="Z17" s="129"/>
    </row>
    <row r="18" spans="1:26" s="127" customFormat="1" x14ac:dyDescent="0.25">
      <c r="A18" s="122">
        <v>15</v>
      </c>
      <c r="B18" s="123" t="s">
        <v>499</v>
      </c>
      <c r="C18" s="130">
        <v>218711</v>
      </c>
      <c r="D18" s="107">
        <f t="shared" si="1"/>
        <v>145807.33333333334</v>
      </c>
      <c r="E18" s="124">
        <v>36917</v>
      </c>
      <c r="F18" s="107">
        <v>22112</v>
      </c>
      <c r="G18" s="107">
        <v>3</v>
      </c>
      <c r="H18" s="109">
        <f>IFERROR(D18/F18,"")</f>
        <v>6.5940364206464066</v>
      </c>
      <c r="I18" s="125">
        <f t="shared" si="2"/>
        <v>3.5940364206464066</v>
      </c>
      <c r="J18" s="125" cm="1">
        <f t="array" ref="J18">IFERROR(_xlfn.IFS(H18-G18&gt;=0,H18-G18-M18),"")</f>
        <v>2</v>
      </c>
      <c r="K18" s="109">
        <f t="shared" si="5"/>
        <v>44224</v>
      </c>
      <c r="L18" s="126">
        <f t="shared" si="4"/>
        <v>1.5940364206464066</v>
      </c>
      <c r="M18" s="125" cm="1">
        <f t="array" ref="M18">IFERROR(_xlfn.IFS(H18-5&lt;=0,0,H18-5&gt;0,H18-5),"")</f>
        <v>1.5940364206464066</v>
      </c>
      <c r="N18" s="125">
        <f t="shared" si="0"/>
        <v>0</v>
      </c>
      <c r="P18" s="101"/>
    </row>
    <row r="19" spans="1:26" x14ac:dyDescent="0.25">
      <c r="A19" s="104">
        <v>16</v>
      </c>
      <c r="B19" s="123" t="s">
        <v>500</v>
      </c>
      <c r="C19" s="111">
        <v>270469</v>
      </c>
      <c r="D19" s="106">
        <f t="shared" si="1"/>
        <v>180312.66666666666</v>
      </c>
      <c r="E19" s="106">
        <v>45745</v>
      </c>
      <c r="F19" s="107">
        <v>28838</v>
      </c>
      <c r="G19" s="108">
        <v>3</v>
      </c>
      <c r="H19" s="109">
        <f>IFERROR(D19/F19,"")</f>
        <v>6.252606514552558</v>
      </c>
      <c r="I19" s="109">
        <f t="shared" si="2"/>
        <v>3.252606514552558</v>
      </c>
      <c r="J19" s="109" cm="1">
        <f t="array" ref="J19">IFERROR(_xlfn.IFS(H19-G19&gt;=0,H19-G19-M19),"")</f>
        <v>2</v>
      </c>
      <c r="K19" s="109">
        <f t="shared" si="5"/>
        <v>57676</v>
      </c>
      <c r="L19" s="110">
        <f t="shared" si="4"/>
        <v>1.252606514552558</v>
      </c>
      <c r="M19" s="109" cm="1">
        <f t="array" ref="M19">IFERROR(_xlfn.IFS(H19-5&lt;=0,0,H19-5&gt;0,H19-5),"")</f>
        <v>1.252606514552558</v>
      </c>
      <c r="N19" s="109">
        <f t="shared" si="0"/>
        <v>0</v>
      </c>
      <c r="O19" s="101"/>
      <c r="P19" s="101"/>
      <c r="Q19" s="101"/>
      <c r="R19" s="101"/>
      <c r="S19" s="101"/>
      <c r="T19" s="101"/>
      <c r="U19" s="101"/>
      <c r="V19" s="101"/>
      <c r="W19" s="101"/>
      <c r="X19" s="101"/>
      <c r="Y19" s="101"/>
      <c r="Z19" s="101"/>
    </row>
    <row r="20" spans="1:26" x14ac:dyDescent="0.25">
      <c r="A20" s="104">
        <v>17</v>
      </c>
      <c r="B20" s="123" t="s">
        <v>501</v>
      </c>
      <c r="C20" s="111">
        <v>437895</v>
      </c>
      <c r="D20" s="106">
        <f t="shared" si="1"/>
        <v>291930</v>
      </c>
      <c r="E20" s="106">
        <v>54802</v>
      </c>
      <c r="F20" s="107">
        <v>36657</v>
      </c>
      <c r="G20" s="108">
        <v>3</v>
      </c>
      <c r="H20" s="109">
        <f>IFERROR(D20/F20,"")</f>
        <v>7.9638268270725918</v>
      </c>
      <c r="I20" s="109">
        <f t="shared" si="2"/>
        <v>4.9638268270725918</v>
      </c>
      <c r="J20" s="109" cm="1">
        <f t="array" ref="J20">IFERROR(_xlfn.IFS(H20-G20&gt;=0,H20-G20-M20),"")</f>
        <v>2</v>
      </c>
      <c r="K20" s="109">
        <f t="shared" si="5"/>
        <v>73314</v>
      </c>
      <c r="L20" s="110">
        <f t="shared" si="4"/>
        <v>2.9638268270725918</v>
      </c>
      <c r="M20" s="109" cm="1">
        <f t="array" ref="M20">IFERROR(_xlfn.IFS(H20-5&lt;=0,0,H20-5&gt;0,H20-5),"")</f>
        <v>2.9638268270725918</v>
      </c>
      <c r="N20" s="109">
        <f t="shared" si="0"/>
        <v>0</v>
      </c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101"/>
    </row>
    <row r="21" spans="1:26" s="140" customFormat="1" ht="21" customHeight="1" x14ac:dyDescent="0.25">
      <c r="A21" s="131">
        <v>18</v>
      </c>
      <c r="B21" s="132" t="s">
        <v>502</v>
      </c>
      <c r="C21" s="133">
        <v>153209</v>
      </c>
      <c r="D21" s="134">
        <f t="shared" si="1"/>
        <v>102139.33333333334</v>
      </c>
      <c r="E21" s="134">
        <v>31196</v>
      </c>
      <c r="F21" s="135">
        <v>19325</v>
      </c>
      <c r="G21" s="136">
        <v>3</v>
      </c>
      <c r="H21" s="109">
        <f>IFERROR(D21/F21,"")</f>
        <v>5.2853471323846488</v>
      </c>
      <c r="I21" s="137">
        <f t="shared" si="2"/>
        <v>2.2853471323846488</v>
      </c>
      <c r="J21" s="137" cm="1">
        <f t="array" ref="J21">IFERROR(_xlfn.IFS(H21-G21&gt;=0,H21-G21-M21),"")</f>
        <v>2</v>
      </c>
      <c r="K21" s="109">
        <f t="shared" si="5"/>
        <v>38650</v>
      </c>
      <c r="L21" s="138">
        <f t="shared" si="4"/>
        <v>0.28534713238464882</v>
      </c>
      <c r="M21" s="137" cm="1">
        <f t="array" ref="M21">IFERROR(_xlfn.IFS(H21-5&lt;=0,0,H21-5&gt;0,H21-5),"")</f>
        <v>0.28534713238464882</v>
      </c>
      <c r="N21" s="137">
        <f t="shared" si="0"/>
        <v>0</v>
      </c>
      <c r="O21" s="139"/>
      <c r="P21" s="101"/>
      <c r="Q21" s="139"/>
      <c r="R21" s="139"/>
      <c r="S21" s="139"/>
      <c r="T21" s="139"/>
      <c r="U21" s="139"/>
      <c r="V21" s="139"/>
      <c r="W21" s="139"/>
      <c r="X21" s="139"/>
      <c r="Y21" s="139"/>
      <c r="Z21" s="139"/>
    </row>
    <row r="22" spans="1:26" x14ac:dyDescent="0.25">
      <c r="A22" s="104">
        <v>19</v>
      </c>
      <c r="B22" s="123" t="s">
        <v>503</v>
      </c>
      <c r="C22" s="106">
        <v>412985</v>
      </c>
      <c r="D22" s="106">
        <f t="shared" si="1"/>
        <v>275323.33333333331</v>
      </c>
      <c r="E22" s="106">
        <v>45876</v>
      </c>
      <c r="F22" s="107">
        <v>30477</v>
      </c>
      <c r="G22" s="108">
        <v>3</v>
      </c>
      <c r="H22" s="109">
        <f>IFERROR(D22/F22,"")</f>
        <v>9.0338069145038329</v>
      </c>
      <c r="I22" s="109">
        <f t="shared" si="2"/>
        <v>6.0338069145038329</v>
      </c>
      <c r="J22" s="109" cm="1">
        <f t="array" ref="J22">IFERROR(_xlfn.IFS(H22-G22&gt;=0,H22-G22-M22),"")</f>
        <v>2</v>
      </c>
      <c r="K22" s="109">
        <f t="shared" si="5"/>
        <v>60954</v>
      </c>
      <c r="L22" s="110">
        <f t="shared" si="4"/>
        <v>4.0338069145038329</v>
      </c>
      <c r="M22" s="109" cm="1">
        <f t="array" ref="M22">IFERROR(_xlfn.IFS(H22-5&lt;=0,0,H22-5&gt;0,H22-5),"")</f>
        <v>4.0338069145038329</v>
      </c>
      <c r="N22" s="109">
        <f t="shared" si="0"/>
        <v>0</v>
      </c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  <c r="Z22" s="101"/>
    </row>
    <row r="23" spans="1:26" x14ac:dyDescent="0.25">
      <c r="A23" s="104">
        <v>20</v>
      </c>
      <c r="B23" s="123" t="s">
        <v>504</v>
      </c>
      <c r="C23" s="106">
        <v>243447</v>
      </c>
      <c r="D23" s="106">
        <f t="shared" si="1"/>
        <v>162298</v>
      </c>
      <c r="E23" s="106">
        <v>17171</v>
      </c>
      <c r="F23" s="107">
        <v>11579</v>
      </c>
      <c r="G23" s="108">
        <v>3</v>
      </c>
      <c r="H23" s="109">
        <f>IFERROR(D23/F23,"")</f>
        <v>14.01658174281026</v>
      </c>
      <c r="I23" s="109">
        <f t="shared" si="2"/>
        <v>11.01658174281026</v>
      </c>
      <c r="J23" s="109" cm="1">
        <f t="array" ref="J23">IFERROR(_xlfn.IFS(H23-G23&gt;=0,H23-G23-M23),"")</f>
        <v>2</v>
      </c>
      <c r="K23" s="109">
        <f t="shared" si="5"/>
        <v>23158</v>
      </c>
      <c r="L23" s="110">
        <f t="shared" si="4"/>
        <v>9.0165817428102599</v>
      </c>
      <c r="M23" s="109" cm="1">
        <f t="array" ref="M23">IFERROR(_xlfn.IFS(H23-5&lt;=0,0,H23-5&gt;0,H23-5),"")</f>
        <v>9.0165817428102599</v>
      </c>
      <c r="N23" s="109">
        <f t="shared" si="0"/>
        <v>0</v>
      </c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1"/>
      <c r="Z23" s="101"/>
    </row>
    <row r="24" spans="1:26" x14ac:dyDescent="0.25">
      <c r="A24" s="104">
        <v>21</v>
      </c>
      <c r="B24" s="123" t="s">
        <v>505</v>
      </c>
      <c r="C24" s="106">
        <v>139883</v>
      </c>
      <c r="D24" s="106">
        <f t="shared" si="1"/>
        <v>93255.333333333328</v>
      </c>
      <c r="E24" s="106">
        <v>17908</v>
      </c>
      <c r="F24" s="107">
        <v>12038</v>
      </c>
      <c r="G24" s="108">
        <v>3</v>
      </c>
      <c r="H24" s="109">
        <f>IFERROR(D24/F24,"")</f>
        <v>7.7467464141330229</v>
      </c>
      <c r="I24" s="109">
        <f t="shared" si="2"/>
        <v>4.7467464141330229</v>
      </c>
      <c r="J24" s="109" cm="1">
        <f t="array" ref="J24">IFERROR(_xlfn.IFS(H24-G24&gt;=0,H24-G24-M24),"")</f>
        <v>2</v>
      </c>
      <c r="K24" s="109">
        <f t="shared" si="5"/>
        <v>24076</v>
      </c>
      <c r="L24" s="110">
        <f t="shared" si="4"/>
        <v>2.7467464141330229</v>
      </c>
      <c r="M24" s="109" cm="1">
        <f t="array" ref="M24">IFERROR(_xlfn.IFS(H24-5&lt;=0,0,H24-5&gt;0,H24-5),"")</f>
        <v>2.7467464141330229</v>
      </c>
      <c r="N24" s="109">
        <f t="shared" si="0"/>
        <v>0</v>
      </c>
      <c r="O24" s="101"/>
      <c r="P24" s="101"/>
      <c r="Q24" s="101"/>
      <c r="R24" s="101"/>
      <c r="S24" s="101"/>
      <c r="T24" s="101"/>
      <c r="U24" s="101"/>
      <c r="V24" s="101"/>
      <c r="W24" s="101"/>
      <c r="X24" s="101"/>
      <c r="Y24" s="101"/>
      <c r="Z24" s="101"/>
    </row>
    <row r="25" spans="1:26" s="127" customFormat="1" x14ac:dyDescent="0.25">
      <c r="A25" s="122">
        <v>22</v>
      </c>
      <c r="B25" s="123" t="s">
        <v>506</v>
      </c>
      <c r="C25" s="141">
        <v>143014</v>
      </c>
      <c r="D25" s="107">
        <f t="shared" si="1"/>
        <v>95342.666666666672</v>
      </c>
      <c r="E25" s="124">
        <v>17089</v>
      </c>
      <c r="F25" s="107">
        <v>13050</v>
      </c>
      <c r="G25" s="107">
        <v>3</v>
      </c>
      <c r="H25" s="109">
        <f>IFERROR(D25/F25,"")</f>
        <v>7.3059514687100897</v>
      </c>
      <c r="I25" s="125">
        <f t="shared" si="2"/>
        <v>4.3059514687100897</v>
      </c>
      <c r="J25" s="125" cm="1">
        <f t="array" ref="J25">IFERROR(_xlfn.IFS(H25-G25&gt;=0,H25-G25-M25),"")</f>
        <v>2</v>
      </c>
      <c r="K25" s="109">
        <f t="shared" si="5"/>
        <v>26100</v>
      </c>
      <c r="L25" s="126">
        <f t="shared" si="4"/>
        <v>2.3059514687100897</v>
      </c>
      <c r="M25" s="125" cm="1">
        <f t="array" ref="M25">IFERROR(_xlfn.IFS(H25-5&lt;=0,0,H25-5&gt;0,H25-5),"")</f>
        <v>2.3059514687100897</v>
      </c>
      <c r="N25" s="125">
        <f t="shared" si="0"/>
        <v>0</v>
      </c>
      <c r="P25" s="101"/>
    </row>
    <row r="26" spans="1:26" x14ac:dyDescent="0.25">
      <c r="A26" s="104">
        <v>23</v>
      </c>
      <c r="B26" s="123" t="s">
        <v>507</v>
      </c>
      <c r="C26" s="106">
        <v>41434</v>
      </c>
      <c r="D26" s="106">
        <f t="shared" si="1"/>
        <v>27622.666666666664</v>
      </c>
      <c r="E26" s="106">
        <v>7352</v>
      </c>
      <c r="F26" s="107">
        <v>4300</v>
      </c>
      <c r="G26" s="108">
        <v>3</v>
      </c>
      <c r="H26" s="109">
        <f>IFERROR(D26/F26,"")</f>
        <v>6.4238759689922471</v>
      </c>
      <c r="I26" s="109">
        <f t="shared" si="2"/>
        <v>3.4238759689922471</v>
      </c>
      <c r="J26" s="109" cm="1">
        <f t="array" ref="J26">IFERROR(_xlfn.IFS(H26-G26&gt;=0,H26-G26-M26),"")</f>
        <v>2</v>
      </c>
      <c r="K26" s="109">
        <f t="shared" si="5"/>
        <v>8600</v>
      </c>
      <c r="L26" s="110">
        <f t="shared" si="4"/>
        <v>1.4238759689922471</v>
      </c>
      <c r="M26" s="109" cm="1">
        <f t="array" ref="M26">IFERROR(_xlfn.IFS(H26-5&lt;=0,0,H26-5&gt;0,H26-5),"")</f>
        <v>1.4238759689922471</v>
      </c>
      <c r="N26" s="109">
        <f t="shared" si="0"/>
        <v>0</v>
      </c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1"/>
      <c r="Z26" s="101"/>
    </row>
    <row r="27" spans="1:26" x14ac:dyDescent="0.25">
      <c r="A27" s="104">
        <v>24</v>
      </c>
      <c r="B27" s="123" t="s">
        <v>508</v>
      </c>
      <c r="C27" s="106">
        <v>186481</v>
      </c>
      <c r="D27" s="106">
        <f t="shared" si="1"/>
        <v>124320.66666666666</v>
      </c>
      <c r="E27" s="106">
        <v>22472</v>
      </c>
      <c r="F27" s="107">
        <v>14789</v>
      </c>
      <c r="G27" s="108">
        <v>3</v>
      </c>
      <c r="H27" s="109">
        <f>IFERROR(D27/F27,"")</f>
        <v>8.4062929654923693</v>
      </c>
      <c r="I27" s="109">
        <f t="shared" si="2"/>
        <v>5.4062929654923693</v>
      </c>
      <c r="J27" s="109" cm="1">
        <f t="array" ref="J27">IFERROR(_xlfn.IFS(H27-G27&gt;=0,H27-G27-M27),"")</f>
        <v>2</v>
      </c>
      <c r="K27" s="109">
        <f t="shared" si="5"/>
        <v>29578</v>
      </c>
      <c r="L27" s="110">
        <f t="shared" si="4"/>
        <v>3.4062929654923693</v>
      </c>
      <c r="M27" s="109" cm="1">
        <f t="array" ref="M27">IFERROR(_xlfn.IFS(H27-5&lt;=0,0,H27-5&gt;0,H27-5),"")</f>
        <v>3.4062929654923693</v>
      </c>
      <c r="N27" s="109">
        <f t="shared" si="0"/>
        <v>0</v>
      </c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1"/>
      <c r="Z27" s="101"/>
    </row>
    <row r="28" spans="1:26" s="127" customFormat="1" x14ac:dyDescent="0.25">
      <c r="A28" s="122">
        <v>25</v>
      </c>
      <c r="B28" s="123" t="s">
        <v>509</v>
      </c>
      <c r="C28" s="141">
        <v>55884</v>
      </c>
      <c r="D28" s="107">
        <f t="shared" si="1"/>
        <v>37256</v>
      </c>
      <c r="E28" s="124">
        <v>10530</v>
      </c>
      <c r="F28" s="107">
        <v>6305</v>
      </c>
      <c r="G28" s="107">
        <v>3</v>
      </c>
      <c r="H28" s="109">
        <f>IFERROR(D28/F28,"")</f>
        <v>5.908961141950833</v>
      </c>
      <c r="I28" s="125">
        <f t="shared" si="2"/>
        <v>2.908961141950833</v>
      </c>
      <c r="J28" s="125" cm="1">
        <f t="array" ref="J28">IFERROR(_xlfn.IFS(H28-G28&gt;=0,H28-G28-M28),"")</f>
        <v>2</v>
      </c>
      <c r="K28" s="109">
        <f t="shared" si="5"/>
        <v>12610</v>
      </c>
      <c r="L28" s="126">
        <f t="shared" si="4"/>
        <v>0.908961141950833</v>
      </c>
      <c r="M28" s="125" cm="1">
        <f t="array" ref="M28">IFERROR(_xlfn.IFS(H28-5&lt;=0,0,H28-5&gt;0,H28-5),"")</f>
        <v>0.908961141950833</v>
      </c>
      <c r="N28" s="125">
        <f t="shared" si="0"/>
        <v>0</v>
      </c>
      <c r="P28" s="101"/>
    </row>
    <row r="29" spans="1:26" x14ac:dyDescent="0.25">
      <c r="A29" s="104">
        <v>26</v>
      </c>
      <c r="B29" s="123" t="s">
        <v>510</v>
      </c>
      <c r="C29" s="106">
        <v>93032</v>
      </c>
      <c r="D29" s="106">
        <f t="shared" si="1"/>
        <v>62021.333333333328</v>
      </c>
      <c r="E29" s="106">
        <v>15701</v>
      </c>
      <c r="F29" s="107">
        <v>10106</v>
      </c>
      <c r="G29" s="108">
        <v>3</v>
      </c>
      <c r="H29" s="109">
        <f>IFERROR(D29/F29,"")</f>
        <v>6.1370802823405235</v>
      </c>
      <c r="I29" s="109">
        <f t="shared" si="2"/>
        <v>3.1370802823405235</v>
      </c>
      <c r="J29" s="109" cm="1">
        <f t="array" ref="J29">IFERROR(_xlfn.IFS(H29-G29&gt;=0,H29-G29-M29),"")</f>
        <v>2</v>
      </c>
      <c r="K29" s="109">
        <f t="shared" si="5"/>
        <v>20212</v>
      </c>
      <c r="L29" s="110">
        <f t="shared" si="4"/>
        <v>1.1370802823405235</v>
      </c>
      <c r="M29" s="109" cm="1">
        <f t="array" ref="M29">IFERROR(_xlfn.IFS(H29-5&lt;=0,0,H29-5&gt;0,H29-5),"")</f>
        <v>1.1370802823405235</v>
      </c>
      <c r="N29" s="109">
        <f t="shared" si="0"/>
        <v>0</v>
      </c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</row>
    <row r="30" spans="1:26" x14ac:dyDescent="0.25">
      <c r="A30" s="104">
        <v>27</v>
      </c>
      <c r="B30" s="123" t="s">
        <v>511</v>
      </c>
      <c r="C30" s="106">
        <v>137212</v>
      </c>
      <c r="D30" s="106">
        <f t="shared" si="1"/>
        <v>91474.666666666657</v>
      </c>
      <c r="E30" s="106">
        <v>13540</v>
      </c>
      <c r="F30" s="107">
        <v>9099</v>
      </c>
      <c r="G30" s="108">
        <v>3</v>
      </c>
      <c r="H30" s="109">
        <f>IFERROR(D30/F30,"")</f>
        <v>10.053265926658606</v>
      </c>
      <c r="I30" s="109">
        <f t="shared" si="2"/>
        <v>7.0532659266586055</v>
      </c>
      <c r="J30" s="109" cm="1">
        <f t="array" ref="J30">IFERROR(_xlfn.IFS(H30-G30&gt;=0,H30-G30-M30),"")</f>
        <v>2</v>
      </c>
      <c r="K30" s="109">
        <f t="shared" si="5"/>
        <v>18198</v>
      </c>
      <c r="L30" s="110">
        <f t="shared" si="4"/>
        <v>5.0532659266586055</v>
      </c>
      <c r="M30" s="109" cm="1">
        <f t="array" ref="M30">IFERROR(_xlfn.IFS(H30-5&lt;=0,0,H30-5&gt;0,H30-5),"")</f>
        <v>5.0532659266586055</v>
      </c>
      <c r="N30" s="109">
        <f t="shared" si="0"/>
        <v>0</v>
      </c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</row>
    <row r="31" spans="1:26" x14ac:dyDescent="0.25">
      <c r="A31" s="104">
        <v>28</v>
      </c>
      <c r="B31" s="142" t="s">
        <v>512</v>
      </c>
      <c r="C31" s="143">
        <v>72516.820000000007</v>
      </c>
      <c r="D31" s="106">
        <f t="shared" si="1"/>
        <v>48344.546666666669</v>
      </c>
      <c r="E31" s="106">
        <v>15724</v>
      </c>
      <c r="F31" s="107">
        <v>3878</v>
      </c>
      <c r="G31" s="108">
        <v>3</v>
      </c>
      <c r="H31" s="109">
        <f>IFERROR(D31/F31,"")</f>
        <v>12.466360667010488</v>
      </c>
      <c r="I31" s="109">
        <f t="shared" si="2"/>
        <v>9.4663606670104876</v>
      </c>
      <c r="J31" s="109" cm="1">
        <f t="array" ref="J31">IFERROR(_xlfn.IFS(H31-G31&gt;=0,H31-G31-M31),"")</f>
        <v>2</v>
      </c>
      <c r="K31" s="109">
        <f t="shared" si="5"/>
        <v>7756</v>
      </c>
      <c r="L31" s="110">
        <f t="shared" si="4"/>
        <v>7.4663606670104876</v>
      </c>
      <c r="M31" s="109" cm="1">
        <f t="array" ref="M31">IFERROR(_xlfn.IFS(H31-5&lt;=0,0,H31-5&gt;0,H31-5),"")</f>
        <v>7.4663606670104876</v>
      </c>
      <c r="N31" s="109">
        <f t="shared" si="0"/>
        <v>0</v>
      </c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</row>
    <row r="32" spans="1:26" x14ac:dyDescent="0.25">
      <c r="A32" s="104">
        <v>29</v>
      </c>
      <c r="B32" s="123" t="s">
        <v>513</v>
      </c>
      <c r="C32" s="106">
        <v>42450</v>
      </c>
      <c r="D32" s="106">
        <f t="shared" si="1"/>
        <v>28300</v>
      </c>
      <c r="E32" s="106">
        <v>7500</v>
      </c>
      <c r="F32" s="107">
        <v>5075</v>
      </c>
      <c r="G32" s="108">
        <v>3</v>
      </c>
      <c r="H32" s="109">
        <f>IFERROR(D32/F32,"")</f>
        <v>5.5763546798029555</v>
      </c>
      <c r="I32" s="109">
        <f t="shared" si="2"/>
        <v>2.5763546798029555</v>
      </c>
      <c r="J32" s="109" cm="1">
        <f t="array" ref="J32">IFERROR(_xlfn.IFS(H32-G32&gt;=0,H32-G32-M32),"")</f>
        <v>2</v>
      </c>
      <c r="K32" s="109">
        <f t="shared" si="5"/>
        <v>10150</v>
      </c>
      <c r="L32" s="110">
        <f t="shared" si="4"/>
        <v>0.57635467980295552</v>
      </c>
      <c r="M32" s="109" cm="1">
        <f t="array" ref="M32">IFERROR(_xlfn.IFS(H32-5&lt;=0,0,H32-5&gt;0,H32-5),"")</f>
        <v>0.57635467980295552</v>
      </c>
      <c r="N32" s="109">
        <f t="shared" si="0"/>
        <v>0</v>
      </c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</row>
    <row r="33" spans="1:26" x14ac:dyDescent="0.25">
      <c r="A33" s="104">
        <v>30</v>
      </c>
      <c r="B33" s="123" t="s">
        <v>514</v>
      </c>
      <c r="C33" s="106">
        <v>53800</v>
      </c>
      <c r="D33" s="106">
        <f t="shared" si="1"/>
        <v>35866.666666666664</v>
      </c>
      <c r="E33" s="124">
        <v>6330</v>
      </c>
      <c r="F33" s="107">
        <v>4396</v>
      </c>
      <c r="G33" s="108">
        <v>3</v>
      </c>
      <c r="H33" s="109">
        <f>IFERROR(D33/F33,"")</f>
        <v>8.1589323627540189</v>
      </c>
      <c r="I33" s="109">
        <f t="shared" si="2"/>
        <v>5.1589323627540189</v>
      </c>
      <c r="J33" s="109" cm="1">
        <f t="array" ref="J33">IFERROR(_xlfn.IFS(H33-G33&gt;=0,H33-G33-M33),"")</f>
        <v>2</v>
      </c>
      <c r="K33" s="109">
        <f t="shared" si="5"/>
        <v>8792</v>
      </c>
      <c r="L33" s="110">
        <f t="shared" si="4"/>
        <v>3.1589323627540189</v>
      </c>
      <c r="M33" s="109" cm="1">
        <f t="array" ref="M33">IFERROR(_xlfn.IFS(H33-5&lt;=0,0,H33-5&gt;0,H33-5),"")</f>
        <v>3.1589323627540189</v>
      </c>
      <c r="N33" s="109">
        <f t="shared" si="0"/>
        <v>0</v>
      </c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1"/>
    </row>
    <row r="34" spans="1:26" x14ac:dyDescent="0.25">
      <c r="A34" s="104">
        <v>31</v>
      </c>
      <c r="B34" s="144" t="s">
        <v>515</v>
      </c>
      <c r="C34" s="117">
        <v>49069</v>
      </c>
      <c r="D34" s="117">
        <f t="shared" si="1"/>
        <v>32712.666666666668</v>
      </c>
      <c r="E34" s="117">
        <v>6703</v>
      </c>
      <c r="F34" s="121">
        <v>4156</v>
      </c>
      <c r="G34" s="119">
        <v>3</v>
      </c>
      <c r="H34" s="109">
        <f>IFERROR(D34/F34,"")</f>
        <v>7.8711902470324029</v>
      </c>
      <c r="I34" s="120">
        <f t="shared" si="2"/>
        <v>4.8711902470324029</v>
      </c>
      <c r="J34" s="109" cm="1">
        <f t="array" ref="J34">IFERROR(_xlfn.IFS(H34-G34&gt;=0,H34-G34-M34),"")</f>
        <v>2</v>
      </c>
      <c r="K34" s="109">
        <f t="shared" si="5"/>
        <v>8312</v>
      </c>
      <c r="L34" s="110">
        <f t="shared" si="4"/>
        <v>2.8711902470324029</v>
      </c>
      <c r="M34" s="109" cm="1">
        <f t="array" ref="M34">IFERROR(_xlfn.IFS(H34-5&lt;=0,0,H34-5&gt;0,H34-5),"")</f>
        <v>2.8711902470324029</v>
      </c>
      <c r="N34" s="109">
        <f t="shared" si="0"/>
        <v>0</v>
      </c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</row>
    <row r="35" spans="1:26" s="127" customFormat="1" x14ac:dyDescent="0.25">
      <c r="A35" s="122">
        <v>32</v>
      </c>
      <c r="B35" s="123" t="s">
        <v>516</v>
      </c>
      <c r="C35" s="107">
        <v>119568</v>
      </c>
      <c r="D35" s="107">
        <f t="shared" si="1"/>
        <v>79712</v>
      </c>
      <c r="E35" s="107">
        <v>20691</v>
      </c>
      <c r="F35" s="107">
        <v>12991</v>
      </c>
      <c r="G35" s="107">
        <v>3</v>
      </c>
      <c r="H35" s="109">
        <f>IFERROR(D35/F35,"")</f>
        <v>6.1359402663382339</v>
      </c>
      <c r="I35" s="125">
        <f t="shared" si="2"/>
        <v>3.1359402663382339</v>
      </c>
      <c r="J35" s="125" cm="1">
        <f t="array" ref="J35">IFERROR(_xlfn.IFS(H35-G35&gt;=0,H35-G35-M35),"")</f>
        <v>2</v>
      </c>
      <c r="K35" s="109">
        <f t="shared" si="5"/>
        <v>25982</v>
      </c>
      <c r="L35" s="126">
        <f t="shared" si="4"/>
        <v>1.1359402663382339</v>
      </c>
      <c r="M35" s="125" cm="1">
        <f t="array" ref="M35">IFERROR(_xlfn.IFS(H35-5&lt;=0,0,H35-5&gt;0,H35-5),"")</f>
        <v>1.1359402663382339</v>
      </c>
      <c r="N35" s="125">
        <f t="shared" si="0"/>
        <v>0</v>
      </c>
      <c r="P35" s="101"/>
    </row>
    <row r="36" spans="1:26" x14ac:dyDescent="0.25">
      <c r="A36" s="104">
        <v>33</v>
      </c>
      <c r="B36" s="123" t="s">
        <v>517</v>
      </c>
      <c r="C36" s="106">
        <v>34528</v>
      </c>
      <c r="D36" s="106">
        <f t="shared" si="1"/>
        <v>23018.666666666664</v>
      </c>
      <c r="E36" s="106">
        <v>5814</v>
      </c>
      <c r="F36" s="107">
        <v>3916</v>
      </c>
      <c r="G36" s="108">
        <v>3</v>
      </c>
      <c r="H36" s="109">
        <f>IFERROR(D36/F36,"")</f>
        <v>5.8781069118147764</v>
      </c>
      <c r="I36" s="109">
        <f t="shared" si="2"/>
        <v>2.8781069118147764</v>
      </c>
      <c r="J36" s="109" cm="1">
        <f t="array" ref="J36">IFERROR(_xlfn.IFS(H36-G36&gt;=0,H36-G36-M36),"")</f>
        <v>2</v>
      </c>
      <c r="K36" s="109">
        <f t="shared" si="5"/>
        <v>7832</v>
      </c>
      <c r="L36" s="110">
        <f t="shared" si="4"/>
        <v>0.8781069118147764</v>
      </c>
      <c r="M36" s="109" cm="1">
        <f t="array" ref="M36">IFERROR(_xlfn.IFS(H36-5&lt;=0,0,H36-5&gt;0,H36-5),"")</f>
        <v>0.8781069118147764</v>
      </c>
      <c r="N36" s="109">
        <f t="shared" si="0"/>
        <v>0</v>
      </c>
      <c r="O36" s="101"/>
      <c r="P36" s="101"/>
      <c r="Q36" s="101"/>
      <c r="R36" s="101"/>
      <c r="S36" s="101"/>
      <c r="T36" s="101"/>
      <c r="U36" s="101"/>
      <c r="V36" s="101"/>
      <c r="W36" s="101"/>
      <c r="X36" s="101"/>
      <c r="Y36" s="101"/>
      <c r="Z36" s="101"/>
    </row>
    <row r="37" spans="1:26" s="127" customFormat="1" x14ac:dyDescent="0.25">
      <c r="A37" s="122">
        <v>34</v>
      </c>
      <c r="B37" s="123" t="s">
        <v>518</v>
      </c>
      <c r="C37" s="107">
        <v>147833</v>
      </c>
      <c r="D37" s="107">
        <f t="shared" si="1"/>
        <v>98555.333333333343</v>
      </c>
      <c r="E37" s="107">
        <v>12577</v>
      </c>
      <c r="F37" s="107">
        <v>8668</v>
      </c>
      <c r="G37" s="107">
        <v>3</v>
      </c>
      <c r="H37" s="109">
        <f>IFERROR(D37/F37,"")</f>
        <v>11.370019996923551</v>
      </c>
      <c r="I37" s="125">
        <f t="shared" si="2"/>
        <v>8.3700199969235509</v>
      </c>
      <c r="J37" s="125" cm="1">
        <f t="array" ref="J37">IFERROR(_xlfn.IFS(H37-G37&gt;=0,H37-G37-M37),"")</f>
        <v>2</v>
      </c>
      <c r="K37" s="109">
        <f t="shared" si="5"/>
        <v>17336</v>
      </c>
      <c r="L37" s="126">
        <f t="shared" si="4"/>
        <v>6.3700199969235509</v>
      </c>
      <c r="M37" s="125" cm="1">
        <f t="array" ref="M37">IFERROR(_xlfn.IFS(H37-5&lt;=0,0,H37-5&gt;0,H37-5),"")</f>
        <v>6.3700199969235509</v>
      </c>
      <c r="N37" s="125">
        <f t="shared" si="0"/>
        <v>0</v>
      </c>
      <c r="P37" s="101"/>
    </row>
    <row r="38" spans="1:26" s="127" customFormat="1" x14ac:dyDescent="0.25">
      <c r="A38" s="122">
        <v>35</v>
      </c>
      <c r="B38" s="123" t="s">
        <v>519</v>
      </c>
      <c r="C38" s="107">
        <v>130986</v>
      </c>
      <c r="D38" s="107">
        <f t="shared" si="1"/>
        <v>87324</v>
      </c>
      <c r="E38" s="107">
        <v>28850</v>
      </c>
      <c r="F38" s="107">
        <v>11095</v>
      </c>
      <c r="G38" s="107">
        <v>3</v>
      </c>
      <c r="H38" s="109">
        <f>IFERROR(D38/F38,"")</f>
        <v>7.8705723298783239</v>
      </c>
      <c r="I38" s="125">
        <f t="shared" si="2"/>
        <v>4.8705723298783239</v>
      </c>
      <c r="J38" s="125" cm="1">
        <f t="array" ref="J38">IFERROR(_xlfn.IFS(H38-G38&gt;=0,H38-G38-M38),"")</f>
        <v>2</v>
      </c>
      <c r="K38" s="109">
        <f t="shared" si="5"/>
        <v>22190</v>
      </c>
      <c r="L38" s="126">
        <f t="shared" si="4"/>
        <v>2.8705723298783239</v>
      </c>
      <c r="M38" s="125" cm="1">
        <f t="array" ref="M38">IFERROR(_xlfn.IFS(H38-5&lt;=0,0,H38-5&gt;0,H38-5),"")</f>
        <v>2.8705723298783239</v>
      </c>
      <c r="N38" s="125">
        <f t="shared" si="0"/>
        <v>0</v>
      </c>
      <c r="P38" s="101"/>
    </row>
    <row r="39" spans="1:26" x14ac:dyDescent="0.25">
      <c r="A39" s="104">
        <v>36</v>
      </c>
      <c r="B39" s="144" t="s">
        <v>520</v>
      </c>
      <c r="C39" s="117">
        <v>96526</v>
      </c>
      <c r="D39" s="117">
        <f t="shared" si="1"/>
        <v>64350.666666666672</v>
      </c>
      <c r="E39" s="117">
        <v>12867</v>
      </c>
      <c r="F39" s="121">
        <v>8255</v>
      </c>
      <c r="G39" s="119">
        <v>3</v>
      </c>
      <c r="H39" s="109">
        <f>IFERROR(D39/F39,"")</f>
        <v>7.7953563496870588</v>
      </c>
      <c r="I39" s="120">
        <f t="shared" si="2"/>
        <v>4.7953563496870588</v>
      </c>
      <c r="J39" s="109" cm="1">
        <f t="array" ref="J39">IFERROR(_xlfn.IFS(H39-G39&gt;=0,H39-G39-M39),"")</f>
        <v>2</v>
      </c>
      <c r="K39" s="109">
        <f t="shared" si="5"/>
        <v>16510</v>
      </c>
      <c r="L39" s="110">
        <f t="shared" si="4"/>
        <v>2.7953563496870588</v>
      </c>
      <c r="M39" s="109" cm="1">
        <f t="array" ref="M39">IFERROR(_xlfn.IFS(H39-5&lt;=0,0,H39-5&gt;0,H39-5),"")</f>
        <v>2.7953563496870588</v>
      </c>
      <c r="N39" s="109">
        <f t="shared" si="0"/>
        <v>0</v>
      </c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</row>
    <row r="40" spans="1:26" x14ac:dyDescent="0.25">
      <c r="A40" s="104">
        <v>37</v>
      </c>
      <c r="B40" s="123" t="s">
        <v>521</v>
      </c>
      <c r="C40" s="106">
        <v>19332</v>
      </c>
      <c r="D40" s="106">
        <f t="shared" si="1"/>
        <v>12888</v>
      </c>
      <c r="E40" s="106">
        <v>4423</v>
      </c>
      <c r="F40" s="107">
        <v>3152</v>
      </c>
      <c r="G40" s="108">
        <v>3</v>
      </c>
      <c r="H40" s="109">
        <f>IFERROR(D40/F40,"")</f>
        <v>4.0888324873096451</v>
      </c>
      <c r="I40" s="109">
        <f t="shared" si="2"/>
        <v>1.0888324873096451</v>
      </c>
      <c r="J40" s="109" cm="1">
        <f t="array" ref="J40">IFERROR(_xlfn.IFS(H40-G40&gt;=0,H40-G40-M40),"")</f>
        <v>1.0888324873096451</v>
      </c>
      <c r="K40" s="109">
        <f t="shared" si="5"/>
        <v>3432.0000000000014</v>
      </c>
      <c r="L40" s="110" t="str">
        <f t="shared" si="4"/>
        <v>0</v>
      </c>
      <c r="M40" s="109" cm="1">
        <f t="array" ref="M40">IFERROR(_xlfn.IFS(H40-5&lt;=0,0,H40-5&gt;0,H40-5),"")</f>
        <v>0</v>
      </c>
      <c r="N40" s="109">
        <f t="shared" si="0"/>
        <v>0</v>
      </c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</row>
    <row r="41" spans="1:26" x14ac:dyDescent="0.25">
      <c r="A41" s="104">
        <v>38</v>
      </c>
      <c r="B41" s="123" t="s">
        <v>522</v>
      </c>
      <c r="C41" s="106">
        <v>32646</v>
      </c>
      <c r="D41" s="106">
        <f t="shared" si="1"/>
        <v>21764</v>
      </c>
      <c r="E41" s="106">
        <v>3843</v>
      </c>
      <c r="F41" s="107">
        <v>2480</v>
      </c>
      <c r="G41" s="108">
        <v>3</v>
      </c>
      <c r="H41" s="109">
        <f>IFERROR(D41/F41,"")</f>
        <v>8.7758064516129028</v>
      </c>
      <c r="I41" s="109">
        <f t="shared" si="2"/>
        <v>5.7758064516129028</v>
      </c>
      <c r="J41" s="109" cm="1">
        <f t="array" ref="J41">IFERROR(_xlfn.IFS(H41-G41&gt;=0,H41-G41-M41),"")</f>
        <v>2</v>
      </c>
      <c r="K41" s="109">
        <f t="shared" si="5"/>
        <v>4960</v>
      </c>
      <c r="L41" s="110">
        <f t="shared" si="4"/>
        <v>3.7758064516129028</v>
      </c>
      <c r="M41" s="109" cm="1">
        <f t="array" ref="M41">IFERROR(_xlfn.IFS(H41-5&lt;=0,0,H41-5&gt;0,H41-5),"")</f>
        <v>3.7758064516129028</v>
      </c>
      <c r="N41" s="109">
        <f t="shared" si="0"/>
        <v>0</v>
      </c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</row>
    <row r="42" spans="1:26" s="148" customFormat="1" x14ac:dyDescent="0.25">
      <c r="A42" s="145">
        <v>39</v>
      </c>
      <c r="B42" s="144" t="s">
        <v>523</v>
      </c>
      <c r="C42" s="146">
        <v>51215</v>
      </c>
      <c r="D42" s="117">
        <f t="shared" si="1"/>
        <v>34143.333333333336</v>
      </c>
      <c r="E42" s="117">
        <v>9159</v>
      </c>
      <c r="F42" s="121">
        <v>5583</v>
      </c>
      <c r="G42" s="119">
        <v>3</v>
      </c>
      <c r="H42" s="109">
        <f>IFERROR(D42/F42,"")</f>
        <v>6.1155889903874865</v>
      </c>
      <c r="I42" s="120">
        <f t="shared" si="2"/>
        <v>3.1155889903874865</v>
      </c>
      <c r="J42" s="120" cm="1">
        <f t="array" ref="J42">IFERROR(_xlfn.IFS(H42-G42&gt;=0,H42-G42-M42),"")</f>
        <v>2</v>
      </c>
      <c r="K42" s="109">
        <f t="shared" si="5"/>
        <v>11166</v>
      </c>
      <c r="L42" s="147">
        <f t="shared" si="4"/>
        <v>1.1155889903874865</v>
      </c>
      <c r="M42" s="109" cm="1">
        <f t="array" ref="M42">IFERROR(_xlfn.IFS(H42-5&lt;=0,0,H42-5&gt;0,H42-5),"")</f>
        <v>1.1155889903874865</v>
      </c>
      <c r="N42" s="109">
        <f t="shared" si="0"/>
        <v>0</v>
      </c>
      <c r="P42" s="101"/>
    </row>
    <row r="43" spans="1:26" s="127" customFormat="1" x14ac:dyDescent="0.25">
      <c r="A43" s="122">
        <v>40</v>
      </c>
      <c r="B43" s="123" t="s">
        <v>524</v>
      </c>
      <c r="C43" s="107">
        <v>29109</v>
      </c>
      <c r="D43" s="107">
        <f t="shared" si="1"/>
        <v>19406</v>
      </c>
      <c r="E43" s="107">
        <v>4398</v>
      </c>
      <c r="F43" s="107">
        <v>3367</v>
      </c>
      <c r="G43" s="107">
        <v>3</v>
      </c>
      <c r="H43" s="109">
        <f>IFERROR(D43/F43,"")</f>
        <v>5.7635877635877639</v>
      </c>
      <c r="I43" s="125">
        <f t="shared" si="2"/>
        <v>2.7635877635877639</v>
      </c>
      <c r="J43" s="125" cm="1">
        <f t="array" ref="J43">IFERROR(_xlfn.IFS(H43-G43&gt;=0,H43-G43-M43),"")</f>
        <v>2</v>
      </c>
      <c r="K43" s="109">
        <f t="shared" si="5"/>
        <v>6734</v>
      </c>
      <c r="L43" s="126">
        <f t="shared" si="4"/>
        <v>0.76358776358776392</v>
      </c>
      <c r="M43" s="125" cm="1">
        <f t="array" ref="M43">IFERROR(_xlfn.IFS(H43-5&lt;=0,0,H43-5&gt;0,H43-5),"")</f>
        <v>0.76358776358776392</v>
      </c>
      <c r="N43" s="125">
        <f t="shared" si="0"/>
        <v>0</v>
      </c>
      <c r="P43" s="101"/>
    </row>
    <row r="44" spans="1:26" x14ac:dyDescent="0.25">
      <c r="A44" s="104">
        <v>41</v>
      </c>
      <c r="B44" s="123" t="s">
        <v>525</v>
      </c>
      <c r="C44" s="106">
        <v>5003</v>
      </c>
      <c r="D44" s="106">
        <f t="shared" si="1"/>
        <v>3335.3333333333335</v>
      </c>
      <c r="E44" s="106">
        <v>752</v>
      </c>
      <c r="F44" s="107">
        <v>431</v>
      </c>
      <c r="G44" s="108">
        <v>3</v>
      </c>
      <c r="H44" s="109">
        <f>IFERROR(D44/F44,"")</f>
        <v>7.7385924207269916</v>
      </c>
      <c r="I44" s="109">
        <f t="shared" si="2"/>
        <v>4.7385924207269916</v>
      </c>
      <c r="J44" s="109" cm="1">
        <f t="array" ref="J44">IFERROR(_xlfn.IFS(H44-G44&gt;=0,H44-G44-M44),"")</f>
        <v>2</v>
      </c>
      <c r="K44" s="109">
        <f t="shared" si="5"/>
        <v>862</v>
      </c>
      <c r="L44" s="110">
        <f t="shared" si="4"/>
        <v>2.7385924207269916</v>
      </c>
      <c r="M44" s="109" cm="1">
        <f t="array" ref="M44">IFERROR(_xlfn.IFS(H44-5&lt;=0,0,H44-5&gt;0,H44-5),"")</f>
        <v>2.7385924207269916</v>
      </c>
      <c r="N44" s="109">
        <f t="shared" si="0"/>
        <v>0</v>
      </c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</row>
    <row r="45" spans="1:26" x14ac:dyDescent="0.25">
      <c r="A45" s="149"/>
      <c r="B45" s="149"/>
      <c r="C45" s="150">
        <f>SUM(C4:C44)</f>
        <v>10855652.42</v>
      </c>
      <c r="D45" s="150"/>
      <c r="E45" s="150"/>
      <c r="F45" s="150"/>
      <c r="G45" s="101"/>
      <c r="H45" s="101"/>
      <c r="I45" s="101"/>
      <c r="J45" s="151"/>
      <c r="K45" s="152">
        <f>ROUNDUP(SUM(K4:K44),0)</f>
        <v>1963262</v>
      </c>
      <c r="L45" s="151"/>
      <c r="M45" s="15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</row>
    <row r="48" spans="1:26" x14ac:dyDescent="0.25">
      <c r="F48" s="71"/>
    </row>
  </sheetData>
  <mergeCells count="2">
    <mergeCell ref="A45:B45"/>
    <mergeCell ref="B2:G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Kopsavilkums</vt:lpstr>
      <vt:lpstr>1.1.pielikums</vt:lpstr>
      <vt:lpstr>1.2.pielikums</vt:lpstr>
      <vt:lpstr>1.3.pielikums</vt:lpstr>
      <vt:lpstr>1.4.pielikums</vt:lpstr>
      <vt:lpstr>1.5.pielikums</vt:lpstr>
      <vt:lpstr>1.6.pielikums</vt:lpstr>
      <vt:lpstr>'1.5.pielikums'!_Hlk120877681</vt:lpstr>
      <vt:lpstr>Kopsavilkums!_Hlk121240980</vt:lpstr>
      <vt:lpstr>'1.1.pielikums'!Print_Area</vt:lpstr>
      <vt:lpstr>Kopsavilkums!Print_Area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Vizma Balode</dc:creator>
  <cp:lastModifiedBy>Lāsma Zandberga</cp:lastModifiedBy>
  <dcterms:created xsi:type="dcterms:W3CDTF">2021-12-20T10:11:44Z</dcterms:created>
  <dcterms:modified xsi:type="dcterms:W3CDTF">2022-12-19T17:02:40Z</dcterms:modified>
</cp:coreProperties>
</file>