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vnozare.pri\vm\Redirect_profiles\VM_Liene_Abola\My Documents\LNG\Covid-19_PIEMAKSAS\Covid-19_piemaksas_April_Junijs_2022\Uz_FM\Precizets_uz_FM_050422\"/>
    </mc:Choice>
  </mc:AlternateContent>
  <xr:revisionPtr revIDLastSave="0" documentId="8_{3B4138F4-9CC5-4E5C-A273-D994CEBD8D1C}" xr6:coauthVersionLast="47" xr6:coauthVersionMax="47" xr10:uidLastSave="{00000000-0000-0000-0000-000000000000}"/>
  <bookViews>
    <workbookView xWindow="-120" yWindow="-120" windowWidth="29040" windowHeight="15840" xr2:uid="{E9D3AE9D-FCEA-48B8-8ABB-540B7BF25F1F}"/>
  </bookViews>
  <sheets>
    <sheet name="KOPSAVILKUMS" sheetId="16" r:id="rId1"/>
    <sheet name="1.Stac_iestādes" sheetId="19" r:id="rId2"/>
    <sheet name="2.Ģimenes_ārsti" sheetId="20" r:id="rId3"/>
    <sheet name="3.VM_padotības_iest." sheetId="21" r:id="rId4"/>
  </sheet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6" i="21" l="1"/>
  <c r="E32" i="21"/>
  <c r="E33" i="21" s="1"/>
  <c r="E25" i="21"/>
  <c r="E18" i="21"/>
  <c r="D9" i="21"/>
  <c r="C9" i="20"/>
  <c r="C8" i="20"/>
  <c r="C7" i="20"/>
  <c r="C15" i="20"/>
  <c r="G10" i="19"/>
  <c r="E8" i="19"/>
  <c r="E9" i="19"/>
  <c r="C8" i="19"/>
  <c r="C9" i="19"/>
  <c r="D10" i="21" l="1"/>
  <c r="E10" i="21" s="1"/>
  <c r="E9" i="21"/>
  <c r="E47" i="21"/>
  <c r="E17" i="16" s="1"/>
  <c r="J17" i="16" s="1"/>
  <c r="E39" i="21"/>
  <c r="E40" i="21" s="1"/>
  <c r="E16" i="16" s="1"/>
  <c r="J16" i="16" s="1"/>
  <c r="C15" i="16"/>
  <c r="E26" i="21"/>
  <c r="E14" i="16" s="1"/>
  <c r="J14" i="16" s="1"/>
  <c r="E19" i="21"/>
  <c r="E13" i="16" s="1"/>
  <c r="J13" i="16" s="1"/>
  <c r="C17" i="20"/>
  <c r="C16" i="20"/>
  <c r="B10" i="20"/>
  <c r="F11" i="19"/>
  <c r="D11" i="19"/>
  <c r="B11" i="19"/>
  <c r="G11" i="19"/>
  <c r="D10" i="16" s="1"/>
  <c r="I10" i="16" s="1"/>
  <c r="E10" i="19"/>
  <c r="C10" i="19"/>
  <c r="E7" i="19"/>
  <c r="C7" i="19"/>
  <c r="C13" i="16" l="1"/>
  <c r="H13" i="16" s="1"/>
  <c r="K13" i="16" s="1"/>
  <c r="H15" i="16"/>
  <c r="E15" i="16"/>
  <c r="J15" i="16" s="1"/>
  <c r="D13" i="16"/>
  <c r="I13" i="16" s="1"/>
  <c r="C16" i="16"/>
  <c r="H16" i="16" s="1"/>
  <c r="D15" i="16"/>
  <c r="I15" i="16" s="1"/>
  <c r="D16" i="16"/>
  <c r="I16" i="16" s="1"/>
  <c r="K16" i="16" s="1"/>
  <c r="C14" i="16"/>
  <c r="H14" i="16" s="1"/>
  <c r="D14" i="16"/>
  <c r="I14" i="16" s="1"/>
  <c r="C17" i="16"/>
  <c r="H17" i="16" s="1"/>
  <c r="D17" i="16"/>
  <c r="I17" i="16" s="1"/>
  <c r="E10" i="16"/>
  <c r="J10" i="16" s="1"/>
  <c r="C10" i="16"/>
  <c r="H10" i="16" s="1"/>
  <c r="F13" i="16"/>
  <c r="E11" i="21"/>
  <c r="C10" i="20"/>
  <c r="D4" i="20" s="1"/>
  <c r="E11" i="16" s="1"/>
  <c r="J11" i="16" s="1"/>
  <c r="E11" i="19"/>
  <c r="C11" i="19"/>
  <c r="H11" i="19" l="1"/>
  <c r="D3" i="19" s="1"/>
  <c r="K14" i="16"/>
  <c r="K15" i="16"/>
  <c r="K17" i="16"/>
  <c r="M13" i="16"/>
  <c r="F15" i="16"/>
  <c r="M15" i="16" s="1"/>
  <c r="F14" i="16"/>
  <c r="M14" i="16" s="1"/>
  <c r="C4" i="21"/>
  <c r="D12" i="16"/>
  <c r="I12" i="16" s="1"/>
  <c r="C12" i="16"/>
  <c r="E12" i="16"/>
  <c r="J12" i="16" s="1"/>
  <c r="F16" i="16"/>
  <c r="M16" i="16" s="1"/>
  <c r="F17" i="16"/>
  <c r="M17" i="16" s="1"/>
  <c r="K10" i="16"/>
  <c r="C3" i="19"/>
  <c r="E9" i="16"/>
  <c r="J9" i="16" s="1"/>
  <c r="D9" i="16"/>
  <c r="I9" i="16" s="1"/>
  <c r="C9" i="16"/>
  <c r="F10" i="16"/>
  <c r="E8" i="16"/>
  <c r="D8" i="16"/>
  <c r="C8" i="16"/>
  <c r="D4" i="21"/>
  <c r="B4" i="21"/>
  <c r="C4" i="20"/>
  <c r="D11" i="16" s="1"/>
  <c r="I11" i="16" s="1"/>
  <c r="B4" i="20"/>
  <c r="C11" i="16" s="1"/>
  <c r="B3" i="19" l="1"/>
  <c r="H12" i="16"/>
  <c r="K12" i="16" s="1"/>
  <c r="F12" i="16"/>
  <c r="H11" i="16"/>
  <c r="K11" i="16" s="1"/>
  <c r="F11" i="16"/>
  <c r="M10" i="16"/>
  <c r="I8" i="16"/>
  <c r="I18" i="16" s="1"/>
  <c r="D18" i="16"/>
  <c r="H9" i="16"/>
  <c r="K9" i="16" s="1"/>
  <c r="F9" i="16"/>
  <c r="J8" i="16"/>
  <c r="J18" i="16" s="1"/>
  <c r="E18" i="16"/>
  <c r="H8" i="16"/>
  <c r="F8" i="16"/>
  <c r="C18" i="16"/>
  <c r="M12" i="16" l="1"/>
  <c r="M11" i="16"/>
  <c r="M9" i="16"/>
  <c r="F18" i="16"/>
  <c r="K8" i="16"/>
  <c r="K18" i="16" s="1"/>
  <c r="H18" i="16"/>
  <c r="M8" i="16" l="1"/>
  <c r="M18" i="16" s="1"/>
</calcChain>
</file>

<file path=xl/sharedStrings.xml><?xml version="1.0" encoding="utf-8"?>
<sst xmlns="http://schemas.openxmlformats.org/spreadsheetml/2006/main" count="137" uniqueCount="74">
  <si>
    <t>KOPĀ</t>
  </si>
  <si>
    <t>Kopā</t>
  </si>
  <si>
    <t>ĀRSTI</t>
  </si>
  <si>
    <t>ĀRSTNIECĪBAS UN PACIENTU APRŪPES PERSONAS</t>
  </si>
  <si>
    <t>ĀRSTNIECĪBAS UN PACIENTU APRŪPES ATBALSTA PERSONAS</t>
  </si>
  <si>
    <t>Fianansējums, EUR</t>
  </si>
  <si>
    <t>Uzņemšanas  nodaļas</t>
  </si>
  <si>
    <t>1. STACIONĀRĀS ĀRSTNIECĪBAS IESTĀDES</t>
  </si>
  <si>
    <t xml:space="preserve">PĀRĒJIE NODARBINĀTIE </t>
  </si>
  <si>
    <t>Vidējā mēnešalga aprēķināta no 2021.gada jūnija ārstniecības iestāžu atskaitēm par izmaksātajām piemaksām, EUR</t>
  </si>
  <si>
    <t>Piemaksu apmēri katrai no nodarbināto grupām</t>
  </si>
  <si>
    <r>
      <rPr>
        <b/>
        <sz val="11"/>
        <color theme="1"/>
        <rFont val="Calibri"/>
        <family val="2"/>
        <scheme val="minor"/>
      </rPr>
      <t xml:space="preserve">PĀRĒJIE NODARBINĀTIE </t>
    </r>
    <r>
      <rPr>
        <sz val="11"/>
        <color theme="1"/>
        <rFont val="Calibri"/>
        <family val="2"/>
        <charset val="186"/>
        <scheme val="minor"/>
      </rPr>
      <t>(tai skaitā sanitāri/slimnieku kopēji, medicīnas asistenti, laboranta palīgi, pacientu reģistratori, uzkopēji u.c.)</t>
    </r>
  </si>
  <si>
    <t>Slodzes**</t>
  </si>
  <si>
    <t>Slodzes*</t>
  </si>
  <si>
    <t>KOPĀ PAPILDUS NEPIECIEŠAMAIS FINANSĒJUMS, EUR</t>
  </si>
  <si>
    <t>2. ĢIMENES ĀRSTU PRAKSES</t>
  </si>
  <si>
    <t>ĢIMENES ĀRSTI</t>
  </si>
  <si>
    <t>MĀSAS/ ĀRSTA PALĪGI</t>
  </si>
  <si>
    <t>REZIDENTI</t>
  </si>
  <si>
    <t>Piemaksas apmērs</t>
  </si>
  <si>
    <t>Atalgojums no kura rēķināta piemaksa, EUR</t>
  </si>
  <si>
    <t>ĢIMENES ĀRSTI*</t>
  </si>
  <si>
    <t>MĀSAS/ ĀRSTA PALĪGI**</t>
  </si>
  <si>
    <t>REZIDENTI***</t>
  </si>
  <si>
    <t xml:space="preserve">**darba samaksa, kas tiek ieļauta valsts apmaksātajos veselības aprūpes tarifos, ārstniecības un pacientu aprūpes personām un funkcionālo speciālistu asistentiem (Ministru kabineta 2018.gada 18.augusta noteikumi Nr.555 “Veselības aprūpes pakalpojumu organizēšanas un samaksas kārtība”) </t>
  </si>
  <si>
    <t xml:space="preserve">*darba samaksa, kas tiek ieļauta valsts apmaksātajos veselības aprūpes tarifos, ārstiem un funkcionālajiem speciālistiem (Ministru kabineta 2018.gada 18.augusta noteikumi Nr.555 “Veselības aprūpes pakalpojumu organizēšanas un samaksas kārtība”) </t>
  </si>
  <si>
    <t xml:space="preserve">***no normatīvajos aktos noteiktā atalgojuma rezidentam pirmajā un otrajā rezidentūras gadā pamatspecialitātē pārējās ārstniecības iestādēs </t>
  </si>
  <si>
    <t xml:space="preserve">Skaits pēc NVD datiem </t>
  </si>
  <si>
    <t>3. VESELĪBAS MINISTRIJA UN TĀS PADOTĪBAS IESTĀDES</t>
  </si>
  <si>
    <t>1. Neatliekamās medicīniskās palīdzības dienests</t>
  </si>
  <si>
    <t>NMP brigādes</t>
  </si>
  <si>
    <t>Pārējie nodarbinātie, kas iesaistīti Covid-19 jautājumu risināšanā</t>
  </si>
  <si>
    <t>Vidējā mēnešalga, EUR *</t>
  </si>
  <si>
    <t>2. Slimību profilakses un kontroles centrs</t>
  </si>
  <si>
    <t>Ierēdņi un darbinieki, kas iesaistīti Covid-19 jautājumu risināšanā</t>
  </si>
  <si>
    <t>Darbinieku skaits*</t>
  </si>
  <si>
    <t>3. Nacionālais veselības dienests</t>
  </si>
  <si>
    <t>4.Valsts asinsdonoru centrs</t>
  </si>
  <si>
    <t>5.Veselības inspekcija</t>
  </si>
  <si>
    <t>6.Veselības ministrija</t>
  </si>
  <si>
    <t>PIEMAKSAS</t>
  </si>
  <si>
    <t>ATVAĻINĀJUMA REZERVES UZKRĀJUMS - 8.33% no aprēķinātās piemaksu summas</t>
  </si>
  <si>
    <t>Ģimenes ārstu prakses</t>
  </si>
  <si>
    <t>Neatliekamās medicīniskās palīdzības dienests</t>
  </si>
  <si>
    <t>Slimību profilakses un kontroles centrs</t>
  </si>
  <si>
    <t>Nacionālais veselības dienests</t>
  </si>
  <si>
    <t>Valsts asinsdonoru centrs</t>
  </si>
  <si>
    <t>Veselības inspekcija</t>
  </si>
  <si>
    <t>Veselības ministrija</t>
  </si>
  <si>
    <t>2022. GADS</t>
  </si>
  <si>
    <t>Slimnīcas administratīvie un tehniskie darbinieki, kuri iesaistīti Covid-19 jautājumu risināšanā</t>
  </si>
  <si>
    <t>Plānotais mēnešalgas pieaugums no 2022.gada 1.janvāra, %</t>
  </si>
  <si>
    <t>*Iesaistīto slodžu skaits un vidējā mēnešalga no 2021.gada novembra atskaites par izmaksātajām piemaksām nodarbinātajiem</t>
  </si>
  <si>
    <t>*Iesaistīto slodžu skaits no 2021.gada oktobra atskaites par izmaksātajām piemaksām nodarbinātajiem</t>
  </si>
  <si>
    <t>Vidējā piemaksa 1 nodarbinātajam, EUR **</t>
  </si>
  <si>
    <t>Ar VSAOI 23.59%</t>
  </si>
  <si>
    <t>2.Pielikums Ministru kabineta rīkojuma projekta “Par finanšu līdzekļu piešķiršanu no valsts budžeta programmas “Līdzekļi neparedzētiem gadījumiem”” sākotnējās ietekmes novērtējuma ziņojumam (anotācijai)</t>
  </si>
  <si>
    <t>Finansējums, EUR</t>
  </si>
  <si>
    <t>Aprīlis</t>
  </si>
  <si>
    <t>Maijs</t>
  </si>
  <si>
    <t>Jūnijs</t>
  </si>
  <si>
    <t>Uzņemšanas  nodaļas, kur tiek hospitalizēti Covid-19 pacienti</t>
  </si>
  <si>
    <r>
      <t xml:space="preserve">COVID-19 PIEMAKSU UN ATVAĻINĀJUMA REZERVES UZKRĀJUMAM, ATBILSTOŠI APRĒĶINĀTAJAI PIEMAKSU SUMMAI, PAPILDUS NEPIECIEŠAMAIS FINANSĒJUMS </t>
    </r>
    <r>
      <rPr>
        <b/>
        <u/>
        <sz val="16"/>
        <color theme="1"/>
        <rFont val="Calibri"/>
        <family val="2"/>
        <scheme val="minor"/>
      </rPr>
      <t>2022.GADA APRĪLIS - JŪNIJS</t>
    </r>
  </si>
  <si>
    <t>Administratīvie un tehniskie darbinieki Covid-19 jaut. risin.</t>
  </si>
  <si>
    <r>
      <t xml:space="preserve">Uzņemšanas  nodaļas (slimnīcās, kur pēc hospitalizācijas plāna </t>
    </r>
    <r>
      <rPr>
        <b/>
        <u/>
        <sz val="11"/>
        <color theme="1"/>
        <rFont val="Calibri"/>
        <family val="2"/>
        <scheme val="minor"/>
      </rPr>
      <t>tiek hospitalizēti</t>
    </r>
    <r>
      <rPr>
        <b/>
        <sz val="11"/>
        <color theme="1"/>
        <rFont val="Calibri"/>
        <family val="2"/>
        <scheme val="minor"/>
      </rPr>
      <t xml:space="preserve"> Covid-19 pacienti) -50%</t>
    </r>
  </si>
  <si>
    <t>Covid-19 pacientu ārstēšana, mājas aprūpe, testēšana</t>
  </si>
  <si>
    <t>* Iesaistīto nodarbināto skaits prognozēts atbilstoši ārstniecības iestāžu sniegtajās atskaitēs par izmaksātajām piemaksām par 2021.gada aprīlis līdz 2021.gada jūnijs vidēji norādīto Covid-19 ārstēšanā, testēšnā un mājas aprūpē iesaistīto ārstniecības personu un darbinieku slodžu skaitu ik mēnesi, pieņemot, ka vidēji tiks iesaistīts līdzīgs skaits nodarbināto</t>
  </si>
  <si>
    <t xml:space="preserve">** Slodžu skaits no stacionāro ārstniecības iestāžu sniegtajām atskaitēm par izmaksātajām piemaksām 2021.gada oktobrī, slimnīcas, kur pēc hospitalizācijas plāna uz 30.03.2022 stacionē Covid-19 pacientus </t>
  </si>
  <si>
    <t>*** Slodžu skaits no stacionāro ārstniecības iestāžu sniegtajām atskaitēm par izmaksātajām piemaksām 2021.gada oktobrī administratīvajiem darbiniekiem - 228 slodzes + 100 slodzes tehniskajam personālam (no 2021.gada janvāra atskaitēm par izmaksātajām piemaksām)</t>
  </si>
  <si>
    <t>Slodzes ***</t>
  </si>
  <si>
    <t>** Vidējais izmaksātais piemaksu apmērs 1 NMPD darbiniekam ņemts no 2021.gada oktobra atksaites (piemaksa NMP brigādēs līdz 100% no mēnešalgas, pārējiem NMPD darbiniekiem līdz 50% no mēnešalgas) + pierēķināts plānotais algu pieaugums no 2022.gada 1.janvāra - ārstiem un funkcionālajiem speciālistiem 4,4% apmērā un ārstniecības un pacientu aprūpes personām un funkcionālo speciālistu asistentiem 4,74% apmērā - 2021.gada oktobrī piemaksas 100% un 50% apmērā - līdz ar to vidējā piemaksa tiek samazināta atbilstoši jaunajiem piemaksu apmēriem 50% un 15% apmērā</t>
  </si>
  <si>
    <t>Pielikums Ministru kabineta rīkojuma projekta “Par finanšu līdzekļu piešķiršanu no valsts budžeta programmas “Līdzekļi neparedzētiem gadījumiem”” sākotnējās ietekmes novērtējuma ziņojumam (anotācijai)</t>
  </si>
  <si>
    <t>1.Pielikums Ministru kabineta rīkojuma projekta “Par finanšu līdzekļu piešķiršanu no valsts budžeta programmas “Līdzekļi neparedzētiem gadījumiem”” sākotnējās ietekmes novērtējuma ziņojumam (anotācijai)</t>
  </si>
  <si>
    <t>3.Pielikums Ministru kabineta rīkojuma projekta “Par finanšu līdzekļu piešķiršanu no valsts budžeta programmas “Līdzekļi neparedzētiem gadījumiem””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</si>
</sst>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1"/>
      <color theme="1"/>
      <name val="Calibri"/>
      <family val="2"/>
      <charset val="186"/>
      <scheme val="minor"/>
    </font>
    <font>
      <i/>
      <sz val="11"/>
      <color theme="1"/>
      <name val="Calibri"/>
      <family val="2"/>
      <scheme val="minor"/>
    </font>
    <font>
      <b/>
      <u/>
      <sz val="11"/>
      <color theme="1"/>
      <name val="Calibri"/>
      <family val="2"/>
      <scheme val="minor"/>
    </font>
    <font>
      <b/>
      <i/>
      <sz val="11"/>
      <color theme="1"/>
      <name val="Calibri"/>
      <family val="2"/>
      <scheme val="minor"/>
    </font>
    <font>
      <b/>
      <sz val="16"/>
      <color theme="1"/>
      <name val="Calibri"/>
      <family val="2"/>
      <scheme val="minor"/>
    </font>
    <font>
      <b/>
      <u/>
      <sz val="16"/>
      <color theme="1"/>
      <name val="Calibri"/>
      <family val="2"/>
      <scheme val="minor"/>
    </font>
  </fonts>
  <fills count="8">
    <fill>
      <patternFill patternType="none"/>
    </fill>
    <fill>
      <patternFill patternType="gray125"/>
    </fill>
    <fill>
      <patternFill patternType="solid">
        <fgColor theme="5"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bgColor indexed="64"/>
      </patternFill>
    </fill>
    <fill>
      <patternFill patternType="solid">
        <fgColor theme="5" tint="0.79998168889431442"/>
        <bgColor indexed="64"/>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9" fontId="6" fillId="0" borderId="0" applyFont="0" applyFill="0" applyBorder="0" applyAlignment="0" applyProtection="0"/>
  </cellStyleXfs>
  <cellXfs count="98">
    <xf numFmtId="0" fontId="0" fillId="0" borderId="0" xfId="0"/>
    <xf numFmtId="0" fontId="4" fillId="0" borderId="1" xfId="0" applyFont="1" applyFill="1" applyBorder="1"/>
    <xf numFmtId="0" fontId="3" fillId="0" borderId="1" xfId="0" applyFont="1" applyBorder="1" applyAlignment="1">
      <alignment horizontal="right"/>
    </xf>
    <xf numFmtId="4" fontId="0" fillId="0" borderId="1" xfId="0" applyNumberFormat="1" applyBorder="1"/>
    <xf numFmtId="0" fontId="3" fillId="0" borderId="1" xfId="0" applyFont="1" applyBorder="1" applyAlignment="1">
      <alignment horizontal="right" wrapText="1"/>
    </xf>
    <xf numFmtId="4" fontId="4" fillId="0" borderId="1" xfId="0" applyNumberFormat="1" applyFont="1" applyBorder="1"/>
    <xf numFmtId="9" fontId="0" fillId="0" borderId="1" xfId="0" applyNumberFormat="1" applyBorder="1"/>
    <xf numFmtId="2" fontId="0" fillId="0" borderId="1" xfId="0" applyNumberFormat="1" applyBorder="1" applyAlignment="1">
      <alignment wrapText="1"/>
    </xf>
    <xf numFmtId="9" fontId="4" fillId="0" borderId="1" xfId="0" applyNumberFormat="1" applyFont="1" applyBorder="1"/>
    <xf numFmtId="9" fontId="4" fillId="0" borderId="1" xfId="1" applyFont="1" applyBorder="1"/>
    <xf numFmtId="0" fontId="4" fillId="0" borderId="1" xfId="0" applyFont="1" applyBorder="1"/>
    <xf numFmtId="0" fontId="3" fillId="0" borderId="1" xfId="0" applyFont="1" applyBorder="1" applyAlignment="1">
      <alignment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4" fontId="0" fillId="0" borderId="1" xfId="0" applyNumberFormat="1" applyBorder="1" applyAlignment="1">
      <alignment horizontal="right"/>
    </xf>
    <xf numFmtId="3" fontId="0" fillId="0" borderId="1" xfId="0" applyNumberFormat="1" applyBorder="1" applyAlignment="1">
      <alignment horizontal="right"/>
    </xf>
    <xf numFmtId="0" fontId="0" fillId="3" borderId="1" xfId="0" applyFill="1" applyBorder="1"/>
    <xf numFmtId="0" fontId="4" fillId="2" borderId="1" xfId="0" applyFont="1" applyFill="1" applyBorder="1" applyAlignment="1">
      <alignment horizontal="right" wrapText="1"/>
    </xf>
    <xf numFmtId="3" fontId="4" fillId="2" borderId="1" xfId="0" applyNumberFormat="1" applyFont="1" applyFill="1" applyBorder="1" applyAlignment="1">
      <alignment horizontal="right"/>
    </xf>
    <xf numFmtId="3" fontId="3" fillId="2" borderId="1" xfId="0" applyNumberFormat="1" applyFont="1" applyFill="1" applyBorder="1" applyAlignment="1">
      <alignment horizontal="right"/>
    </xf>
    <xf numFmtId="3" fontId="4" fillId="5" borderId="1" xfId="0" applyNumberFormat="1" applyFont="1" applyFill="1" applyBorder="1" applyAlignment="1">
      <alignment horizontal="center" vertical="center"/>
    </xf>
    <xf numFmtId="0" fontId="0" fillId="6" borderId="1" xfId="0" applyFill="1" applyBorder="1" applyAlignment="1">
      <alignment horizontal="center" vertical="center"/>
    </xf>
    <xf numFmtId="0" fontId="4" fillId="4" borderId="1" xfId="0" applyFont="1" applyFill="1" applyBorder="1" applyAlignment="1">
      <alignment horizontal="center" vertical="center"/>
    </xf>
    <xf numFmtId="3" fontId="4" fillId="6" borderId="1" xfId="0" applyNumberFormat="1" applyFont="1" applyFill="1" applyBorder="1" applyAlignment="1">
      <alignment horizontal="center" vertical="center"/>
    </xf>
    <xf numFmtId="3" fontId="4" fillId="4" borderId="1" xfId="0" applyNumberFormat="1" applyFont="1" applyFill="1" applyBorder="1" applyAlignment="1">
      <alignment horizontal="center" vertical="center"/>
    </xf>
    <xf numFmtId="0" fontId="4" fillId="0" borderId="0" xfId="0" applyFont="1" applyFill="1" applyBorder="1"/>
    <xf numFmtId="9" fontId="4" fillId="0" borderId="0" xfId="1" applyFont="1" applyFill="1" applyBorder="1" applyAlignment="1">
      <alignment horizontal="right"/>
    </xf>
    <xf numFmtId="0" fontId="0" fillId="0" borderId="1" xfId="0" applyBorder="1" applyAlignment="1">
      <alignment horizontal="center" vertical="center" wrapText="1"/>
    </xf>
    <xf numFmtId="9" fontId="4" fillId="0" borderId="1" xfId="1" applyFont="1" applyFill="1" applyBorder="1" applyAlignment="1">
      <alignment horizontal="right"/>
    </xf>
    <xf numFmtId="0" fontId="3" fillId="0" borderId="1" xfId="0" applyFont="1" applyBorder="1"/>
    <xf numFmtId="0" fontId="3" fillId="0" borderId="0" xfId="0" applyFont="1" applyFill="1" applyBorder="1"/>
    <xf numFmtId="0" fontId="0" fillId="0" borderId="0" xfId="0"/>
    <xf numFmtId="0" fontId="4" fillId="0" borderId="0" xfId="0" applyFont="1"/>
    <xf numFmtId="0" fontId="0" fillId="0" borderId="1" xfId="0" applyBorder="1"/>
    <xf numFmtId="0" fontId="0" fillId="0" borderId="1" xfId="0" applyBorder="1" applyAlignment="1">
      <alignment wrapText="1"/>
    </xf>
    <xf numFmtId="0" fontId="4" fillId="2" borderId="1" xfId="0" applyFont="1" applyFill="1" applyBorder="1" applyAlignment="1">
      <alignment horizontal="right"/>
    </xf>
    <xf numFmtId="0" fontId="4" fillId="2" borderId="1" xfId="0" applyFont="1" applyFill="1" applyBorder="1"/>
    <xf numFmtId="3" fontId="4" fillId="2" borderId="1" xfId="0" applyNumberFormat="1" applyFont="1" applyFill="1" applyBorder="1"/>
    <xf numFmtId="3" fontId="4" fillId="5" borderId="1" xfId="0" applyNumberFormat="1" applyFont="1" applyFill="1" applyBorder="1"/>
    <xf numFmtId="3" fontId="9" fillId="5" borderId="1" xfId="0" applyNumberFormat="1" applyFont="1" applyFill="1" applyBorder="1"/>
    <xf numFmtId="3" fontId="5" fillId="5" borderId="1" xfId="0" applyNumberFormat="1" applyFont="1" applyFill="1" applyBorder="1"/>
    <xf numFmtId="0" fontId="0" fillId="2" borderId="1" xfId="0" applyFill="1" applyBorder="1" applyAlignment="1">
      <alignment horizontal="center" vertical="center"/>
    </xf>
    <xf numFmtId="3" fontId="0" fillId="2" borderId="1" xfId="0" applyNumberFormat="1" applyFill="1" applyBorder="1"/>
    <xf numFmtId="3" fontId="9" fillId="2" borderId="1" xfId="0" applyNumberFormat="1" applyFont="1" applyFill="1" applyBorder="1"/>
    <xf numFmtId="3" fontId="7" fillId="2" borderId="1" xfId="0" applyNumberFormat="1" applyFont="1" applyFill="1" applyBorder="1"/>
    <xf numFmtId="3" fontId="5" fillId="2" borderId="1" xfId="0" applyNumberFormat="1" applyFont="1" applyFill="1" applyBorder="1"/>
    <xf numFmtId="3" fontId="0" fillId="6" borderId="1" xfId="0" applyNumberFormat="1" applyFill="1" applyBorder="1"/>
    <xf numFmtId="3" fontId="9" fillId="6" borderId="1" xfId="0" applyNumberFormat="1" applyFont="1" applyFill="1" applyBorder="1"/>
    <xf numFmtId="3" fontId="7" fillId="6" borderId="1" xfId="0" applyNumberFormat="1" applyFont="1" applyFill="1" applyBorder="1"/>
    <xf numFmtId="3" fontId="5" fillId="6" borderId="1" xfId="0" applyNumberFormat="1" applyFont="1" applyFill="1" applyBorder="1"/>
    <xf numFmtId="0" fontId="4" fillId="6" borderId="1" xfId="0" applyFont="1" applyFill="1" applyBorder="1"/>
    <xf numFmtId="3" fontId="2" fillId="5" borderId="1" xfId="0" applyNumberFormat="1" applyFont="1" applyFill="1" applyBorder="1"/>
    <xf numFmtId="3" fontId="7" fillId="5" borderId="1" xfId="0" applyNumberFormat="1" applyFont="1" applyFill="1" applyBorder="1"/>
    <xf numFmtId="0" fontId="0" fillId="0" borderId="0" xfId="0"/>
    <xf numFmtId="0" fontId="0" fillId="0" borderId="1" xfId="0" applyBorder="1" applyAlignment="1">
      <alignment horizontal="center" vertical="center"/>
    </xf>
    <xf numFmtId="0" fontId="1" fillId="0" borderId="1" xfId="0" applyFont="1" applyFill="1" applyBorder="1"/>
    <xf numFmtId="0" fontId="4" fillId="7" borderId="1" xfId="0" applyFont="1" applyFill="1" applyBorder="1" applyAlignment="1">
      <alignment horizontal="center" vertical="center"/>
    </xf>
    <xf numFmtId="3" fontId="4" fillId="7" borderId="1" xfId="0" applyNumberFormat="1" applyFont="1" applyFill="1" applyBorder="1" applyAlignment="1">
      <alignment horizontal="center" vertical="center"/>
    </xf>
    <xf numFmtId="10" fontId="4" fillId="0" borderId="1" xfId="1" applyNumberFormat="1" applyFont="1" applyBorder="1"/>
    <xf numFmtId="0" fontId="0" fillId="0" borderId="0" xfId="0" applyFill="1" applyBorder="1"/>
    <xf numFmtId="0" fontId="0" fillId="0" borderId="0" xfId="0"/>
    <xf numFmtId="3" fontId="4" fillId="6" borderId="1" xfId="0" applyNumberFormat="1" applyFont="1" applyFill="1" applyBorder="1"/>
    <xf numFmtId="2" fontId="0" fillId="0" borderId="0" xfId="0" applyNumberFormat="1" applyAlignment="1">
      <alignment wrapText="1"/>
    </xf>
    <xf numFmtId="0" fontId="4" fillId="0" borderId="0" xfId="0" applyFont="1" applyFill="1" applyBorder="1" applyAlignment="1"/>
    <xf numFmtId="4" fontId="4" fillId="0" borderId="2" xfId="0" applyNumberFormat="1" applyFont="1" applyBorder="1"/>
    <xf numFmtId="0" fontId="4" fillId="0" borderId="1" xfId="0" applyFont="1" applyBorder="1" applyAlignment="1">
      <alignment horizontal="center"/>
    </xf>
    <xf numFmtId="10" fontId="0" fillId="0" borderId="0" xfId="1" applyNumberFormat="1" applyFont="1"/>
    <xf numFmtId="0" fontId="7" fillId="0" borderId="0" xfId="0" applyFont="1" applyAlignment="1">
      <alignment horizontal="right" wrapText="1"/>
    </xf>
    <xf numFmtId="0" fontId="10" fillId="0" borderId="0" xfId="0" applyFont="1" applyAlignment="1">
      <alignment horizontal="center" wrapText="1"/>
    </xf>
    <xf numFmtId="0" fontId="4" fillId="6" borderId="1" xfId="0" applyFont="1" applyFill="1" applyBorder="1" applyAlignment="1">
      <alignment horizontal="center" vertical="center"/>
    </xf>
    <xf numFmtId="0" fontId="4" fillId="6" borderId="4" xfId="0" applyFont="1" applyFill="1" applyBorder="1" applyAlignment="1">
      <alignment horizontal="center" vertical="center"/>
    </xf>
    <xf numFmtId="0" fontId="4" fillId="6"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5" borderId="2" xfId="0" applyFont="1" applyFill="1" applyBorder="1" applyAlignment="1">
      <alignment horizontal="right"/>
    </xf>
    <xf numFmtId="0" fontId="4" fillId="5" borderId="3" xfId="0" applyFont="1" applyFill="1" applyBorder="1" applyAlignment="1">
      <alignment horizontal="right"/>
    </xf>
    <xf numFmtId="0" fontId="0" fillId="6" borderId="8" xfId="0" applyFill="1" applyBorder="1" applyAlignment="1">
      <alignment horizontal="center"/>
    </xf>
    <xf numFmtId="0" fontId="0" fillId="6" borderId="9" xfId="0" applyFill="1" applyBorder="1" applyAlignment="1">
      <alignment horizontal="center"/>
    </xf>
    <xf numFmtId="0" fontId="0" fillId="6" borderId="10" xfId="0" applyFill="1" applyBorder="1" applyAlignment="1">
      <alignment horizontal="center"/>
    </xf>
    <xf numFmtId="0" fontId="0" fillId="6" borderId="11" xfId="0" applyFill="1" applyBorder="1" applyAlignment="1">
      <alignment horizontal="center"/>
    </xf>
    <xf numFmtId="0" fontId="0" fillId="6" borderId="7" xfId="0" applyFill="1" applyBorder="1" applyAlignment="1">
      <alignment horizontal="center"/>
    </xf>
    <xf numFmtId="0" fontId="0" fillId="6" borderId="6" xfId="0" applyFill="1" applyBorder="1" applyAlignment="1">
      <alignment horizontal="center"/>
    </xf>
    <xf numFmtId="0" fontId="4" fillId="6" borderId="2" xfId="0" applyFont="1" applyFill="1" applyBorder="1" applyAlignment="1">
      <alignment horizontal="center" vertical="center"/>
    </xf>
    <xf numFmtId="0" fontId="4" fillId="6" borderId="4"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1" xfId="0" applyFont="1" applyFill="1" applyBorder="1" applyAlignment="1">
      <alignment horizontal="center" vertical="center"/>
    </xf>
    <xf numFmtId="0" fontId="7" fillId="0" borderId="0" xfId="0" applyFont="1" applyAlignment="1">
      <alignment horizontal="right" wrapText="1"/>
    </xf>
    <xf numFmtId="0" fontId="10" fillId="0" borderId="0" xfId="0" applyFont="1" applyAlignment="1">
      <alignment horizontal="center" wrapText="1"/>
    </xf>
    <xf numFmtId="0" fontId="4" fillId="0" borderId="1" xfId="0" applyFont="1" applyBorder="1" applyAlignment="1">
      <alignment horizontal="center" wrapText="1"/>
    </xf>
    <xf numFmtId="0" fontId="4" fillId="0" borderId="2" xfId="0" applyFont="1" applyFill="1" applyBorder="1" applyAlignment="1">
      <alignment horizontal="center"/>
    </xf>
    <xf numFmtId="0" fontId="4" fillId="0" borderId="3" xfId="0" applyFont="1" applyFill="1" applyBorder="1" applyAlignment="1">
      <alignment horizontal="center"/>
    </xf>
    <xf numFmtId="0" fontId="0" fillId="0" borderId="0" xfId="0" applyAlignment="1">
      <alignment horizontal="left" wrapText="1"/>
    </xf>
    <xf numFmtId="0" fontId="4" fillId="3" borderId="1" xfId="0" applyFont="1" applyFill="1" applyBorder="1" applyAlignment="1">
      <alignment horizontal="center" vertical="center" wrapText="1"/>
    </xf>
    <xf numFmtId="0" fontId="4" fillId="3" borderId="7" xfId="0" applyFont="1" applyFill="1" applyBorder="1" applyAlignment="1">
      <alignment horizontal="left"/>
    </xf>
    <xf numFmtId="0" fontId="4" fillId="3" borderId="5" xfId="0" applyFont="1" applyFill="1" applyBorder="1" applyAlignment="1">
      <alignment horizontal="left"/>
    </xf>
    <xf numFmtId="2" fontId="0" fillId="0" borderId="0" xfId="0" applyNumberFormat="1" applyAlignment="1">
      <alignment horizontal="left"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11D17-262D-45E4-AE67-4EE1FDB1D88A}">
  <sheetPr>
    <tabColor theme="5" tint="0.59999389629810485"/>
  </sheetPr>
  <dimension ref="A1:M18"/>
  <sheetViews>
    <sheetView tabSelected="1" zoomScale="80" zoomScaleNormal="80" workbookViewId="0">
      <selection activeCell="E27" sqref="E27"/>
    </sheetView>
  </sheetViews>
  <sheetFormatPr defaultRowHeight="15" x14ac:dyDescent="0.25"/>
  <cols>
    <col min="1" max="1" width="3.42578125" style="31" customWidth="1"/>
    <col min="2" max="2" width="52.7109375" customWidth="1"/>
    <col min="3" max="4" width="10.7109375" customWidth="1"/>
    <col min="5" max="5" width="10.7109375" style="53" customWidth="1"/>
    <col min="6" max="6" width="11.140625" style="31" customWidth="1"/>
    <col min="7" max="7" width="2" style="60" customWidth="1"/>
    <col min="8" max="8" width="11.140625" style="53" customWidth="1"/>
    <col min="9" max="11" width="10.7109375" customWidth="1"/>
    <col min="12" max="12" width="2.140625" style="60" customWidth="1"/>
    <col min="13" max="13" width="13.140625" customWidth="1"/>
    <col min="14" max="14" width="3.5703125" customWidth="1"/>
  </cols>
  <sheetData>
    <row r="1" spans="1:13" ht="63" customHeight="1" x14ac:dyDescent="0.25">
      <c r="H1" s="88" t="s">
        <v>71</v>
      </c>
      <c r="I1" s="88"/>
      <c r="J1" s="88"/>
      <c r="K1" s="88"/>
      <c r="L1" s="88"/>
      <c r="M1" s="88"/>
    </row>
    <row r="2" spans="1:13" ht="13.5" customHeight="1" x14ac:dyDescent="0.25">
      <c r="B2" s="89" t="s">
        <v>62</v>
      </c>
      <c r="C2" s="89"/>
      <c r="D2" s="89"/>
      <c r="E2" s="89"/>
      <c r="F2" s="89"/>
      <c r="G2" s="89"/>
      <c r="H2" s="89"/>
      <c r="I2" s="89"/>
      <c r="J2" s="89"/>
      <c r="K2" s="89"/>
      <c r="L2" s="89"/>
      <c r="M2" s="89"/>
    </row>
    <row r="3" spans="1:13" ht="31.5" customHeight="1" x14ac:dyDescent="0.25">
      <c r="B3" s="89"/>
      <c r="C3" s="89"/>
      <c r="D3" s="89"/>
      <c r="E3" s="89"/>
      <c r="F3" s="89"/>
      <c r="G3" s="89"/>
      <c r="H3" s="89"/>
      <c r="I3" s="89"/>
      <c r="J3" s="89"/>
      <c r="K3" s="89"/>
      <c r="L3" s="89"/>
      <c r="M3" s="89"/>
    </row>
    <row r="4" spans="1:13" s="60" customFormat="1" ht="31.5" customHeight="1" x14ac:dyDescent="0.35">
      <c r="B4" s="68"/>
      <c r="C4" s="68"/>
      <c r="D4" s="68"/>
      <c r="E4" s="68"/>
      <c r="F4" s="68"/>
      <c r="G4" s="68"/>
      <c r="H4" s="68"/>
      <c r="I4" s="68"/>
      <c r="J4" s="68"/>
      <c r="K4" s="68"/>
      <c r="L4" s="68"/>
      <c r="M4" s="68"/>
    </row>
    <row r="5" spans="1:13" x14ac:dyDescent="0.25">
      <c r="A5" s="75"/>
      <c r="B5" s="76"/>
      <c r="C5" s="81" t="s">
        <v>40</v>
      </c>
      <c r="D5" s="82"/>
      <c r="E5" s="82"/>
      <c r="F5" s="83"/>
      <c r="G5" s="70"/>
      <c r="H5" s="84" t="s">
        <v>41</v>
      </c>
      <c r="I5" s="85"/>
      <c r="J5" s="85"/>
      <c r="K5" s="86"/>
      <c r="L5" s="71"/>
      <c r="M5" s="87" t="s">
        <v>0</v>
      </c>
    </row>
    <row r="6" spans="1:13" x14ac:dyDescent="0.25">
      <c r="A6" s="77"/>
      <c r="B6" s="78"/>
      <c r="C6" s="87" t="s">
        <v>49</v>
      </c>
      <c r="D6" s="87"/>
      <c r="E6" s="87"/>
      <c r="F6" s="87"/>
      <c r="G6" s="87"/>
      <c r="H6" s="87"/>
      <c r="I6" s="87"/>
      <c r="J6" s="87"/>
      <c r="K6" s="87"/>
      <c r="L6" s="69"/>
      <c r="M6" s="87"/>
    </row>
    <row r="7" spans="1:13" x14ac:dyDescent="0.25">
      <c r="A7" s="79"/>
      <c r="B7" s="80"/>
      <c r="C7" s="69" t="s">
        <v>58</v>
      </c>
      <c r="D7" s="69" t="s">
        <v>59</v>
      </c>
      <c r="E7" s="69" t="s">
        <v>60</v>
      </c>
      <c r="F7" s="69" t="s">
        <v>1</v>
      </c>
      <c r="G7" s="69"/>
      <c r="H7" s="69" t="s">
        <v>58</v>
      </c>
      <c r="I7" s="69" t="s">
        <v>59</v>
      </c>
      <c r="J7" s="69" t="s">
        <v>60</v>
      </c>
      <c r="K7" s="69" t="s">
        <v>1</v>
      </c>
      <c r="L7" s="69"/>
      <c r="M7" s="87"/>
    </row>
    <row r="8" spans="1:13" ht="15.75" x14ac:dyDescent="0.25">
      <c r="A8" s="41">
        <v>1</v>
      </c>
      <c r="B8" s="36" t="s">
        <v>65</v>
      </c>
      <c r="C8" s="42">
        <f>'1.Stac_iestādes'!C11</f>
        <v>1798407</v>
      </c>
      <c r="D8" s="42">
        <f>'1.Stac_iestādes'!C11</f>
        <v>1798407</v>
      </c>
      <c r="E8" s="42">
        <f>'1.Stac_iestādes'!C11</f>
        <v>1798407</v>
      </c>
      <c r="F8" s="43">
        <f t="shared" ref="F8:F17" si="0">SUM(C8:E8)</f>
        <v>5395221</v>
      </c>
      <c r="G8" s="47"/>
      <c r="H8" s="44">
        <f>ROUND(C8*0.0833,0)</f>
        <v>149807</v>
      </c>
      <c r="I8" s="44">
        <f t="shared" ref="I8" si="1">ROUND(D8*0.0833,0)</f>
        <v>149807</v>
      </c>
      <c r="J8" s="44">
        <f>ROUND(E8*0.0833,0)</f>
        <v>149807</v>
      </c>
      <c r="K8" s="43">
        <f>SUM(H8:J8)</f>
        <v>449421</v>
      </c>
      <c r="L8" s="47"/>
      <c r="M8" s="45">
        <f>F8+K8</f>
        <v>5844642</v>
      </c>
    </row>
    <row r="9" spans="1:13" ht="15.75" x14ac:dyDescent="0.25">
      <c r="A9" s="21">
        <v>2</v>
      </c>
      <c r="B9" s="50" t="s">
        <v>6</v>
      </c>
      <c r="C9" s="46">
        <f>'1.Stac_iestādes'!E11</f>
        <v>1091804</v>
      </c>
      <c r="D9" s="46">
        <f>'1.Stac_iestādes'!E11</f>
        <v>1091804</v>
      </c>
      <c r="E9" s="46">
        <f>'1.Stac_iestādes'!E11</f>
        <v>1091804</v>
      </c>
      <c r="F9" s="47">
        <f t="shared" si="0"/>
        <v>3275412</v>
      </c>
      <c r="G9" s="47"/>
      <c r="H9" s="48">
        <f t="shared" ref="H9:H17" si="2">ROUND(C9*0.0833,0)</f>
        <v>90947</v>
      </c>
      <c r="I9" s="48">
        <f t="shared" ref="I9:I17" si="3">ROUND(D9*0.0833,0)</f>
        <v>90947</v>
      </c>
      <c r="J9" s="48">
        <f t="shared" ref="J9:J17" si="4">ROUND(E9*0.0833,0)</f>
        <v>90947</v>
      </c>
      <c r="K9" s="47">
        <f>SUM(H9:J9)</f>
        <v>272841</v>
      </c>
      <c r="L9" s="47"/>
      <c r="M9" s="49">
        <f t="shared" ref="M9:M17" si="5">F9+K9</f>
        <v>3548253</v>
      </c>
    </row>
    <row r="10" spans="1:13" ht="15.75" x14ac:dyDescent="0.25">
      <c r="A10" s="41">
        <v>3</v>
      </c>
      <c r="B10" s="36" t="s">
        <v>63</v>
      </c>
      <c r="C10" s="42">
        <f>'1.Stac_iestādes'!G11</f>
        <v>52580</v>
      </c>
      <c r="D10" s="42">
        <f>'1.Stac_iestādes'!G11</f>
        <v>52580</v>
      </c>
      <c r="E10" s="42">
        <f>'1.Stac_iestādes'!G11</f>
        <v>52580</v>
      </c>
      <c r="F10" s="43">
        <f t="shared" si="0"/>
        <v>157740</v>
      </c>
      <c r="G10" s="43"/>
      <c r="H10" s="44">
        <f t="shared" si="2"/>
        <v>4380</v>
      </c>
      <c r="I10" s="44">
        <f t="shared" si="3"/>
        <v>4380</v>
      </c>
      <c r="J10" s="44">
        <f t="shared" si="4"/>
        <v>4380</v>
      </c>
      <c r="K10" s="43">
        <f t="shared" ref="K10:K17" si="6">SUM(H10:J10)</f>
        <v>13140</v>
      </c>
      <c r="L10" s="43"/>
      <c r="M10" s="45">
        <f t="shared" si="5"/>
        <v>170880</v>
      </c>
    </row>
    <row r="11" spans="1:13" ht="15.75" x14ac:dyDescent="0.25">
      <c r="A11" s="21">
        <v>4</v>
      </c>
      <c r="B11" s="50" t="s">
        <v>42</v>
      </c>
      <c r="C11" s="46">
        <f>'2.Ģimenes_ārsti'!B4</f>
        <v>3176540</v>
      </c>
      <c r="D11" s="46">
        <f>'2.Ģimenes_ārsti'!C4</f>
        <v>3176540</v>
      </c>
      <c r="E11" s="46">
        <f>'2.Ģimenes_ārsti'!D4</f>
        <v>3176540</v>
      </c>
      <c r="F11" s="47">
        <f t="shared" si="0"/>
        <v>9529620</v>
      </c>
      <c r="G11" s="47"/>
      <c r="H11" s="48">
        <f t="shared" si="2"/>
        <v>264606</v>
      </c>
      <c r="I11" s="48">
        <f t="shared" si="3"/>
        <v>264606</v>
      </c>
      <c r="J11" s="48">
        <f t="shared" si="4"/>
        <v>264606</v>
      </c>
      <c r="K11" s="47">
        <f t="shared" si="6"/>
        <v>793818</v>
      </c>
      <c r="L11" s="47"/>
      <c r="M11" s="49">
        <f t="shared" si="5"/>
        <v>10323438</v>
      </c>
    </row>
    <row r="12" spans="1:13" ht="15.75" x14ac:dyDescent="0.25">
      <c r="A12" s="41">
        <v>5</v>
      </c>
      <c r="B12" s="36" t="s">
        <v>43</v>
      </c>
      <c r="C12" s="42">
        <f>'3.VM_padotības_iest.'!E11</f>
        <v>907614</v>
      </c>
      <c r="D12" s="42">
        <f>'3.VM_padotības_iest.'!E11</f>
        <v>907614</v>
      </c>
      <c r="E12" s="42">
        <f>'3.VM_padotības_iest.'!E11</f>
        <v>907614</v>
      </c>
      <c r="F12" s="43">
        <f t="shared" si="0"/>
        <v>2722842</v>
      </c>
      <c r="G12" s="43"/>
      <c r="H12" s="44">
        <f t="shared" si="2"/>
        <v>75604</v>
      </c>
      <c r="I12" s="44">
        <f t="shared" si="3"/>
        <v>75604</v>
      </c>
      <c r="J12" s="44">
        <f t="shared" si="4"/>
        <v>75604</v>
      </c>
      <c r="K12" s="43">
        <f t="shared" si="6"/>
        <v>226812</v>
      </c>
      <c r="L12" s="43"/>
      <c r="M12" s="45">
        <f t="shared" si="5"/>
        <v>2949654</v>
      </c>
    </row>
    <row r="13" spans="1:13" ht="15.75" x14ac:dyDescent="0.25">
      <c r="A13" s="21">
        <v>6</v>
      </c>
      <c r="B13" s="50" t="s">
        <v>44</v>
      </c>
      <c r="C13" s="46">
        <f>'3.VM_padotības_iest.'!E19</f>
        <v>21087</v>
      </c>
      <c r="D13" s="46">
        <f>'3.VM_padotības_iest.'!E19</f>
        <v>21087</v>
      </c>
      <c r="E13" s="46">
        <f>'3.VM_padotības_iest.'!E19</f>
        <v>21087</v>
      </c>
      <c r="F13" s="47">
        <f t="shared" si="0"/>
        <v>63261</v>
      </c>
      <c r="G13" s="47"/>
      <c r="H13" s="48">
        <f t="shared" si="2"/>
        <v>1757</v>
      </c>
      <c r="I13" s="48">
        <f t="shared" si="3"/>
        <v>1757</v>
      </c>
      <c r="J13" s="48">
        <f t="shared" si="4"/>
        <v>1757</v>
      </c>
      <c r="K13" s="47">
        <f t="shared" si="6"/>
        <v>5271</v>
      </c>
      <c r="L13" s="47"/>
      <c r="M13" s="49">
        <f t="shared" si="5"/>
        <v>68532</v>
      </c>
    </row>
    <row r="14" spans="1:13" ht="15.75" x14ac:dyDescent="0.25">
      <c r="A14" s="41">
        <v>7</v>
      </c>
      <c r="B14" s="36" t="s">
        <v>45</v>
      </c>
      <c r="C14" s="42">
        <f>'3.VM_padotības_iest.'!E26</f>
        <v>37942</v>
      </c>
      <c r="D14" s="42">
        <f>'3.VM_padotības_iest.'!E26</f>
        <v>37942</v>
      </c>
      <c r="E14" s="42">
        <f>'3.VM_padotības_iest.'!E26</f>
        <v>37942</v>
      </c>
      <c r="F14" s="43">
        <f t="shared" si="0"/>
        <v>113826</v>
      </c>
      <c r="G14" s="43"/>
      <c r="H14" s="44">
        <f t="shared" si="2"/>
        <v>3161</v>
      </c>
      <c r="I14" s="44">
        <f t="shared" si="3"/>
        <v>3161</v>
      </c>
      <c r="J14" s="44">
        <f t="shared" si="4"/>
        <v>3161</v>
      </c>
      <c r="K14" s="43">
        <f t="shared" si="6"/>
        <v>9483</v>
      </c>
      <c r="L14" s="43"/>
      <c r="M14" s="45">
        <f t="shared" si="5"/>
        <v>123309</v>
      </c>
    </row>
    <row r="15" spans="1:13" ht="15.75" x14ac:dyDescent="0.25">
      <c r="A15" s="21">
        <v>8</v>
      </c>
      <c r="B15" s="50" t="s">
        <v>46</v>
      </c>
      <c r="C15" s="46">
        <f>'3.VM_padotības_iest.'!E33</f>
        <v>2147</v>
      </c>
      <c r="D15" s="46">
        <f>'3.VM_padotības_iest.'!E33</f>
        <v>2147</v>
      </c>
      <c r="E15" s="46">
        <f>'3.VM_padotības_iest.'!E33</f>
        <v>2147</v>
      </c>
      <c r="F15" s="47">
        <f t="shared" si="0"/>
        <v>6441</v>
      </c>
      <c r="G15" s="47"/>
      <c r="H15" s="48">
        <f t="shared" si="2"/>
        <v>179</v>
      </c>
      <c r="I15" s="48">
        <f t="shared" si="3"/>
        <v>179</v>
      </c>
      <c r="J15" s="48">
        <f t="shared" si="4"/>
        <v>179</v>
      </c>
      <c r="K15" s="47">
        <f t="shared" si="6"/>
        <v>537</v>
      </c>
      <c r="L15" s="47"/>
      <c r="M15" s="49">
        <f t="shared" si="5"/>
        <v>6978</v>
      </c>
    </row>
    <row r="16" spans="1:13" ht="15.75" x14ac:dyDescent="0.25">
      <c r="A16" s="41">
        <v>9</v>
      </c>
      <c r="B16" s="36" t="s">
        <v>47</v>
      </c>
      <c r="C16" s="42">
        <f>'3.VM_padotības_iest.'!E40</f>
        <v>8683</v>
      </c>
      <c r="D16" s="42">
        <f>'3.VM_padotības_iest.'!E40</f>
        <v>8683</v>
      </c>
      <c r="E16" s="42">
        <f>'3.VM_padotības_iest.'!E40</f>
        <v>8683</v>
      </c>
      <c r="F16" s="43">
        <f t="shared" si="0"/>
        <v>26049</v>
      </c>
      <c r="G16" s="43"/>
      <c r="H16" s="44">
        <f t="shared" si="2"/>
        <v>723</v>
      </c>
      <c r="I16" s="44">
        <f t="shared" si="3"/>
        <v>723</v>
      </c>
      <c r="J16" s="44">
        <f t="shared" si="4"/>
        <v>723</v>
      </c>
      <c r="K16" s="43">
        <f t="shared" si="6"/>
        <v>2169</v>
      </c>
      <c r="L16" s="43"/>
      <c r="M16" s="45">
        <f t="shared" si="5"/>
        <v>28218</v>
      </c>
    </row>
    <row r="17" spans="1:13" ht="15.75" x14ac:dyDescent="0.25">
      <c r="A17" s="21">
        <v>10</v>
      </c>
      <c r="B17" s="50" t="s">
        <v>48</v>
      </c>
      <c r="C17" s="46">
        <f>'3.VM_padotības_iest.'!E47</f>
        <v>19071</v>
      </c>
      <c r="D17" s="46">
        <f>'3.VM_padotības_iest.'!E47</f>
        <v>19071</v>
      </c>
      <c r="E17" s="46">
        <f>'3.VM_padotības_iest.'!E47</f>
        <v>19071</v>
      </c>
      <c r="F17" s="47">
        <f t="shared" si="0"/>
        <v>57213</v>
      </c>
      <c r="G17" s="47"/>
      <c r="H17" s="48">
        <f t="shared" si="2"/>
        <v>1589</v>
      </c>
      <c r="I17" s="48">
        <f t="shared" si="3"/>
        <v>1589</v>
      </c>
      <c r="J17" s="48">
        <f t="shared" si="4"/>
        <v>1589</v>
      </c>
      <c r="K17" s="47">
        <f t="shared" si="6"/>
        <v>4767</v>
      </c>
      <c r="L17" s="47"/>
      <c r="M17" s="49">
        <f t="shared" si="5"/>
        <v>61980</v>
      </c>
    </row>
    <row r="18" spans="1:13" ht="15.75" x14ac:dyDescent="0.25">
      <c r="A18" s="73" t="s">
        <v>0</v>
      </c>
      <c r="B18" s="74"/>
      <c r="C18" s="51">
        <f>SUM(C8:C17)</f>
        <v>7115875</v>
      </c>
      <c r="D18" s="51">
        <f>SUM(D8:D17)</f>
        <v>7115875</v>
      </c>
      <c r="E18" s="51">
        <f>SUM(E8:E17)</f>
        <v>7115875</v>
      </c>
      <c r="F18" s="38">
        <f>SUM(F8:F17)</f>
        <v>21347625</v>
      </c>
      <c r="G18" s="61"/>
      <c r="H18" s="52">
        <f>SUM(H8:H17)</f>
        <v>592753</v>
      </c>
      <c r="I18" s="52">
        <f>SUM(I8:I17)</f>
        <v>592753</v>
      </c>
      <c r="J18" s="52">
        <f>SUM(J8:J17)</f>
        <v>592753</v>
      </c>
      <c r="K18" s="39">
        <f>SUM(K8:K17)</f>
        <v>1778259</v>
      </c>
      <c r="L18" s="47"/>
      <c r="M18" s="40">
        <f>SUM(M8:M17)</f>
        <v>23125884</v>
      </c>
    </row>
  </sheetData>
  <mergeCells count="8">
    <mergeCell ref="H1:M1"/>
    <mergeCell ref="B2:M3"/>
    <mergeCell ref="A18:B18"/>
    <mergeCell ref="A5:B7"/>
    <mergeCell ref="C5:F5"/>
    <mergeCell ref="H5:K5"/>
    <mergeCell ref="M5:M7"/>
    <mergeCell ref="C6:K6"/>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B28E2-6DE8-4AED-99DF-B1FF941D97FC}">
  <sheetPr>
    <tabColor theme="9" tint="0.39997558519241921"/>
  </sheetPr>
  <dimension ref="A1:L33"/>
  <sheetViews>
    <sheetView zoomScale="90" zoomScaleNormal="90" workbookViewId="0">
      <selection activeCell="A28" sqref="A28"/>
    </sheetView>
  </sheetViews>
  <sheetFormatPr defaultRowHeight="15" x14ac:dyDescent="0.25"/>
  <cols>
    <col min="1" max="1" width="56.28515625" style="60" customWidth="1"/>
    <col min="2" max="3" width="18.85546875" style="60" customWidth="1"/>
    <col min="4" max="4" width="17.28515625" style="60" customWidth="1"/>
    <col min="5" max="7" width="18.85546875" style="60" customWidth="1"/>
    <col min="8" max="8" width="20.28515625" style="60" customWidth="1"/>
    <col min="9" max="16384" width="9.140625" style="60"/>
  </cols>
  <sheetData>
    <row r="1" spans="1:8" ht="45.75" customHeight="1" x14ac:dyDescent="0.25">
      <c r="F1" s="88" t="s">
        <v>72</v>
      </c>
      <c r="G1" s="88"/>
      <c r="H1" s="88"/>
    </row>
    <row r="2" spans="1:8" x14ac:dyDescent="0.25">
      <c r="B2" s="69" t="s">
        <v>58</v>
      </c>
      <c r="C2" s="22" t="s">
        <v>59</v>
      </c>
      <c r="D2" s="56" t="s">
        <v>60</v>
      </c>
    </row>
    <row r="3" spans="1:8" x14ac:dyDescent="0.25">
      <c r="A3" s="32" t="s">
        <v>7</v>
      </c>
      <c r="B3" s="23">
        <f>H11</f>
        <v>2942791</v>
      </c>
      <c r="C3" s="24">
        <f>H11</f>
        <v>2942791</v>
      </c>
      <c r="D3" s="57">
        <f>H11</f>
        <v>2942791</v>
      </c>
    </row>
    <row r="5" spans="1:8" ht="45" customHeight="1" x14ac:dyDescent="0.25">
      <c r="A5" s="16"/>
      <c r="B5" s="94" t="s">
        <v>65</v>
      </c>
      <c r="C5" s="94"/>
      <c r="D5" s="94" t="s">
        <v>64</v>
      </c>
      <c r="E5" s="94"/>
      <c r="F5" s="94" t="s">
        <v>50</v>
      </c>
      <c r="G5" s="94"/>
    </row>
    <row r="6" spans="1:8" x14ac:dyDescent="0.25">
      <c r="A6" s="33"/>
      <c r="B6" s="54" t="s">
        <v>13</v>
      </c>
      <c r="C6" s="54" t="s">
        <v>57</v>
      </c>
      <c r="D6" s="54" t="s">
        <v>12</v>
      </c>
      <c r="E6" s="54" t="s">
        <v>57</v>
      </c>
      <c r="F6" s="54" t="s">
        <v>69</v>
      </c>
      <c r="G6" s="54" t="s">
        <v>57</v>
      </c>
    </row>
    <row r="7" spans="1:8" x14ac:dyDescent="0.25">
      <c r="A7" s="10" t="s">
        <v>2</v>
      </c>
      <c r="B7" s="15">
        <v>639</v>
      </c>
      <c r="C7" s="15">
        <f>ROUND((B14+B14*B20)*B7*$B$26*1.2359,0)</f>
        <v>707164</v>
      </c>
      <c r="D7" s="55">
        <v>398</v>
      </c>
      <c r="E7" s="15">
        <f>ROUND((B14+B14*B20)*D7*$B$27*1.2359,0)</f>
        <v>440456</v>
      </c>
      <c r="F7" s="15">
        <v>0</v>
      </c>
      <c r="G7" s="15">
        <v>0</v>
      </c>
    </row>
    <row r="8" spans="1:8" x14ac:dyDescent="0.25">
      <c r="A8" s="10" t="s">
        <v>3</v>
      </c>
      <c r="B8" s="15">
        <v>946</v>
      </c>
      <c r="C8" s="15">
        <f>ROUND((B15+B15*B21)*B8*$B$26*1.2359,0)</f>
        <v>697478</v>
      </c>
      <c r="D8" s="55">
        <v>536</v>
      </c>
      <c r="E8" s="15">
        <f>ROUND((B15+B15*B21)*D8*$B$27*1.2359,0)</f>
        <v>395188</v>
      </c>
      <c r="F8" s="15">
        <v>0</v>
      </c>
      <c r="G8" s="15">
        <v>0</v>
      </c>
    </row>
    <row r="9" spans="1:8" x14ac:dyDescent="0.25">
      <c r="A9" s="10" t="s">
        <v>4</v>
      </c>
      <c r="B9" s="15">
        <v>294</v>
      </c>
      <c r="C9" s="15">
        <f>ROUND((B16+B16*B22)*B9*$B$26*1.2359,0)</f>
        <v>138881</v>
      </c>
      <c r="D9" s="55">
        <v>195</v>
      </c>
      <c r="E9" s="15">
        <f>ROUND((B16+B16*B22)*D9*$B$27*1.2359,0)</f>
        <v>92115</v>
      </c>
      <c r="F9" s="15">
        <v>0</v>
      </c>
      <c r="G9" s="15">
        <v>0</v>
      </c>
    </row>
    <row r="10" spans="1:8" ht="45" x14ac:dyDescent="0.25">
      <c r="A10" s="11" t="s">
        <v>11</v>
      </c>
      <c r="B10" s="15">
        <v>477</v>
      </c>
      <c r="C10" s="15">
        <f t="shared" ref="C10" si="0">ROUND((B17+B17*B23)*B10*$B$26*1.2359,0)</f>
        <v>254884</v>
      </c>
      <c r="D10" s="55">
        <v>307</v>
      </c>
      <c r="E10" s="15">
        <f>ROUND((B17+B17*B23)*D10*$B$27*1.2359,0)</f>
        <v>164045</v>
      </c>
      <c r="F10" s="15">
        <v>328</v>
      </c>
      <c r="G10" s="15">
        <f>ROUND(F10*B17*$B$28*1.2359,0)</f>
        <v>52580</v>
      </c>
      <c r="H10" s="72" t="s">
        <v>14</v>
      </c>
    </row>
    <row r="11" spans="1:8" x14ac:dyDescent="0.25">
      <c r="A11" s="17" t="s">
        <v>0</v>
      </c>
      <c r="B11" s="19">
        <f>SUM(B7:B10)</f>
        <v>2356</v>
      </c>
      <c r="C11" s="18">
        <f t="shared" ref="C11:G11" si="1">SUM(C7:C10)</f>
        <v>1798407</v>
      </c>
      <c r="D11" s="19">
        <f t="shared" si="1"/>
        <v>1436</v>
      </c>
      <c r="E11" s="18">
        <f t="shared" si="1"/>
        <v>1091804</v>
      </c>
      <c r="F11" s="19">
        <f t="shared" si="1"/>
        <v>328</v>
      </c>
      <c r="G11" s="18">
        <f t="shared" si="1"/>
        <v>52580</v>
      </c>
      <c r="H11" s="20">
        <f>C11+E11+G11</f>
        <v>2942791</v>
      </c>
    </row>
    <row r="13" spans="1:8" ht="45" customHeight="1" x14ac:dyDescent="0.25">
      <c r="A13" s="90" t="s">
        <v>9</v>
      </c>
      <c r="B13" s="90"/>
      <c r="H13" s="66"/>
    </row>
    <row r="14" spans="1:8" x14ac:dyDescent="0.25">
      <c r="A14" s="2" t="s">
        <v>2</v>
      </c>
      <c r="B14" s="5">
        <v>1715.4</v>
      </c>
      <c r="H14" s="66"/>
    </row>
    <row r="15" spans="1:8" x14ac:dyDescent="0.25">
      <c r="A15" s="2" t="s">
        <v>3</v>
      </c>
      <c r="B15" s="5">
        <v>1139.1300000000001</v>
      </c>
    </row>
    <row r="16" spans="1:8" x14ac:dyDescent="0.25">
      <c r="A16" s="2" t="s">
        <v>4</v>
      </c>
      <c r="B16" s="5">
        <v>764.44</v>
      </c>
    </row>
    <row r="17" spans="1:12" x14ac:dyDescent="0.25">
      <c r="A17" s="4" t="s">
        <v>8</v>
      </c>
      <c r="B17" s="5">
        <v>864.71</v>
      </c>
    </row>
    <row r="18" spans="1:12" x14ac:dyDescent="0.25">
      <c r="A18" s="4"/>
      <c r="B18" s="5"/>
    </row>
    <row r="19" spans="1:12" ht="16.5" customHeight="1" x14ac:dyDescent="0.25">
      <c r="A19" s="90" t="s">
        <v>51</v>
      </c>
      <c r="B19" s="90"/>
    </row>
    <row r="20" spans="1:12" x14ac:dyDescent="0.25">
      <c r="A20" s="2" t="s">
        <v>2</v>
      </c>
      <c r="B20" s="58">
        <v>4.3999999999999997E-2</v>
      </c>
    </row>
    <row r="21" spans="1:12" x14ac:dyDescent="0.25">
      <c r="A21" s="2" t="s">
        <v>3</v>
      </c>
      <c r="B21" s="58">
        <v>4.7399999999999998E-2</v>
      </c>
    </row>
    <row r="22" spans="1:12" x14ac:dyDescent="0.25">
      <c r="A22" s="2" t="s">
        <v>4</v>
      </c>
      <c r="B22" s="5"/>
      <c r="E22" s="59"/>
    </row>
    <row r="23" spans="1:12" x14ac:dyDescent="0.25">
      <c r="A23" s="4" t="s">
        <v>8</v>
      </c>
      <c r="B23" s="5"/>
    </row>
    <row r="25" spans="1:12" x14ac:dyDescent="0.25">
      <c r="A25" s="91" t="s">
        <v>10</v>
      </c>
      <c r="B25" s="92"/>
    </row>
    <row r="26" spans="1:12" x14ac:dyDescent="0.25">
      <c r="A26" s="33" t="s">
        <v>65</v>
      </c>
      <c r="B26" s="8">
        <v>0.5</v>
      </c>
    </row>
    <row r="27" spans="1:12" x14ac:dyDescent="0.25">
      <c r="A27" s="33" t="s">
        <v>61</v>
      </c>
      <c r="B27" s="9">
        <v>0.5</v>
      </c>
    </row>
    <row r="28" spans="1:12" ht="30" x14ac:dyDescent="0.25">
      <c r="A28" s="7" t="s">
        <v>50</v>
      </c>
      <c r="B28" s="9">
        <v>0.15</v>
      </c>
    </row>
    <row r="30" spans="1:12" ht="31.5" customHeight="1" x14ac:dyDescent="0.25">
      <c r="A30" s="93" t="s">
        <v>66</v>
      </c>
      <c r="B30" s="93"/>
      <c r="C30" s="93"/>
      <c r="D30" s="93"/>
      <c r="E30" s="93"/>
      <c r="F30" s="93"/>
      <c r="G30" s="93"/>
      <c r="H30" s="93"/>
      <c r="I30" s="93"/>
      <c r="J30" s="93"/>
      <c r="K30" s="93"/>
      <c r="L30" s="93"/>
    </row>
    <row r="31" spans="1:12" ht="17.25" customHeight="1" x14ac:dyDescent="0.25">
      <c r="A31" s="60" t="s">
        <v>67</v>
      </c>
    </row>
    <row r="32" spans="1:12" x14ac:dyDescent="0.25">
      <c r="A32" s="93" t="s">
        <v>68</v>
      </c>
      <c r="B32" s="93"/>
      <c r="C32" s="93"/>
      <c r="D32" s="93"/>
      <c r="E32" s="93"/>
      <c r="F32" s="93"/>
      <c r="G32" s="93"/>
      <c r="H32" s="93"/>
      <c r="I32" s="93"/>
      <c r="J32" s="93"/>
      <c r="K32" s="93"/>
      <c r="L32" s="93"/>
    </row>
    <row r="33" spans="1:12" x14ac:dyDescent="0.25">
      <c r="A33" s="93"/>
      <c r="B33" s="93"/>
      <c r="C33" s="93"/>
      <c r="D33" s="93"/>
      <c r="E33" s="93"/>
      <c r="F33" s="93"/>
      <c r="G33" s="93"/>
      <c r="H33" s="93"/>
      <c r="I33" s="93"/>
      <c r="J33" s="93"/>
      <c r="K33" s="93"/>
      <c r="L33" s="93"/>
    </row>
  </sheetData>
  <mergeCells count="9">
    <mergeCell ref="B5:C5"/>
    <mergeCell ref="D5:E5"/>
    <mergeCell ref="F5:G5"/>
    <mergeCell ref="F1:H1"/>
    <mergeCell ref="A13:B13"/>
    <mergeCell ref="A19:B19"/>
    <mergeCell ref="A25:B25"/>
    <mergeCell ref="A30:L30"/>
    <mergeCell ref="A32:L3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034E6-7B66-4895-B037-A54BCEE6C51C}">
  <sheetPr>
    <tabColor theme="9" tint="0.39997558519241921"/>
  </sheetPr>
  <dimension ref="A1:H21"/>
  <sheetViews>
    <sheetView workbookViewId="0">
      <selection activeCell="D15" sqref="D15:D17"/>
    </sheetView>
  </sheetViews>
  <sheetFormatPr defaultRowHeight="15" x14ac:dyDescent="0.25"/>
  <cols>
    <col min="1" max="1" width="35.7109375" style="60" customWidth="1"/>
    <col min="2" max="3" width="17.140625" style="60" customWidth="1"/>
    <col min="4" max="4" width="14.7109375" style="60" customWidth="1"/>
    <col min="5" max="16384" width="9.140625" style="60"/>
  </cols>
  <sheetData>
    <row r="1" spans="1:8" ht="42" customHeight="1" x14ac:dyDescent="0.25">
      <c r="D1" s="88" t="s">
        <v>56</v>
      </c>
      <c r="E1" s="88"/>
      <c r="F1" s="88"/>
      <c r="G1" s="88"/>
      <c r="H1" s="88"/>
    </row>
    <row r="3" spans="1:8" x14ac:dyDescent="0.25">
      <c r="B3" s="69" t="s">
        <v>58</v>
      </c>
      <c r="C3" s="22" t="s">
        <v>59</v>
      </c>
      <c r="D3" s="56" t="s">
        <v>60</v>
      </c>
    </row>
    <row r="4" spans="1:8" x14ac:dyDescent="0.25">
      <c r="A4" s="32" t="s">
        <v>15</v>
      </c>
      <c r="B4" s="23">
        <f>C10</f>
        <v>3176540</v>
      </c>
      <c r="C4" s="24">
        <f>C10</f>
        <v>3176540</v>
      </c>
      <c r="D4" s="57">
        <f>C10</f>
        <v>3176540</v>
      </c>
    </row>
    <row r="6" spans="1:8" ht="30" x14ac:dyDescent="0.25">
      <c r="A6" s="33"/>
      <c r="B6" s="13" t="s">
        <v>27</v>
      </c>
      <c r="C6" s="12" t="s">
        <v>5</v>
      </c>
    </row>
    <row r="7" spans="1:8" x14ac:dyDescent="0.25">
      <c r="A7" s="10" t="s">
        <v>16</v>
      </c>
      <c r="B7" s="33">
        <v>1276</v>
      </c>
      <c r="C7" s="15">
        <f>ROUND(B7*C15*$B$12,0)</f>
        <v>1547833</v>
      </c>
    </row>
    <row r="8" spans="1:8" x14ac:dyDescent="0.25">
      <c r="A8" s="10" t="s">
        <v>17</v>
      </c>
      <c r="B8" s="33">
        <v>2069</v>
      </c>
      <c r="C8" s="15">
        <f>ROUND(B8*C16*$B$12,0)</f>
        <v>1512511</v>
      </c>
    </row>
    <row r="9" spans="1:8" x14ac:dyDescent="0.25">
      <c r="A9" s="10" t="s">
        <v>18</v>
      </c>
      <c r="B9" s="33">
        <v>126</v>
      </c>
      <c r="C9" s="15">
        <f>ROUND(B9*C17*$B$12,0)</f>
        <v>116196</v>
      </c>
    </row>
    <row r="10" spans="1:8" x14ac:dyDescent="0.25">
      <c r="A10" s="17" t="s">
        <v>0</v>
      </c>
      <c r="B10" s="19">
        <f>SUM(B7:B9)</f>
        <v>3471</v>
      </c>
      <c r="C10" s="18">
        <f>SUM(C7:C9)</f>
        <v>3176540</v>
      </c>
    </row>
    <row r="12" spans="1:8" x14ac:dyDescent="0.25">
      <c r="A12" s="1" t="s">
        <v>19</v>
      </c>
      <c r="B12" s="28">
        <v>0.5</v>
      </c>
    </row>
    <row r="13" spans="1:8" x14ac:dyDescent="0.25">
      <c r="A13" s="25"/>
      <c r="B13" s="26"/>
    </row>
    <row r="14" spans="1:8" x14ac:dyDescent="0.25">
      <c r="A14" s="63" t="s">
        <v>20</v>
      </c>
      <c r="B14" s="63"/>
      <c r="C14" s="65" t="s">
        <v>55</v>
      </c>
    </row>
    <row r="15" spans="1:8" x14ac:dyDescent="0.25">
      <c r="A15" s="29" t="s">
        <v>21</v>
      </c>
      <c r="B15" s="64">
        <v>1963</v>
      </c>
      <c r="C15" s="5">
        <f>ROUND(B15*1.2359,2)</f>
        <v>2426.0700000000002</v>
      </c>
    </row>
    <row r="16" spans="1:8" x14ac:dyDescent="0.25">
      <c r="A16" s="29" t="s">
        <v>22</v>
      </c>
      <c r="B16" s="64">
        <v>1183</v>
      </c>
      <c r="C16" s="5">
        <f t="shared" ref="C16:C17" si="0">ROUND(B16*1.2359,2)</f>
        <v>1462.07</v>
      </c>
    </row>
    <row r="17" spans="1:3" x14ac:dyDescent="0.25">
      <c r="A17" s="29" t="s">
        <v>23</v>
      </c>
      <c r="B17" s="64">
        <v>1492.34</v>
      </c>
      <c r="C17" s="5">
        <f t="shared" si="0"/>
        <v>1844.38</v>
      </c>
    </row>
    <row r="19" spans="1:3" x14ac:dyDescent="0.25">
      <c r="A19" s="30" t="s">
        <v>25</v>
      </c>
    </row>
    <row r="20" spans="1:3" x14ac:dyDescent="0.25">
      <c r="A20" s="30" t="s">
        <v>24</v>
      </c>
    </row>
    <row r="21" spans="1:3" x14ac:dyDescent="0.25">
      <c r="A21" s="30" t="s">
        <v>26</v>
      </c>
    </row>
  </sheetData>
  <mergeCells count="1">
    <mergeCell ref="D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0C62F-9A90-4AA4-BB93-9A4F13FD1204}">
  <sheetPr>
    <tabColor theme="9" tint="0.39997558519241921"/>
  </sheetPr>
  <dimension ref="A1:F49"/>
  <sheetViews>
    <sheetView workbookViewId="0">
      <selection activeCell="K8" sqref="K8"/>
    </sheetView>
  </sheetViews>
  <sheetFormatPr defaultRowHeight="15" x14ac:dyDescent="0.25"/>
  <cols>
    <col min="1" max="1" width="48.42578125" style="60" customWidth="1"/>
    <col min="2" max="4" width="17.5703125" style="60" customWidth="1"/>
    <col min="5" max="5" width="17.85546875" style="60" customWidth="1"/>
    <col min="6" max="16384" width="9.140625" style="60"/>
  </cols>
  <sheetData>
    <row r="1" spans="1:6" ht="44.25" customHeight="1" x14ac:dyDescent="0.25">
      <c r="D1" s="88" t="s">
        <v>73</v>
      </c>
      <c r="E1" s="88"/>
      <c r="F1" s="88"/>
    </row>
    <row r="2" spans="1:6" ht="12.75" customHeight="1" x14ac:dyDescent="0.25">
      <c r="D2" s="67"/>
      <c r="E2" s="67"/>
      <c r="F2" s="67"/>
    </row>
    <row r="3" spans="1:6" x14ac:dyDescent="0.25">
      <c r="B3" s="69" t="s">
        <v>58</v>
      </c>
      <c r="C3" s="22" t="s">
        <v>59</v>
      </c>
      <c r="D3" s="56" t="s">
        <v>60</v>
      </c>
    </row>
    <row r="4" spans="1:6" x14ac:dyDescent="0.25">
      <c r="A4" s="32" t="s">
        <v>28</v>
      </c>
      <c r="B4" s="23">
        <f>E11+E19+E26+E33+E40+E47</f>
        <v>996544</v>
      </c>
      <c r="C4" s="24">
        <f>E11+E19+E26+E33+E40+E47</f>
        <v>996544</v>
      </c>
      <c r="D4" s="57">
        <f>E11+E19+E26+E33+E40+E47</f>
        <v>996544</v>
      </c>
    </row>
    <row r="7" spans="1:6" ht="29.25" customHeight="1" x14ac:dyDescent="0.25">
      <c r="A7" s="95" t="s">
        <v>29</v>
      </c>
      <c r="B7" s="96"/>
      <c r="C7" s="96"/>
      <c r="D7" s="96"/>
      <c r="E7" s="96"/>
    </row>
    <row r="8" spans="1:6" ht="45" x14ac:dyDescent="0.25">
      <c r="A8" s="33"/>
      <c r="B8" s="54" t="s">
        <v>19</v>
      </c>
      <c r="C8" s="54" t="s">
        <v>13</v>
      </c>
      <c r="D8" s="27" t="s">
        <v>54</v>
      </c>
      <c r="E8" s="54" t="s">
        <v>5</v>
      </c>
    </row>
    <row r="9" spans="1:6" x14ac:dyDescent="0.25">
      <c r="A9" s="33" t="s">
        <v>30</v>
      </c>
      <c r="B9" s="6">
        <v>0.5</v>
      </c>
      <c r="C9" s="15">
        <v>2180</v>
      </c>
      <c r="D9" s="14">
        <f>ROUND(619.26/100*50,2)</f>
        <v>309.63</v>
      </c>
      <c r="E9" s="15">
        <f>ROUND(C9*D9*1.2359,0)</f>
        <v>834224</v>
      </c>
    </row>
    <row r="10" spans="1:6" ht="30" x14ac:dyDescent="0.25">
      <c r="A10" s="34" t="s">
        <v>31</v>
      </c>
      <c r="B10" s="6">
        <v>0.15</v>
      </c>
      <c r="C10" s="33">
        <v>403</v>
      </c>
      <c r="D10" s="3">
        <f>ROUND(491.16/50*15,2)</f>
        <v>147.35</v>
      </c>
      <c r="E10" s="15">
        <f>ROUND(C10*D10*1.2359,0)</f>
        <v>73390</v>
      </c>
    </row>
    <row r="11" spans="1:6" x14ac:dyDescent="0.25">
      <c r="A11" s="35" t="s">
        <v>0</v>
      </c>
      <c r="B11" s="36"/>
      <c r="C11" s="36"/>
      <c r="D11" s="36"/>
      <c r="E11" s="37">
        <f>SUM(E9:E10)</f>
        <v>907614</v>
      </c>
    </row>
    <row r="13" spans="1:6" x14ac:dyDescent="0.25">
      <c r="A13" s="60" t="s">
        <v>53</v>
      </c>
    </row>
    <row r="14" spans="1:6" ht="76.5" customHeight="1" x14ac:dyDescent="0.25">
      <c r="A14" s="97" t="s">
        <v>70</v>
      </c>
      <c r="B14" s="97"/>
      <c r="C14" s="97"/>
      <c r="D14" s="97"/>
      <c r="E14" s="97"/>
      <c r="F14" s="62"/>
    </row>
    <row r="16" spans="1:6" x14ac:dyDescent="0.25">
      <c r="A16" s="95" t="s">
        <v>33</v>
      </c>
      <c r="B16" s="96"/>
      <c r="C16" s="96"/>
      <c r="D16" s="96"/>
      <c r="E16" s="96"/>
    </row>
    <row r="17" spans="1:5" ht="30" x14ac:dyDescent="0.25">
      <c r="A17" s="33"/>
      <c r="B17" s="54" t="s">
        <v>19</v>
      </c>
      <c r="C17" s="54" t="s">
        <v>35</v>
      </c>
      <c r="D17" s="27" t="s">
        <v>32</v>
      </c>
      <c r="E17" s="54" t="s">
        <v>5</v>
      </c>
    </row>
    <row r="18" spans="1:5" ht="30" x14ac:dyDescent="0.25">
      <c r="A18" s="34" t="s">
        <v>34</v>
      </c>
      <c r="B18" s="6">
        <v>0.15</v>
      </c>
      <c r="C18" s="15">
        <v>99</v>
      </c>
      <c r="D18" s="14">
        <v>1148.97</v>
      </c>
      <c r="E18" s="15">
        <f>ROUND(C18*D18*B18*1.2359,0)</f>
        <v>21087</v>
      </c>
    </row>
    <row r="19" spans="1:5" x14ac:dyDescent="0.25">
      <c r="A19" s="35" t="s">
        <v>0</v>
      </c>
      <c r="B19" s="36"/>
      <c r="C19" s="36"/>
      <c r="D19" s="36"/>
      <c r="E19" s="37">
        <f>SUM(E18:E18)</f>
        <v>21087</v>
      </c>
    </row>
    <row r="21" spans="1:5" x14ac:dyDescent="0.25">
      <c r="A21" s="60" t="s">
        <v>52</v>
      </c>
    </row>
    <row r="23" spans="1:5" x14ac:dyDescent="0.25">
      <c r="A23" s="95" t="s">
        <v>36</v>
      </c>
      <c r="B23" s="96"/>
      <c r="C23" s="96"/>
      <c r="D23" s="96"/>
      <c r="E23" s="96"/>
    </row>
    <row r="24" spans="1:5" ht="30" x14ac:dyDescent="0.25">
      <c r="A24" s="33"/>
      <c r="B24" s="54" t="s">
        <v>19</v>
      </c>
      <c r="C24" s="54" t="s">
        <v>35</v>
      </c>
      <c r="D24" s="27" t="s">
        <v>32</v>
      </c>
      <c r="E24" s="54" t="s">
        <v>5</v>
      </c>
    </row>
    <row r="25" spans="1:5" ht="30" x14ac:dyDescent="0.25">
      <c r="A25" s="34" t="s">
        <v>34</v>
      </c>
      <c r="B25" s="6">
        <v>0.15</v>
      </c>
      <c r="C25" s="15">
        <v>155</v>
      </c>
      <c r="D25" s="14">
        <v>1320.43</v>
      </c>
      <c r="E25" s="15">
        <f>ROUND(C25*D25*B25*1.2359,0)</f>
        <v>37942</v>
      </c>
    </row>
    <row r="26" spans="1:5" x14ac:dyDescent="0.25">
      <c r="A26" s="35" t="s">
        <v>0</v>
      </c>
      <c r="B26" s="36"/>
      <c r="C26" s="36"/>
      <c r="D26" s="36"/>
      <c r="E26" s="37">
        <f>SUM(E25:E25)</f>
        <v>37942</v>
      </c>
    </row>
    <row r="28" spans="1:5" x14ac:dyDescent="0.25">
      <c r="A28" s="60" t="s">
        <v>52</v>
      </c>
    </row>
    <row r="30" spans="1:5" x14ac:dyDescent="0.25">
      <c r="A30" s="95" t="s">
        <v>37</v>
      </c>
      <c r="B30" s="96"/>
      <c r="C30" s="96"/>
      <c r="D30" s="96"/>
      <c r="E30" s="96"/>
    </row>
    <row r="31" spans="1:5" ht="30" x14ac:dyDescent="0.25">
      <c r="A31" s="33"/>
      <c r="B31" s="54" t="s">
        <v>19</v>
      </c>
      <c r="C31" s="54" t="s">
        <v>35</v>
      </c>
      <c r="D31" s="27" t="s">
        <v>32</v>
      </c>
      <c r="E31" s="54" t="s">
        <v>5</v>
      </c>
    </row>
    <row r="32" spans="1:5" ht="30" x14ac:dyDescent="0.25">
      <c r="A32" s="34" t="s">
        <v>34</v>
      </c>
      <c r="B32" s="6">
        <v>0.15</v>
      </c>
      <c r="C32" s="15">
        <v>9</v>
      </c>
      <c r="D32" s="14">
        <v>1286.67</v>
      </c>
      <c r="E32" s="15">
        <f>ROUND(C32*D32*B32*1.2359,0)</f>
        <v>2147</v>
      </c>
    </row>
    <row r="33" spans="1:5" x14ac:dyDescent="0.25">
      <c r="A33" s="35" t="s">
        <v>0</v>
      </c>
      <c r="B33" s="36"/>
      <c r="C33" s="36"/>
      <c r="D33" s="36"/>
      <c r="E33" s="37">
        <f>SUM(E32:E32)</f>
        <v>2147</v>
      </c>
    </row>
    <row r="35" spans="1:5" x14ac:dyDescent="0.25">
      <c r="A35" s="60" t="s">
        <v>52</v>
      </c>
    </row>
    <row r="37" spans="1:5" x14ac:dyDescent="0.25">
      <c r="A37" s="95" t="s">
        <v>38</v>
      </c>
      <c r="B37" s="96"/>
      <c r="C37" s="96"/>
      <c r="D37" s="96"/>
      <c r="E37" s="96"/>
    </row>
    <row r="38" spans="1:5" ht="30" x14ac:dyDescent="0.25">
      <c r="A38" s="33"/>
      <c r="B38" s="54" t="s">
        <v>19</v>
      </c>
      <c r="C38" s="54" t="s">
        <v>35</v>
      </c>
      <c r="D38" s="27" t="s">
        <v>32</v>
      </c>
      <c r="E38" s="54" t="s">
        <v>5</v>
      </c>
    </row>
    <row r="39" spans="1:5" ht="30" x14ac:dyDescent="0.25">
      <c r="A39" s="34" t="s">
        <v>34</v>
      </c>
      <c r="B39" s="6">
        <v>0.15</v>
      </c>
      <c r="C39" s="15">
        <v>36</v>
      </c>
      <c r="D39" s="14">
        <v>1301</v>
      </c>
      <c r="E39" s="15">
        <f>ROUND(C39*D39*B39*1.2359,0)</f>
        <v>8683</v>
      </c>
    </row>
    <row r="40" spans="1:5" x14ac:dyDescent="0.25">
      <c r="A40" s="35" t="s">
        <v>0</v>
      </c>
      <c r="B40" s="36"/>
      <c r="C40" s="36"/>
      <c r="D40" s="36"/>
      <c r="E40" s="37">
        <f>SUM(E39:E39)</f>
        <v>8683</v>
      </c>
    </row>
    <row r="42" spans="1:5" x14ac:dyDescent="0.25">
      <c r="A42" s="60" t="s">
        <v>52</v>
      </c>
    </row>
    <row r="44" spans="1:5" x14ac:dyDescent="0.25">
      <c r="A44" s="95" t="s">
        <v>39</v>
      </c>
      <c r="B44" s="96"/>
      <c r="C44" s="96"/>
      <c r="D44" s="96"/>
      <c r="E44" s="96"/>
    </row>
    <row r="45" spans="1:5" ht="30" x14ac:dyDescent="0.25">
      <c r="A45" s="33"/>
      <c r="B45" s="54" t="s">
        <v>19</v>
      </c>
      <c r="C45" s="54" t="s">
        <v>35</v>
      </c>
      <c r="D45" s="27" t="s">
        <v>32</v>
      </c>
      <c r="E45" s="54" t="s">
        <v>5</v>
      </c>
    </row>
    <row r="46" spans="1:5" ht="30" x14ac:dyDescent="0.25">
      <c r="A46" s="34" t="s">
        <v>34</v>
      </c>
      <c r="B46" s="6">
        <v>0.15</v>
      </c>
      <c r="C46" s="15">
        <v>61</v>
      </c>
      <c r="D46" s="14">
        <v>1686.41</v>
      </c>
      <c r="E46" s="15">
        <f>ROUND(C46*D46*B46*1.2359,0)</f>
        <v>19071</v>
      </c>
    </row>
    <row r="47" spans="1:5" x14ac:dyDescent="0.25">
      <c r="A47" s="35" t="s">
        <v>0</v>
      </c>
      <c r="B47" s="36"/>
      <c r="C47" s="36"/>
      <c r="D47" s="36"/>
      <c r="E47" s="37">
        <f>SUM(E46:E46)</f>
        <v>19071</v>
      </c>
    </row>
    <row r="49" spans="1:1" x14ac:dyDescent="0.25">
      <c r="A49" s="60" t="s">
        <v>52</v>
      </c>
    </row>
  </sheetData>
  <mergeCells count="8">
    <mergeCell ref="A37:E37"/>
    <mergeCell ref="A44:E44"/>
    <mergeCell ref="D1:F1"/>
    <mergeCell ref="A7:E7"/>
    <mergeCell ref="A14:E14"/>
    <mergeCell ref="A16:E16"/>
    <mergeCell ref="A23:E23"/>
    <mergeCell ref="A30:E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KOPSAVILKUMS</vt:lpstr>
      <vt:lpstr>1.Stac_iestādes</vt:lpstr>
      <vt:lpstr>2.Ģimenes_ārsti</vt:lpstr>
      <vt:lpstr>3.VM_padotības_iest.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Ābola</dc:creator>
  <cp:lastModifiedBy>Liene Ābola</cp:lastModifiedBy>
  <dcterms:created xsi:type="dcterms:W3CDTF">2020-10-28T08:05:17Z</dcterms:created>
  <dcterms:modified xsi:type="dcterms:W3CDTF">2022-04-05T07:55:06Z</dcterms:modified>
</cp:coreProperties>
</file>