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filterPrivacy="1" defaultThemeVersion="124226"/>
  <xr:revisionPtr revIDLastSave="0" documentId="13_ncr:1_{F04F8106-A436-45BB-9244-782311CFE3B4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1." sheetId="9" r:id="rId1"/>
    <sheet name="2." sheetId="10" r:id="rId2"/>
    <sheet name="3." sheetId="11" r:id="rId3"/>
    <sheet name="4." sheetId="12" r:id="rId4"/>
    <sheet name="5." sheetId="13" r:id="rId5"/>
  </sheets>
  <calcPr calcId="191029"/>
</workbook>
</file>

<file path=xl/calcChain.xml><?xml version="1.0" encoding="utf-8"?>
<calcChain xmlns="http://schemas.openxmlformats.org/spreadsheetml/2006/main">
  <c r="B20" i="13" l="1"/>
  <c r="B19" i="13"/>
  <c r="C19" i="13" s="1"/>
  <c r="B18" i="13"/>
  <c r="C18" i="13" s="1"/>
  <c r="C17" i="13"/>
  <c r="B17" i="13"/>
  <c r="B16" i="13"/>
  <c r="B21" i="13" s="1"/>
  <c r="C21" i="13" s="1"/>
  <c r="B15" i="13"/>
  <c r="C15" i="13" s="1"/>
  <c r="B5" i="13"/>
  <c r="B22" i="13" s="1"/>
  <c r="B4" i="13"/>
  <c r="C4" i="13" s="1"/>
  <c r="C5" i="13" s="1"/>
  <c r="C9" i="13" s="1"/>
  <c r="B22" i="12"/>
  <c r="C21" i="12"/>
  <c r="B21" i="12"/>
  <c r="B20" i="12"/>
  <c r="C20" i="12" s="1"/>
  <c r="C19" i="12"/>
  <c r="B19" i="12"/>
  <c r="B18" i="12"/>
  <c r="C18" i="12" s="1"/>
  <c r="C17" i="12"/>
  <c r="B17" i="12"/>
  <c r="B6" i="12"/>
  <c r="C6" i="12" s="1"/>
  <c r="B5" i="12"/>
  <c r="C5" i="12" s="1"/>
  <c r="B4" i="12"/>
  <c r="B7" i="12" s="1"/>
  <c r="B24" i="12" s="1"/>
  <c r="B20" i="11"/>
  <c r="C19" i="11"/>
  <c r="B19" i="11"/>
  <c r="B18" i="11"/>
  <c r="C18" i="11" s="1"/>
  <c r="C17" i="11"/>
  <c r="B17" i="11"/>
  <c r="B16" i="11"/>
  <c r="C16" i="11" s="1"/>
  <c r="C15" i="11"/>
  <c r="B15" i="11"/>
  <c r="B6" i="11"/>
  <c r="B7" i="11" s="1"/>
  <c r="B22" i="11" s="1"/>
  <c r="B5" i="11"/>
  <c r="C5" i="11" s="1"/>
  <c r="B4" i="11"/>
  <c r="C4" i="11" s="1"/>
  <c r="B19" i="10"/>
  <c r="B18" i="10"/>
  <c r="C18" i="10" s="1"/>
  <c r="B17" i="10"/>
  <c r="C17" i="10" s="1"/>
  <c r="B16" i="10"/>
  <c r="C16" i="10" s="1"/>
  <c r="B15" i="10"/>
  <c r="C15" i="10" s="1"/>
  <c r="B14" i="10"/>
  <c r="C14" i="10" s="1"/>
  <c r="B5" i="10"/>
  <c r="C5" i="10" s="1"/>
  <c r="B4" i="10"/>
  <c r="C4" i="10" s="1"/>
  <c r="B20" i="9"/>
  <c r="C19" i="9"/>
  <c r="B19" i="9"/>
  <c r="B18" i="9"/>
  <c r="C18" i="9" s="1"/>
  <c r="B17" i="9"/>
  <c r="C17" i="9" s="1"/>
  <c r="B16" i="9"/>
  <c r="C16" i="9" s="1"/>
  <c r="B15" i="9"/>
  <c r="B21" i="9" s="1"/>
  <c r="C21" i="9" s="1"/>
  <c r="B6" i="9"/>
  <c r="C6" i="9" s="1"/>
  <c r="B5" i="9"/>
  <c r="C5" i="9" s="1"/>
  <c r="B4" i="9"/>
  <c r="B7" i="9" s="1"/>
  <c r="B22" i="9" s="1"/>
  <c r="C15" i="9" l="1"/>
  <c r="B20" i="10"/>
  <c r="C20" i="10" s="1"/>
  <c r="B23" i="9"/>
  <c r="C23" i="9" s="1"/>
  <c r="B23" i="12"/>
  <c r="C23" i="12" s="1"/>
  <c r="C6" i="10"/>
  <c r="C8" i="10" s="1"/>
  <c r="C10" i="10" s="1"/>
  <c r="C6" i="11"/>
  <c r="C7" i="11" s="1"/>
  <c r="C9" i="11" s="1"/>
  <c r="B21" i="11"/>
  <c r="C21" i="11" s="1"/>
  <c r="B23" i="13"/>
  <c r="C23" i="13" s="1"/>
  <c r="C22" i="13"/>
  <c r="C16" i="13"/>
  <c r="B25" i="12"/>
  <c r="C25" i="12" s="1"/>
  <c r="C24" i="12"/>
  <c r="C4" i="12"/>
  <c r="C7" i="12" s="1"/>
  <c r="C9" i="12" s="1"/>
  <c r="C13" i="12" s="1"/>
  <c r="C22" i="11"/>
  <c r="B6" i="10"/>
  <c r="B21" i="10" s="1"/>
  <c r="C4" i="9"/>
  <c r="C7" i="9" s="1"/>
  <c r="B23" i="11" l="1"/>
  <c r="C23" i="11" s="1"/>
  <c r="C21" i="10"/>
  <c r="B22" i="10"/>
  <c r="C22" i="10" s="1"/>
  <c r="C9" i="9"/>
  <c r="C11" i="9" s="1"/>
  <c r="C22" i="9"/>
</calcChain>
</file>

<file path=xl/sharedStrings.xml><?xml version="1.0" encoding="utf-8"?>
<sst xmlns="http://schemas.openxmlformats.org/spreadsheetml/2006/main" count="164" uniqueCount="50">
  <si>
    <t>Netiešās izmaksas</t>
  </si>
  <si>
    <t>Izmaksas kopā</t>
  </si>
  <si>
    <t>Ieņēmumu EKK 21490</t>
  </si>
  <si>
    <t>Izdevumu EKK</t>
  </si>
  <si>
    <t xml:space="preserve">Summa gadā </t>
  </si>
  <si>
    <t xml:space="preserve">Plānots gadā </t>
  </si>
  <si>
    <t>Vispārējās izglītības iestādes akreditācija</t>
  </si>
  <si>
    <t>Atalgojums</t>
  </si>
  <si>
    <t>Ar DD VSAOI</t>
  </si>
  <si>
    <t>Komisijas vadītāja atlīdzība ar stundas likmi 19.5 EUR * 1.3</t>
  </si>
  <si>
    <t>Komisijas eksperta atlīdzība ar stundas likmi 19.5 EUR</t>
  </si>
  <si>
    <t>Tiešās izmaksas kopā</t>
  </si>
  <si>
    <t xml:space="preserve">Administratīvās/netiešās izmaksu koeficents </t>
  </si>
  <si>
    <t>grāmatvedis 4.5h (rēķina izrakstīšana izglītības iestādes dibinātājam, atlīdzības aprēķins akreditācijas ekspertiem, samaksas kontrole, līgumu summas saskaņošana)</t>
  </si>
  <si>
    <t>struktūrvienības vadītājs-galvenais grāmatvedis 2h (līgumu summu saskaņošana,informācijas sniegšana par akreditācijas ekspertiem VID EDS, norēķini par ekspertu nodokļiem)</t>
  </si>
  <si>
    <t>dokumentu pārvaldības speciālists 8h (rīkojuma, līgumu sagatavošana, reģistrēšana, aprite)</t>
  </si>
  <si>
    <t>juriskonsults 4.5h  (līgumu pārbaude, korekcijas, saskaņošana)</t>
  </si>
  <si>
    <t>struktūrvienības vadītāja vietnieks 3.5h (akreditācijas komisijas saskaņošana, rīkojuma saskaņošana, līgumu parakstīšana)</t>
  </si>
  <si>
    <t>internets 8 h</t>
  </si>
  <si>
    <t>Kopā</t>
  </si>
  <si>
    <t>10% no tiešajām izmaksām</t>
  </si>
  <si>
    <t>Starpība</t>
  </si>
  <si>
    <t>grāmatvedis 2.5h (rēķina izrakstīšana izglītības iestādes dibinātājam, atlīdzības aprēķins akreditācijas ekspertiem, samaksas kontrole, līgumu summas saskaņošana)</t>
  </si>
  <si>
    <t>struktūrvienības vadītājs-galvenais grāmatvedis 0.75h (līgumu summu saskaņošana,informācijas sniegšana par akreditācijas ekspertiem VID EDS, norēķini par ekspertu nodokļiem)</t>
  </si>
  <si>
    <t>dokumentu pārvaldības speciālists 3h (rīkojuma, līgumu sagatavošana, reģistrēšana, aprite)</t>
  </si>
  <si>
    <t>juriskonsults 2h  (līgumu pārbaude, korekcijas, saskaņošana)</t>
  </si>
  <si>
    <t>struktūrvienības vadītāja vietnieks 1h (akreditācijas komisijas saskaņošana, rīkojuma saskaņošana, līgumu parakstīšana)</t>
  </si>
  <si>
    <t>internets 3h</t>
  </si>
  <si>
    <t>Nozaru eksperta atlīdzība ar stundas likmi 19.5 EUR*</t>
  </si>
  <si>
    <t>*Nozaru ekspertu skaits atkarīgs no konkrētās izglītības iestādes</t>
  </si>
  <si>
    <t>grāmatvedis 6h (rēķina izrakstīšana izglītības iestādes dibinātājam, atlīdzības aprēķins akreditācijas ekspertiem, samaksas kontrole, līgumu summas saskaņošana)</t>
  </si>
  <si>
    <t>grāmatvedis 7h (rēķina izrakstīšana izglītības iestādes dibinātājam, atlīdzības aprēķins akreditācijas ekspertiem, samaksas kontrole, līgumu summas saskaņošana)</t>
  </si>
  <si>
    <t>dokumentu pārvaldības speciālists 10h (rīkojuma, līgumu sagatavošana, reģistrēšana, aprite)</t>
  </si>
  <si>
    <t>juriskonsults 5h  (līgumu pārbaude, korekcijas, saskaņošana)</t>
  </si>
  <si>
    <t>struktūrvienības vadītāja vietnieks 4h (akreditācijas komisijas saskaņošana, rīkojuma saskaņošana, līgumu parakstīšana)</t>
  </si>
  <si>
    <t>internets 10 h</t>
  </si>
  <si>
    <t>grāmatvedis 1h (rēķina izrakstīšana izglītības iestādes dibinātājam, atlīdzības aprēķins akreditācijas ekspertiem, samaksas kontrole, līgumu summas saskaņošana)</t>
  </si>
  <si>
    <t>struktūrvienības vadītājs-galvenais grāmatvedis 0.3h (līgumu summu saskaņošana,informācijas sniegšana par akreditācijas ekspertiem VID EDS, norēķini par ekspertu nodokļiem)</t>
  </si>
  <si>
    <t>dokumentu pārvaldības speciālists 1.5h (rīkojuma, līgumu sagatavošana, reģistrēšana, aprite)</t>
  </si>
  <si>
    <t>juriskonsults 1h  (līgumu pārbaude, korekcijas, saskaņošana)</t>
  </si>
  <si>
    <t>struktūrvienības vadītāja vietnieks 0.5h (akreditācijas komisijas saskaņošana, rīkojuma saskaņošana, līgumu parakstīšana)</t>
  </si>
  <si>
    <t>internets 1.5 h</t>
  </si>
  <si>
    <t>1119; 1210</t>
  </si>
  <si>
    <t>1114; 1210</t>
  </si>
  <si>
    <t>1150; 1210</t>
  </si>
  <si>
    <t>Izglītības iestādes vadītāja profesionālās darbības vērtēšana</t>
  </si>
  <si>
    <t>Profesionālās izglītības iestādes akreditācija (bez atbilstības statusam izvērtējuma)</t>
  </si>
  <si>
    <t>Profesionālās izglītības iestādes akreditācija (ar atbilstības statusam izvērtējumu)</t>
  </si>
  <si>
    <t>Nozares eksperta atlīdzība par dalību akreditācijā</t>
  </si>
  <si>
    <t>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</si>
</sst>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2" fontId="0" fillId="0" borderId="1" xfId="0" applyNumberFormat="1" applyBorder="1"/>
    <xf numFmtId="0" fontId="1" fillId="0" borderId="1" xfId="0" applyFont="1" applyBorder="1" applyAlignment="1">
      <alignment horizontal="left"/>
    </xf>
    <xf numFmtId="2" fontId="0" fillId="0" borderId="0" xfId="0" applyNumberFormat="1"/>
    <xf numFmtId="0" fontId="2" fillId="0" borderId="1" xfId="0" applyFont="1" applyBorder="1" applyAlignment="1">
      <alignment horizontal="right" wrapText="1"/>
    </xf>
    <xf numFmtId="2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/>
    <xf numFmtId="2" fontId="3" fillId="0" borderId="1" xfId="0" applyNumberFormat="1" applyFont="1" applyBorder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2" xfId="0" applyFont="1" applyBorder="1"/>
    <xf numFmtId="0" fontId="1" fillId="0" borderId="2" xfId="0" applyFont="1" applyBorder="1" applyAlignment="1">
      <alignment horizontal="left"/>
    </xf>
  </cellXfs>
  <cellStyles count="1">
    <cellStyle name="Parast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J25"/>
  <sheetViews>
    <sheetView workbookViewId="0">
      <selection activeCell="J16" sqref="J16"/>
    </sheetView>
  </sheetViews>
  <sheetFormatPr defaultRowHeight="14.4" x14ac:dyDescent="0.3"/>
  <cols>
    <col min="1" max="1" width="33.44140625" customWidth="1"/>
    <col min="2" max="2" width="12.33203125" customWidth="1"/>
    <col min="3" max="3" width="13" customWidth="1"/>
    <col min="4" max="4" width="13.44140625" customWidth="1"/>
  </cols>
  <sheetData>
    <row r="2" spans="1:10" x14ac:dyDescent="0.3">
      <c r="A2" t="s">
        <v>6</v>
      </c>
    </row>
    <row r="3" spans="1:10" x14ac:dyDescent="0.3">
      <c r="A3" s="1"/>
      <c r="B3" s="1" t="s">
        <v>7</v>
      </c>
      <c r="C3" s="1" t="s">
        <v>8</v>
      </c>
      <c r="D3" s="2" t="s">
        <v>3</v>
      </c>
    </row>
    <row r="4" spans="1:10" ht="28.8" x14ac:dyDescent="0.3">
      <c r="A4" s="3" t="s">
        <v>9</v>
      </c>
      <c r="B4" s="4">
        <f>25.35*32</f>
        <v>811.2</v>
      </c>
      <c r="C4" s="4">
        <f>B4*1.2359</f>
        <v>1002.56208</v>
      </c>
      <c r="D4" s="2" t="s">
        <v>44</v>
      </c>
    </row>
    <row r="5" spans="1:10" ht="28.8" x14ac:dyDescent="0.3">
      <c r="A5" s="3" t="s">
        <v>10</v>
      </c>
      <c r="B5" s="4">
        <f>19.5*29</f>
        <v>565.5</v>
      </c>
      <c r="C5" s="4">
        <f>B5*1.2359</f>
        <v>698.90144999999995</v>
      </c>
      <c r="D5" s="2" t="s">
        <v>44</v>
      </c>
    </row>
    <row r="6" spans="1:10" ht="28.8" x14ac:dyDescent="0.3">
      <c r="A6" s="3" t="s">
        <v>10</v>
      </c>
      <c r="B6" s="4">
        <f>19.5*29</f>
        <v>565.5</v>
      </c>
      <c r="C6" s="4">
        <f>B6*1.2359</f>
        <v>698.90144999999995</v>
      </c>
      <c r="D6" s="2" t="s">
        <v>44</v>
      </c>
    </row>
    <row r="7" spans="1:10" x14ac:dyDescent="0.3">
      <c r="A7" s="7" t="s">
        <v>11</v>
      </c>
      <c r="B7" s="8">
        <f>SUM(B4:B6)</f>
        <v>1942.2</v>
      </c>
      <c r="C7" s="8">
        <f>SUM(C4:C6)</f>
        <v>2400.3649799999998</v>
      </c>
    </row>
    <row r="8" spans="1:10" ht="28.8" x14ac:dyDescent="0.3">
      <c r="A8" s="7" t="s">
        <v>12</v>
      </c>
      <c r="B8" s="1"/>
      <c r="C8" s="9">
        <v>0.1</v>
      </c>
    </row>
    <row r="9" spans="1:10" x14ac:dyDescent="0.3">
      <c r="A9" s="10" t="s">
        <v>1</v>
      </c>
      <c r="B9" s="1"/>
      <c r="C9" s="8">
        <f>C7+(C7*C8)</f>
        <v>2640.4014779999998</v>
      </c>
    </row>
    <row r="10" spans="1:10" x14ac:dyDescent="0.3">
      <c r="A10" s="11" t="s">
        <v>5</v>
      </c>
      <c r="C10">
        <v>100</v>
      </c>
    </row>
    <row r="11" spans="1:10" x14ac:dyDescent="0.3">
      <c r="A11" s="11" t="s">
        <v>4</v>
      </c>
      <c r="C11" s="6">
        <f>C9*C10</f>
        <v>264040.14779999998</v>
      </c>
    </row>
    <row r="12" spans="1:10" x14ac:dyDescent="0.3">
      <c r="A12" s="11"/>
    </row>
    <row r="13" spans="1:10" x14ac:dyDescent="0.3">
      <c r="A13" s="11"/>
    </row>
    <row r="14" spans="1:10" x14ac:dyDescent="0.3">
      <c r="A14" s="3" t="s">
        <v>0</v>
      </c>
      <c r="B14" s="1" t="s">
        <v>7</v>
      </c>
      <c r="C14" s="1" t="s">
        <v>8</v>
      </c>
      <c r="D14" s="2" t="s">
        <v>3</v>
      </c>
    </row>
    <row r="15" spans="1:10" ht="72" x14ac:dyDescent="0.3">
      <c r="A15" s="3" t="s">
        <v>13</v>
      </c>
      <c r="B15" s="4">
        <f>4.5*6.25</f>
        <v>28.125</v>
      </c>
      <c r="C15" s="4">
        <f>B15*1.2359</f>
        <v>34.759687499999998</v>
      </c>
      <c r="D15" s="2" t="s">
        <v>42</v>
      </c>
      <c r="J15" t="s">
        <v>49</v>
      </c>
    </row>
    <row r="16" spans="1:10" ht="72" x14ac:dyDescent="0.3">
      <c r="A16" s="3" t="s">
        <v>14</v>
      </c>
      <c r="B16" s="4">
        <f>17.91*2</f>
        <v>35.82</v>
      </c>
      <c r="C16" s="4">
        <f t="shared" ref="C16:C23" si="0">B16*1.2359</f>
        <v>44.269938000000003</v>
      </c>
      <c r="D16" s="2" t="s">
        <v>42</v>
      </c>
    </row>
    <row r="17" spans="1:4" ht="43.2" x14ac:dyDescent="0.3">
      <c r="A17" s="3" t="s">
        <v>15</v>
      </c>
      <c r="B17" s="4">
        <f>8*5.6</f>
        <v>44.8</v>
      </c>
      <c r="C17" s="4">
        <f t="shared" si="0"/>
        <v>55.368319999999997</v>
      </c>
      <c r="D17" s="2" t="s">
        <v>42</v>
      </c>
    </row>
    <row r="18" spans="1:4" ht="28.8" x14ac:dyDescent="0.3">
      <c r="A18" s="3" t="s">
        <v>16</v>
      </c>
      <c r="B18" s="4">
        <f>8.71*4.5</f>
        <v>39.195000000000007</v>
      </c>
      <c r="C18" s="4">
        <f t="shared" si="0"/>
        <v>48.441100500000012</v>
      </c>
      <c r="D18" s="2" t="s">
        <v>42</v>
      </c>
    </row>
    <row r="19" spans="1:4" ht="57.6" x14ac:dyDescent="0.3">
      <c r="A19" s="3" t="s">
        <v>17</v>
      </c>
      <c r="B19" s="4">
        <f>3.5*12.64</f>
        <v>44.24</v>
      </c>
      <c r="C19" s="4">
        <f t="shared" si="0"/>
        <v>54.676216000000004</v>
      </c>
      <c r="D19" s="2" t="s">
        <v>43</v>
      </c>
    </row>
    <row r="20" spans="1:4" x14ac:dyDescent="0.3">
      <c r="A20" s="3" t="s">
        <v>18</v>
      </c>
      <c r="B20" s="4">
        <f>0.21*8</f>
        <v>1.68</v>
      </c>
      <c r="C20" s="4"/>
      <c r="D20" s="5">
        <v>2210</v>
      </c>
    </row>
    <row r="21" spans="1:4" x14ac:dyDescent="0.3">
      <c r="A21" s="1" t="s">
        <v>19</v>
      </c>
      <c r="B21" s="4">
        <f>SUM(B15:B20)</f>
        <v>193.86</v>
      </c>
      <c r="C21" s="4">
        <f t="shared" si="0"/>
        <v>239.59157400000001</v>
      </c>
    </row>
    <row r="22" spans="1:4" x14ac:dyDescent="0.3">
      <c r="A22" s="3" t="s">
        <v>20</v>
      </c>
      <c r="B22" s="12">
        <f>B7*0.1</f>
        <v>194.22000000000003</v>
      </c>
      <c r="C22" s="4">
        <f>C7*0.1</f>
        <v>240.03649799999999</v>
      </c>
    </row>
    <row r="23" spans="1:4" x14ac:dyDescent="0.3">
      <c r="A23" s="3" t="s">
        <v>21</v>
      </c>
      <c r="B23" s="13">
        <f>B22-B21</f>
        <v>0.36000000000001364</v>
      </c>
      <c r="C23" s="4">
        <f t="shared" si="0"/>
        <v>0.44492400000001686</v>
      </c>
    </row>
    <row r="25" spans="1:4" x14ac:dyDescent="0.3">
      <c r="A25" s="1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D24"/>
  <sheetViews>
    <sheetView workbookViewId="0">
      <selection activeCell="A2" sqref="A2"/>
    </sheetView>
  </sheetViews>
  <sheetFormatPr defaultRowHeight="14.4" x14ac:dyDescent="0.3"/>
  <cols>
    <col min="1" max="1" width="33.44140625" customWidth="1"/>
    <col min="2" max="2" width="12.33203125" customWidth="1"/>
    <col min="3" max="3" width="13" customWidth="1"/>
    <col min="4" max="4" width="13.33203125" customWidth="1"/>
  </cols>
  <sheetData>
    <row r="2" spans="1:4" x14ac:dyDescent="0.3">
      <c r="A2" t="s">
        <v>45</v>
      </c>
    </row>
    <row r="3" spans="1:4" x14ac:dyDescent="0.3">
      <c r="A3" s="1"/>
      <c r="B3" s="1" t="s">
        <v>7</v>
      </c>
      <c r="C3" s="1" t="s">
        <v>8</v>
      </c>
      <c r="D3" s="15" t="s">
        <v>3</v>
      </c>
    </row>
    <row r="4" spans="1:4" ht="28.8" x14ac:dyDescent="0.3">
      <c r="A4" s="3" t="s">
        <v>9</v>
      </c>
      <c r="B4" s="4">
        <f>25.35*18</f>
        <v>456.3</v>
      </c>
      <c r="C4" s="4">
        <f>B4*1.2359</f>
        <v>563.94117000000006</v>
      </c>
      <c r="D4" s="2" t="s">
        <v>44</v>
      </c>
    </row>
    <row r="5" spans="1:4" ht="28.8" x14ac:dyDescent="0.3">
      <c r="A5" s="3" t="s">
        <v>10</v>
      </c>
      <c r="B5" s="4">
        <f>19.5*14</f>
        <v>273</v>
      </c>
      <c r="C5" s="4">
        <f>B5*1.2359</f>
        <v>337.40069999999997</v>
      </c>
      <c r="D5" s="2" t="s">
        <v>44</v>
      </c>
    </row>
    <row r="6" spans="1:4" x14ac:dyDescent="0.3">
      <c r="A6" s="7" t="s">
        <v>11</v>
      </c>
      <c r="B6" s="8">
        <f>SUM(B4:B5)</f>
        <v>729.3</v>
      </c>
      <c r="C6" s="8">
        <f>SUM(C4:C5)</f>
        <v>901.34186999999997</v>
      </c>
    </row>
    <row r="7" spans="1:4" ht="28.8" x14ac:dyDescent="0.3">
      <c r="A7" s="7" t="s">
        <v>12</v>
      </c>
      <c r="B7" s="1"/>
      <c r="C7" s="9">
        <v>0.1</v>
      </c>
    </row>
    <row r="8" spans="1:4" x14ac:dyDescent="0.3">
      <c r="A8" s="10" t="s">
        <v>1</v>
      </c>
      <c r="B8" s="1"/>
      <c r="C8" s="8">
        <f>C6+(C6*C7)</f>
        <v>991.47605699999997</v>
      </c>
    </row>
    <row r="9" spans="1:4" x14ac:dyDescent="0.3">
      <c r="A9" s="11" t="s">
        <v>5</v>
      </c>
      <c r="C9">
        <v>245</v>
      </c>
    </row>
    <row r="10" spans="1:4" x14ac:dyDescent="0.3">
      <c r="A10" s="11" t="s">
        <v>4</v>
      </c>
      <c r="C10" s="6">
        <f>C8*C9</f>
        <v>242911.63396499999</v>
      </c>
    </row>
    <row r="11" spans="1:4" x14ac:dyDescent="0.3">
      <c r="A11" s="11"/>
    </row>
    <row r="12" spans="1:4" x14ac:dyDescent="0.3">
      <c r="A12" s="11"/>
    </row>
    <row r="13" spans="1:4" x14ac:dyDescent="0.3">
      <c r="A13" s="3" t="s">
        <v>0</v>
      </c>
      <c r="B13" s="1" t="s">
        <v>7</v>
      </c>
      <c r="C13" s="1" t="s">
        <v>8</v>
      </c>
      <c r="D13" s="2" t="s">
        <v>3</v>
      </c>
    </row>
    <row r="14" spans="1:4" ht="72" x14ac:dyDescent="0.3">
      <c r="A14" s="3" t="s">
        <v>22</v>
      </c>
      <c r="B14" s="4">
        <f>2.5*6.25</f>
        <v>15.625</v>
      </c>
      <c r="C14" s="4">
        <f>B14*1.2359</f>
        <v>19.310937500000001</v>
      </c>
      <c r="D14" s="2" t="s">
        <v>42</v>
      </c>
    </row>
    <row r="15" spans="1:4" ht="72" x14ac:dyDescent="0.3">
      <c r="A15" s="3" t="s">
        <v>23</v>
      </c>
      <c r="B15" s="4">
        <f>17.91*0.75</f>
        <v>13.432500000000001</v>
      </c>
      <c r="C15" s="4">
        <f t="shared" ref="C15:C22" si="0">B15*1.2359</f>
        <v>16.601226750000002</v>
      </c>
      <c r="D15" s="2" t="s">
        <v>42</v>
      </c>
    </row>
    <row r="16" spans="1:4" ht="43.2" x14ac:dyDescent="0.3">
      <c r="A16" s="3" t="s">
        <v>24</v>
      </c>
      <c r="B16" s="4">
        <f>3*5.6</f>
        <v>16.799999999999997</v>
      </c>
      <c r="C16" s="4">
        <f t="shared" si="0"/>
        <v>20.763119999999997</v>
      </c>
      <c r="D16" s="2" t="s">
        <v>42</v>
      </c>
    </row>
    <row r="17" spans="1:4" ht="28.8" x14ac:dyDescent="0.3">
      <c r="A17" s="3" t="s">
        <v>25</v>
      </c>
      <c r="B17" s="4">
        <f>8.71*2</f>
        <v>17.420000000000002</v>
      </c>
      <c r="C17" s="4">
        <f t="shared" si="0"/>
        <v>21.529378000000001</v>
      </c>
      <c r="D17" s="2" t="s">
        <v>42</v>
      </c>
    </row>
    <row r="18" spans="1:4" ht="57.6" x14ac:dyDescent="0.3">
      <c r="A18" s="3" t="s">
        <v>26</v>
      </c>
      <c r="B18" s="4">
        <f>1*12.64</f>
        <v>12.64</v>
      </c>
      <c r="C18" s="4">
        <f t="shared" si="0"/>
        <v>15.621776000000001</v>
      </c>
      <c r="D18" s="2" t="s">
        <v>43</v>
      </c>
    </row>
    <row r="19" spans="1:4" x14ac:dyDescent="0.3">
      <c r="A19" s="3" t="s">
        <v>27</v>
      </c>
      <c r="B19" s="4">
        <f>0.21*3</f>
        <v>0.63</v>
      </c>
      <c r="C19" s="4"/>
      <c r="D19" s="5">
        <v>2210</v>
      </c>
    </row>
    <row r="20" spans="1:4" x14ac:dyDescent="0.3">
      <c r="A20" s="1" t="s">
        <v>19</v>
      </c>
      <c r="B20" s="4">
        <f>SUM(B14:B19)</f>
        <v>76.547499999999999</v>
      </c>
      <c r="C20" s="4">
        <f t="shared" si="0"/>
        <v>94.605055249999992</v>
      </c>
    </row>
    <row r="21" spans="1:4" x14ac:dyDescent="0.3">
      <c r="A21" s="3" t="s">
        <v>20</v>
      </c>
      <c r="B21" s="1">
        <f>B6*0.1</f>
        <v>72.929999999999993</v>
      </c>
      <c r="C21" s="4">
        <f t="shared" si="0"/>
        <v>90.134186999999997</v>
      </c>
    </row>
    <row r="22" spans="1:4" x14ac:dyDescent="0.3">
      <c r="A22" s="3" t="s">
        <v>21</v>
      </c>
      <c r="B22" s="4">
        <f>B21-B20</f>
        <v>-3.6175000000000068</v>
      </c>
      <c r="C22" s="4">
        <f t="shared" si="0"/>
        <v>-4.4708682500000085</v>
      </c>
    </row>
    <row r="24" spans="1:4" x14ac:dyDescent="0.3">
      <c r="A24" s="14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D25"/>
  <sheetViews>
    <sheetView workbookViewId="0">
      <selection activeCell="A2" sqref="A2"/>
    </sheetView>
  </sheetViews>
  <sheetFormatPr defaultRowHeight="14.4" x14ac:dyDescent="0.3"/>
  <cols>
    <col min="1" max="1" width="33.44140625" customWidth="1"/>
    <col min="2" max="2" width="12.33203125" customWidth="1"/>
    <col min="3" max="3" width="13" customWidth="1"/>
    <col min="4" max="4" width="14.109375" customWidth="1"/>
  </cols>
  <sheetData>
    <row r="2" spans="1:4" x14ac:dyDescent="0.3">
      <c r="A2" t="s">
        <v>46</v>
      </c>
    </row>
    <row r="3" spans="1:4" x14ac:dyDescent="0.3">
      <c r="A3" s="1"/>
      <c r="B3" s="1" t="s">
        <v>7</v>
      </c>
      <c r="C3" s="1" t="s">
        <v>8</v>
      </c>
      <c r="D3" s="2" t="s">
        <v>3</v>
      </c>
    </row>
    <row r="4" spans="1:4" ht="28.8" x14ac:dyDescent="0.3">
      <c r="A4" s="3" t="s">
        <v>9</v>
      </c>
      <c r="B4" s="4">
        <f>25.35*32</f>
        <v>811.2</v>
      </c>
      <c r="C4" s="4">
        <f>B4*1.2359</f>
        <v>1002.56208</v>
      </c>
      <c r="D4" s="2" t="s">
        <v>44</v>
      </c>
    </row>
    <row r="5" spans="1:4" ht="28.8" x14ac:dyDescent="0.3">
      <c r="A5" s="3" t="s">
        <v>10</v>
      </c>
      <c r="B5" s="4">
        <f>19.5*29</f>
        <v>565.5</v>
      </c>
      <c r="C5" s="4">
        <f>B5*1.2359</f>
        <v>698.90144999999995</v>
      </c>
      <c r="D5" s="2" t="s">
        <v>44</v>
      </c>
    </row>
    <row r="6" spans="1:4" ht="28.8" x14ac:dyDescent="0.3">
      <c r="A6" s="3" t="s">
        <v>28</v>
      </c>
      <c r="B6" s="4">
        <f>19.5*16</f>
        <v>312</v>
      </c>
      <c r="C6" s="4">
        <f>B6*1.2359</f>
        <v>385.60079999999999</v>
      </c>
      <c r="D6" s="2" t="s">
        <v>44</v>
      </c>
    </row>
    <row r="7" spans="1:4" x14ac:dyDescent="0.3">
      <c r="A7" s="7" t="s">
        <v>11</v>
      </c>
      <c r="B7" s="8">
        <f>SUM(B4:B6)</f>
        <v>1688.7</v>
      </c>
      <c r="C7" s="8">
        <f>SUM(C4:C6)</f>
        <v>2087.0643300000002</v>
      </c>
    </row>
    <row r="8" spans="1:4" ht="28.8" x14ac:dyDescent="0.3">
      <c r="A8" s="7" t="s">
        <v>12</v>
      </c>
      <c r="B8" s="1"/>
      <c r="C8" s="9">
        <v>0.1</v>
      </c>
    </row>
    <row r="9" spans="1:4" x14ac:dyDescent="0.3">
      <c r="A9" s="10" t="s">
        <v>1</v>
      </c>
      <c r="B9" s="1"/>
      <c r="C9" s="8">
        <f>C7+(C7*C8)</f>
        <v>2295.770763</v>
      </c>
    </row>
    <row r="10" spans="1:4" x14ac:dyDescent="0.3">
      <c r="A10" s="11"/>
    </row>
    <row r="11" spans="1:4" ht="28.8" x14ac:dyDescent="0.3">
      <c r="A11" s="11" t="s">
        <v>29</v>
      </c>
    </row>
    <row r="12" spans="1:4" x14ac:dyDescent="0.3">
      <c r="A12" s="11"/>
    </row>
    <row r="13" spans="1:4" x14ac:dyDescent="0.3">
      <c r="A13" s="11"/>
    </row>
    <row r="14" spans="1:4" x14ac:dyDescent="0.3">
      <c r="A14" s="3" t="s">
        <v>0</v>
      </c>
      <c r="B14" s="1" t="s">
        <v>7</v>
      </c>
      <c r="C14" s="1" t="s">
        <v>8</v>
      </c>
      <c r="D14" s="2" t="s">
        <v>3</v>
      </c>
    </row>
    <row r="15" spans="1:4" ht="72" x14ac:dyDescent="0.3">
      <c r="A15" s="3" t="s">
        <v>30</v>
      </c>
      <c r="B15" s="4">
        <f>6*6.25</f>
        <v>37.5</v>
      </c>
      <c r="C15" s="4">
        <f>B15*1.2359</f>
        <v>46.346249999999998</v>
      </c>
      <c r="D15" s="2" t="s">
        <v>42</v>
      </c>
    </row>
    <row r="16" spans="1:4" ht="72" x14ac:dyDescent="0.3">
      <c r="A16" s="3" t="s">
        <v>14</v>
      </c>
      <c r="B16" s="4">
        <f>17.91*2</f>
        <v>35.82</v>
      </c>
      <c r="C16" s="4">
        <f t="shared" ref="C16:C23" si="0">B16*1.2359</f>
        <v>44.269938000000003</v>
      </c>
      <c r="D16" s="2" t="s">
        <v>42</v>
      </c>
    </row>
    <row r="17" spans="1:4" ht="43.2" x14ac:dyDescent="0.3">
      <c r="A17" s="3" t="s">
        <v>15</v>
      </c>
      <c r="B17" s="4">
        <f>8*5.6</f>
        <v>44.8</v>
      </c>
      <c r="C17" s="4">
        <f t="shared" si="0"/>
        <v>55.368319999999997</v>
      </c>
      <c r="D17" s="2" t="s">
        <v>42</v>
      </c>
    </row>
    <row r="18" spans="1:4" ht="28.8" x14ac:dyDescent="0.3">
      <c r="A18" s="3" t="s">
        <v>16</v>
      </c>
      <c r="B18" s="4">
        <f>8.71*4.5</f>
        <v>39.195000000000007</v>
      </c>
      <c r="C18" s="4">
        <f t="shared" si="0"/>
        <v>48.441100500000012</v>
      </c>
      <c r="D18" s="2" t="s">
        <v>42</v>
      </c>
    </row>
    <row r="19" spans="1:4" ht="57.6" x14ac:dyDescent="0.3">
      <c r="A19" s="3" t="s">
        <v>17</v>
      </c>
      <c r="B19" s="4">
        <f>3.5*12.64</f>
        <v>44.24</v>
      </c>
      <c r="C19" s="4">
        <f t="shared" si="0"/>
        <v>54.676216000000004</v>
      </c>
      <c r="D19" s="2" t="s">
        <v>43</v>
      </c>
    </row>
    <row r="20" spans="1:4" x14ac:dyDescent="0.3">
      <c r="A20" s="3" t="s">
        <v>18</v>
      </c>
      <c r="B20" s="4">
        <f>0.21*8</f>
        <v>1.68</v>
      </c>
      <c r="C20" s="4"/>
      <c r="D20" s="5">
        <v>2210</v>
      </c>
    </row>
    <row r="21" spans="1:4" x14ac:dyDescent="0.3">
      <c r="A21" s="1" t="s">
        <v>19</v>
      </c>
      <c r="B21" s="4">
        <f>SUM(B15:B20)</f>
        <v>203.23500000000001</v>
      </c>
      <c r="C21" s="4">
        <f t="shared" si="0"/>
        <v>251.17813650000002</v>
      </c>
      <c r="D21" s="1"/>
    </row>
    <row r="22" spans="1:4" x14ac:dyDescent="0.3">
      <c r="A22" s="3" t="s">
        <v>20</v>
      </c>
      <c r="B22" s="1">
        <f>B7*0.1</f>
        <v>168.87</v>
      </c>
      <c r="C22" s="4">
        <f t="shared" si="0"/>
        <v>208.706433</v>
      </c>
      <c r="D22" s="1"/>
    </row>
    <row r="23" spans="1:4" x14ac:dyDescent="0.3">
      <c r="A23" s="3" t="s">
        <v>21</v>
      </c>
      <c r="B23" s="4">
        <f>B22-B21</f>
        <v>-34.365000000000009</v>
      </c>
      <c r="C23" s="4">
        <f t="shared" si="0"/>
        <v>-42.471703500000011</v>
      </c>
      <c r="D23" s="1"/>
    </row>
    <row r="25" spans="1:4" x14ac:dyDescent="0.3">
      <c r="A25" s="14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D27"/>
  <sheetViews>
    <sheetView workbookViewId="0">
      <selection activeCell="G6" sqref="G6"/>
    </sheetView>
  </sheetViews>
  <sheetFormatPr defaultRowHeight="14.4" x14ac:dyDescent="0.3"/>
  <cols>
    <col min="1" max="1" width="33.44140625" customWidth="1"/>
    <col min="2" max="2" width="12.33203125" customWidth="1"/>
    <col min="3" max="3" width="13" customWidth="1"/>
    <col min="4" max="4" width="14.44140625" customWidth="1"/>
  </cols>
  <sheetData>
    <row r="2" spans="1:4" x14ac:dyDescent="0.3">
      <c r="A2" t="s">
        <v>47</v>
      </c>
    </row>
    <row r="3" spans="1:4" x14ac:dyDescent="0.3">
      <c r="A3" s="1"/>
      <c r="B3" s="1" t="s">
        <v>7</v>
      </c>
      <c r="C3" s="1" t="s">
        <v>8</v>
      </c>
      <c r="D3" s="2" t="s">
        <v>3</v>
      </c>
    </row>
    <row r="4" spans="1:4" ht="28.8" x14ac:dyDescent="0.3">
      <c r="A4" s="3" t="s">
        <v>9</v>
      </c>
      <c r="B4" s="4">
        <f>25.35*52</f>
        <v>1318.2</v>
      </c>
      <c r="C4" s="4">
        <f>B4*1.2359</f>
        <v>1629.16338</v>
      </c>
      <c r="D4" s="2" t="s">
        <v>44</v>
      </c>
    </row>
    <row r="5" spans="1:4" ht="28.8" x14ac:dyDescent="0.3">
      <c r="A5" s="3" t="s">
        <v>10</v>
      </c>
      <c r="B5" s="4">
        <f>19.5*36</f>
        <v>702</v>
      </c>
      <c r="C5" s="4">
        <f>B5*1.2359</f>
        <v>867.60180000000003</v>
      </c>
      <c r="D5" s="2" t="s">
        <v>44</v>
      </c>
    </row>
    <row r="6" spans="1:4" ht="28.8" x14ac:dyDescent="0.3">
      <c r="A6" s="3" t="s">
        <v>28</v>
      </c>
      <c r="B6" s="4">
        <f>19.5*16</f>
        <v>312</v>
      </c>
      <c r="C6" s="4">
        <f>B6*1.2359</f>
        <v>385.60079999999999</v>
      </c>
      <c r="D6" s="2" t="s">
        <v>44</v>
      </c>
    </row>
    <row r="7" spans="1:4" x14ac:dyDescent="0.3">
      <c r="A7" s="7" t="s">
        <v>11</v>
      </c>
      <c r="B7" s="8">
        <f>SUM(B4:B6)</f>
        <v>2332.1999999999998</v>
      </c>
      <c r="C7" s="8">
        <f>SUM(C4:C6)</f>
        <v>2882.36598</v>
      </c>
    </row>
    <row r="8" spans="1:4" ht="28.8" x14ac:dyDescent="0.3">
      <c r="A8" s="7" t="s">
        <v>12</v>
      </c>
      <c r="B8" s="1"/>
      <c r="C8" s="9">
        <v>0.1</v>
      </c>
    </row>
    <row r="9" spans="1:4" x14ac:dyDescent="0.3">
      <c r="A9" s="10" t="s">
        <v>1</v>
      </c>
      <c r="B9" s="1"/>
      <c r="C9" s="8">
        <f>C7+(C7*C8)</f>
        <v>3170.602578</v>
      </c>
    </row>
    <row r="10" spans="1:4" x14ac:dyDescent="0.3">
      <c r="A10" s="11"/>
    </row>
    <row r="11" spans="1:4" ht="28.8" x14ac:dyDescent="0.3">
      <c r="A11" s="11" t="s">
        <v>29</v>
      </c>
    </row>
    <row r="12" spans="1:4" x14ac:dyDescent="0.3">
      <c r="A12" s="11" t="s">
        <v>5</v>
      </c>
      <c r="C12">
        <v>25</v>
      </c>
    </row>
    <row r="13" spans="1:4" x14ac:dyDescent="0.3">
      <c r="A13" s="11" t="s">
        <v>4</v>
      </c>
      <c r="C13" s="6">
        <f>C9*C12</f>
        <v>79265.064450000005</v>
      </c>
    </row>
    <row r="16" spans="1:4" x14ac:dyDescent="0.3">
      <c r="A16" s="3" t="s">
        <v>0</v>
      </c>
      <c r="B16" s="1" t="s">
        <v>7</v>
      </c>
      <c r="C16" s="1" t="s">
        <v>8</v>
      </c>
      <c r="D16" s="16" t="s">
        <v>3</v>
      </c>
    </row>
    <row r="17" spans="1:4" ht="72" x14ac:dyDescent="0.3">
      <c r="A17" s="3" t="s">
        <v>31</v>
      </c>
      <c r="B17" s="4">
        <f>7*6.25</f>
        <v>43.75</v>
      </c>
      <c r="C17" s="4">
        <f>B17*1.2359</f>
        <v>54.070625</v>
      </c>
      <c r="D17" s="16" t="s">
        <v>42</v>
      </c>
    </row>
    <row r="18" spans="1:4" ht="72" x14ac:dyDescent="0.3">
      <c r="A18" s="3" t="s">
        <v>14</v>
      </c>
      <c r="B18" s="4">
        <f>17.91*2</f>
        <v>35.82</v>
      </c>
      <c r="C18" s="4">
        <f t="shared" ref="C18:C25" si="0">B18*1.2359</f>
        <v>44.269938000000003</v>
      </c>
      <c r="D18" s="16" t="s">
        <v>42</v>
      </c>
    </row>
    <row r="19" spans="1:4" ht="43.2" x14ac:dyDescent="0.3">
      <c r="A19" s="3" t="s">
        <v>32</v>
      </c>
      <c r="B19" s="4">
        <f>10*5.6</f>
        <v>56</v>
      </c>
      <c r="C19" s="4">
        <f t="shared" si="0"/>
        <v>69.210399999999993</v>
      </c>
      <c r="D19" s="16" t="s">
        <v>42</v>
      </c>
    </row>
    <row r="20" spans="1:4" ht="28.8" x14ac:dyDescent="0.3">
      <c r="A20" s="3" t="s">
        <v>33</v>
      </c>
      <c r="B20" s="4">
        <f>8.71*5</f>
        <v>43.550000000000004</v>
      </c>
      <c r="C20" s="4">
        <f t="shared" si="0"/>
        <v>53.823445000000007</v>
      </c>
      <c r="D20" s="16" t="s">
        <v>42</v>
      </c>
    </row>
    <row r="21" spans="1:4" ht="57.6" x14ac:dyDescent="0.3">
      <c r="A21" s="3" t="s">
        <v>34</v>
      </c>
      <c r="B21" s="4">
        <f>4*12.64</f>
        <v>50.56</v>
      </c>
      <c r="C21" s="4">
        <f t="shared" si="0"/>
        <v>62.487104000000002</v>
      </c>
      <c r="D21" s="16" t="s">
        <v>43</v>
      </c>
    </row>
    <row r="22" spans="1:4" x14ac:dyDescent="0.3">
      <c r="A22" s="3" t="s">
        <v>35</v>
      </c>
      <c r="B22" s="4">
        <f>0.21*10</f>
        <v>2.1</v>
      </c>
      <c r="C22" s="4"/>
      <c r="D22" s="17">
        <v>2210</v>
      </c>
    </row>
    <row r="23" spans="1:4" x14ac:dyDescent="0.3">
      <c r="A23" s="1" t="s">
        <v>19</v>
      </c>
      <c r="B23" s="4">
        <f>SUM(B17:B22)</f>
        <v>231.78</v>
      </c>
      <c r="C23" s="4">
        <f t="shared" si="0"/>
        <v>286.45690200000001</v>
      </c>
    </row>
    <row r="24" spans="1:4" x14ac:dyDescent="0.3">
      <c r="A24" s="3" t="s">
        <v>20</v>
      </c>
      <c r="B24" s="1">
        <f>B7*0.1</f>
        <v>233.22</v>
      </c>
      <c r="C24" s="4">
        <f t="shared" si="0"/>
        <v>288.23659800000001</v>
      </c>
    </row>
    <row r="25" spans="1:4" x14ac:dyDescent="0.3">
      <c r="A25" s="3" t="s">
        <v>21</v>
      </c>
      <c r="B25" s="4">
        <f>B24-B23</f>
        <v>1.4399999999999977</v>
      </c>
      <c r="C25" s="4">
        <f t="shared" si="0"/>
        <v>1.7796959999999973</v>
      </c>
    </row>
    <row r="27" spans="1:4" x14ac:dyDescent="0.3">
      <c r="A27" s="14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D25"/>
  <sheetViews>
    <sheetView tabSelected="1" workbookViewId="0">
      <selection activeCell="H8" sqref="H8"/>
    </sheetView>
  </sheetViews>
  <sheetFormatPr defaultRowHeight="14.4" x14ac:dyDescent="0.3"/>
  <cols>
    <col min="1" max="1" width="33.44140625" customWidth="1"/>
    <col min="2" max="2" width="12.33203125" customWidth="1"/>
    <col min="3" max="3" width="13" customWidth="1"/>
    <col min="4" max="4" width="14.21875" customWidth="1"/>
  </cols>
  <sheetData>
    <row r="2" spans="1:4" x14ac:dyDescent="0.3">
      <c r="A2" t="s">
        <v>48</v>
      </c>
    </row>
    <row r="3" spans="1:4" x14ac:dyDescent="0.3">
      <c r="A3" s="1"/>
      <c r="B3" s="1" t="s">
        <v>7</v>
      </c>
      <c r="C3" s="1" t="s">
        <v>8</v>
      </c>
      <c r="D3" s="2" t="s">
        <v>3</v>
      </c>
    </row>
    <row r="4" spans="1:4" ht="28.8" x14ac:dyDescent="0.3">
      <c r="A4" s="3" t="s">
        <v>28</v>
      </c>
      <c r="B4" s="4">
        <f>19.5*16</f>
        <v>312</v>
      </c>
      <c r="C4" s="4">
        <f>B4*1.2359</f>
        <v>385.60079999999999</v>
      </c>
      <c r="D4" s="2" t="s">
        <v>44</v>
      </c>
    </row>
    <row r="5" spans="1:4" x14ac:dyDescent="0.3">
      <c r="A5" s="7" t="s">
        <v>11</v>
      </c>
      <c r="B5" s="8">
        <f>SUM(B4:B4)</f>
        <v>312</v>
      </c>
      <c r="C5" s="8">
        <f>SUM(C4:C4)</f>
        <v>385.60079999999999</v>
      </c>
    </row>
    <row r="6" spans="1:4" x14ac:dyDescent="0.3">
      <c r="A6" s="11"/>
    </row>
    <row r="7" spans="1:4" ht="28.8" x14ac:dyDescent="0.3">
      <c r="A7" s="11" t="s">
        <v>29</v>
      </c>
    </row>
    <row r="8" spans="1:4" x14ac:dyDescent="0.3">
      <c r="A8" s="11" t="s">
        <v>5</v>
      </c>
      <c r="C8">
        <v>100</v>
      </c>
    </row>
    <row r="9" spans="1:4" x14ac:dyDescent="0.3">
      <c r="A9" s="11" t="s">
        <v>4</v>
      </c>
      <c r="C9">
        <f>C5*C8</f>
        <v>38560.080000000002</v>
      </c>
    </row>
    <row r="14" spans="1:4" x14ac:dyDescent="0.3">
      <c r="A14" s="3" t="s">
        <v>0</v>
      </c>
      <c r="B14" s="1" t="s">
        <v>7</v>
      </c>
      <c r="C14" s="1" t="s">
        <v>8</v>
      </c>
      <c r="D14" s="16" t="s">
        <v>3</v>
      </c>
    </row>
    <row r="15" spans="1:4" ht="72" x14ac:dyDescent="0.3">
      <c r="A15" s="3" t="s">
        <v>36</v>
      </c>
      <c r="B15" s="4">
        <f>1*6.25</f>
        <v>6.25</v>
      </c>
      <c r="C15" s="4">
        <f>B15*1.2359</f>
        <v>7.7243750000000002</v>
      </c>
      <c r="D15" s="16" t="s">
        <v>42</v>
      </c>
    </row>
    <row r="16" spans="1:4" ht="72" x14ac:dyDescent="0.3">
      <c r="A16" s="3" t="s">
        <v>37</v>
      </c>
      <c r="B16" s="4">
        <f>17.91*0.3</f>
        <v>5.3730000000000002</v>
      </c>
      <c r="C16" s="4">
        <f t="shared" ref="C16:C23" si="0">B16*1.2359</f>
        <v>6.6404907</v>
      </c>
      <c r="D16" s="16" t="s">
        <v>42</v>
      </c>
    </row>
    <row r="17" spans="1:4" ht="43.2" x14ac:dyDescent="0.3">
      <c r="A17" s="3" t="s">
        <v>38</v>
      </c>
      <c r="B17" s="4">
        <f>1.5*5.6</f>
        <v>8.3999999999999986</v>
      </c>
      <c r="C17" s="4">
        <f t="shared" si="0"/>
        <v>10.381559999999999</v>
      </c>
      <c r="D17" s="16" t="s">
        <v>42</v>
      </c>
    </row>
    <row r="18" spans="1:4" ht="28.8" x14ac:dyDescent="0.3">
      <c r="A18" s="3" t="s">
        <v>39</v>
      </c>
      <c r="B18" s="4">
        <f>8.71*1</f>
        <v>8.7100000000000009</v>
      </c>
      <c r="C18" s="4">
        <f t="shared" si="0"/>
        <v>10.764689000000001</v>
      </c>
      <c r="D18" s="16" t="s">
        <v>42</v>
      </c>
    </row>
    <row r="19" spans="1:4" ht="57.6" x14ac:dyDescent="0.3">
      <c r="A19" s="3" t="s">
        <v>40</v>
      </c>
      <c r="B19" s="4">
        <f>0.5*12.64</f>
        <v>6.32</v>
      </c>
      <c r="C19" s="4">
        <f t="shared" si="0"/>
        <v>7.8108880000000003</v>
      </c>
      <c r="D19" s="16" t="s">
        <v>43</v>
      </c>
    </row>
    <row r="20" spans="1:4" x14ac:dyDescent="0.3">
      <c r="A20" s="3" t="s">
        <v>41</v>
      </c>
      <c r="B20" s="4">
        <f>0.21*1.5</f>
        <v>0.315</v>
      </c>
      <c r="C20" s="4"/>
      <c r="D20" s="17">
        <v>2210</v>
      </c>
    </row>
    <row r="21" spans="1:4" x14ac:dyDescent="0.3">
      <c r="A21" s="1" t="s">
        <v>19</v>
      </c>
      <c r="B21" s="4">
        <f>SUM(B15:B20)</f>
        <v>35.367999999999995</v>
      </c>
      <c r="C21" s="4">
        <f t="shared" si="0"/>
        <v>43.711311199999997</v>
      </c>
    </row>
    <row r="22" spans="1:4" x14ac:dyDescent="0.3">
      <c r="A22" s="3" t="s">
        <v>20</v>
      </c>
      <c r="B22" s="1">
        <f>B5*0.1</f>
        <v>31.200000000000003</v>
      </c>
      <c r="C22" s="4">
        <f t="shared" si="0"/>
        <v>38.560080000000006</v>
      </c>
    </row>
    <row r="23" spans="1:4" x14ac:dyDescent="0.3">
      <c r="A23" s="3" t="s">
        <v>21</v>
      </c>
      <c r="B23" s="4">
        <f>B22-B21</f>
        <v>-4.1679999999999922</v>
      </c>
      <c r="C23" s="4">
        <f t="shared" si="0"/>
        <v>-5.15123119999999</v>
      </c>
    </row>
    <row r="25" spans="1:4" x14ac:dyDescent="0.3">
      <c r="A25" s="1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5</vt:i4>
      </vt:variant>
    </vt:vector>
  </HeadingPairs>
  <TitlesOfParts>
    <vt:vector size="5" baseType="lpstr">
      <vt:lpstr>1.</vt:lpstr>
      <vt:lpstr>2.</vt:lpstr>
      <vt:lpstr>3.</vt:lpstr>
      <vt:lpstr>4.</vt:lpstr>
      <vt:lpstr>5.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2023-12-19T11:32:40Z</dcterms:modified>
</cp:coreProperties>
</file>